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B907ECFF-C93D-4021-8844-5C5031C894C7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M1693" i="1" a="1"/>
  <c r="M1693" i="1" s="1"/>
  <c r="K1693" i="1" a="1"/>
  <c r="K1693" i="1"/>
  <c r="N1693" i="1" a="1"/>
  <c r="N1693" i="1" s="1"/>
  <c r="Q1693" i="1" a="1"/>
  <c r="Q1693" i="1" s="1"/>
  <c r="P1693" i="1" a="1"/>
  <c r="P1693" i="1" s="1"/>
  <c r="O1693" i="1" a="1"/>
  <c r="O1693" i="1" s="1"/>
  <c r="L1693" i="1" a="1"/>
  <c r="L1693" i="1" s="1"/>
  <c r="J1693" i="1" a="1"/>
  <c r="J1693" i="1" s="1"/>
  <c r="I1693" i="1" a="1"/>
  <c r="I1693" i="1" s="1"/>
  <c r="G1693" i="1" a="1"/>
  <c r="G1693" i="1" s="1"/>
  <c r="F1693" i="1" a="1"/>
  <c r="F1693" i="1"/>
  <c r="H1693" i="1" a="1"/>
  <c r="H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H1333" i="1" a="1"/>
  <c r="H1333" i="1" s="1"/>
  <c r="O1332" i="1" a="1"/>
  <c r="O1332" i="1" s="1"/>
  <c r="K1332" i="1" a="1"/>
  <c r="K1332" i="1"/>
  <c r="G1332" i="1" a="1"/>
  <c r="G1332" i="1" s="1"/>
  <c r="O1333" i="1" a="1"/>
  <c r="O1333" i="1"/>
  <c r="N1333" i="1" a="1"/>
  <c r="N1333" i="1" s="1"/>
  <c r="M1333" i="1" a="1"/>
  <c r="M1333" i="1" s="1"/>
  <c r="L1332" i="1" a="1"/>
  <c r="L1332" i="1" s="1"/>
  <c r="L1333" i="1" a="1"/>
  <c r="L1333" i="1" s="1"/>
  <c r="K1333" i="1" a="1"/>
  <c r="K1333" i="1" s="1"/>
  <c r="J1333" i="1" a="1"/>
  <c r="J1333" i="1" s="1"/>
  <c r="M1332" i="1" a="1"/>
  <c r="M1332" i="1" s="1"/>
  <c r="P1326" i="1" a="1"/>
  <c r="P1326" i="1" s="1"/>
  <c r="I1333" i="1" a="1"/>
  <c r="I1333" i="1"/>
  <c r="H1332" i="1" a="1"/>
  <c r="H1332" i="1" s="1"/>
  <c r="O1326" i="1" a="1"/>
  <c r="O1326" i="1" s="1"/>
  <c r="Q1326" i="1" a="1"/>
  <c r="Q1326" i="1" s="1"/>
  <c r="F1333" i="1" a="1"/>
  <c r="F1333" i="1"/>
  <c r="F1332" i="1" a="1"/>
  <c r="F1332" i="1" s="1"/>
  <c r="N1326" i="1" a="1"/>
  <c r="N1326" i="1"/>
  <c r="N1332" i="1" a="1"/>
  <c r="N1332" i="1" s="1"/>
  <c r="J1332" i="1" a="1"/>
  <c r="J1332" i="1" s="1"/>
  <c r="Q1333" i="1" a="1"/>
  <c r="Q1333" i="1" s="1"/>
  <c r="I1332" i="1" a="1"/>
  <c r="I1332" i="1" s="1"/>
  <c r="F1334" i="1" a="1"/>
  <c r="F1334" i="1" s="1"/>
  <c r="G1333" i="1" a="1"/>
  <c r="G1333" i="1" s="1"/>
  <c r="H1334" i="1" a="1"/>
  <c r="H1334" i="1" s="1"/>
  <c r="G1334" i="1" a="1"/>
  <c r="G1334" i="1" s="1"/>
  <c r="P1333" i="1" a="1"/>
  <c r="P1333" i="1"/>
  <c r="Q1332" i="1" a="1"/>
  <c r="Q1332" i="1" s="1"/>
  <c r="P1332" i="1" a="1"/>
  <c r="P1332" i="1" s="1"/>
  <c r="G1326" i="1" a="1"/>
  <c r="G1326" i="1"/>
  <c r="H1323" i="1" a="1"/>
  <c r="H1323" i="1"/>
  <c r="M1323" i="1" a="1"/>
  <c r="M1323" i="1" s="1"/>
  <c r="N1320" i="1" a="1"/>
  <c r="N1320" i="1"/>
  <c r="J1326" i="1" a="1"/>
  <c r="J1326" i="1" s="1"/>
  <c r="I1326" i="1" a="1"/>
  <c r="I1326" i="1" s="1"/>
  <c r="F1326" i="1" a="1"/>
  <c r="F1326" i="1" s="1"/>
  <c r="N1323" i="1" a="1"/>
  <c r="N1323" i="1" s="1"/>
  <c r="L1325" i="1" a="1"/>
  <c r="L1325" i="1" s="1"/>
  <c r="K1325" i="1" a="1"/>
  <c r="K1325" i="1" s="1"/>
  <c r="H1325" i="1" a="1"/>
  <c r="H1325" i="1" s="1"/>
  <c r="P1321" i="1" a="1"/>
  <c r="P1321" i="1" s="1"/>
  <c r="M1324" i="1" a="1"/>
  <c r="M1324" i="1"/>
  <c r="Q1321" i="1" a="1"/>
  <c r="Q1321" i="1" s="1"/>
  <c r="P1324" i="1" a="1"/>
  <c r="P1324" i="1" s="1"/>
  <c r="J1321" i="1" a="1"/>
  <c r="J1321" i="1"/>
  <c r="L1320" i="1" a="1"/>
  <c r="L1320" i="1" s="1"/>
  <c r="H1326" i="1" a="1"/>
  <c r="H1326" i="1" s="1"/>
  <c r="F1325" i="1" a="1"/>
  <c r="F1325" i="1"/>
  <c r="Q1320" i="1" a="1"/>
  <c r="Q1320" i="1" s="1"/>
  <c r="I1321" i="1" a="1"/>
  <c r="I1321" i="1" s="1"/>
  <c r="O1321" i="1" a="1"/>
  <c r="O1321" i="1" s="1"/>
  <c r="N1321" i="1" a="1"/>
  <c r="N1321" i="1" s="1"/>
  <c r="I1325" i="1" a="1"/>
  <c r="I1325" i="1"/>
  <c r="Q1325" i="1" a="1"/>
  <c r="Q1325" i="1" s="1"/>
  <c r="P1325" i="1" a="1"/>
  <c r="P1325" i="1" s="1"/>
  <c r="O1325" i="1" a="1"/>
  <c r="O1325" i="1" s="1"/>
  <c r="M1325" i="1" a="1"/>
  <c r="M1325" i="1"/>
  <c r="J1325" i="1" a="1"/>
  <c r="J1325" i="1"/>
  <c r="I1324" i="1" a="1"/>
  <c r="I1324" i="1" s="1"/>
  <c r="Q1324" i="1" a="1"/>
  <c r="Q1324" i="1" s="1"/>
  <c r="Q1323" i="1" a="1"/>
  <c r="Q1323" i="1" s="1"/>
  <c r="P1323" i="1" a="1"/>
  <c r="P1323" i="1" s="1"/>
  <c r="M1321" i="1" a="1"/>
  <c r="M1321" i="1" s="1"/>
  <c r="O1324" i="1" a="1"/>
  <c r="O1324" i="1" s="1"/>
  <c r="H1324" i="1" a="1"/>
  <c r="H1324" i="1" s="1"/>
  <c r="K1323" i="1" a="1"/>
  <c r="K1323" i="1" s="1"/>
  <c r="F1321" i="1" a="1"/>
  <c r="F1321" i="1" s="1"/>
  <c r="P1320" i="1" a="1"/>
  <c r="P1320" i="1" s="1"/>
  <c r="G1324" i="1" a="1"/>
  <c r="G1324" i="1" s="1"/>
  <c r="J1323" i="1" a="1"/>
  <c r="J1323" i="1" s="1"/>
  <c r="O1323" i="1" a="1"/>
  <c r="O1323" i="1" s="1"/>
  <c r="N1324" i="1" a="1"/>
  <c r="N1324" i="1"/>
  <c r="K1324" i="1" a="1"/>
  <c r="K1324" i="1" s="1"/>
  <c r="I1323" i="1" a="1"/>
  <c r="I1323" i="1" s="1"/>
  <c r="O1320" i="1" a="1"/>
  <c r="O1320" i="1" s="1"/>
  <c r="F1323" i="1" a="1"/>
  <c r="F1323" i="1" s="1"/>
  <c r="M1326" i="1" a="1"/>
  <c r="M1326" i="1" s="1"/>
  <c r="G1323" i="1" a="1"/>
  <c r="G1323" i="1" s="1"/>
  <c r="G1321" i="1" a="1"/>
  <c r="G1321" i="1"/>
  <c r="L1326" i="1" a="1"/>
  <c r="L1326" i="1" s="1"/>
  <c r="L1321" i="1" a="1"/>
  <c r="L1321" i="1" s="1"/>
  <c r="M1320" i="1" a="1"/>
  <c r="M1320" i="1" s="1"/>
  <c r="K1321" i="1" a="1"/>
  <c r="K1321" i="1" s="1"/>
  <c r="G1325" i="1" a="1"/>
  <c r="G1325" i="1" s="1"/>
  <c r="J1324" i="1" a="1"/>
  <c r="J1324" i="1" s="1"/>
  <c r="L1323" i="1" a="1"/>
  <c r="L1323" i="1" s="1"/>
  <c r="L1324" i="1" a="1"/>
  <c r="L1324" i="1"/>
  <c r="H1321" i="1" a="1"/>
  <c r="H1321" i="1"/>
  <c r="K1326" i="1" a="1"/>
  <c r="K1326" i="1" s="1"/>
  <c r="N1325" i="1" a="1"/>
  <c r="N1325" i="1" s="1"/>
  <c r="F1324" i="1" a="1"/>
  <c r="F1324" i="1" s="1"/>
  <c r="K1319" i="1" a="1"/>
  <c r="K1319" i="1" s="1"/>
  <c r="G1320" i="1" a="1"/>
  <c r="G1320" i="1" s="1"/>
  <c r="F1320" i="1" a="1"/>
  <c r="F1320" i="1"/>
  <c r="N1319" i="1" a="1"/>
  <c r="N1319" i="1" s="1"/>
  <c r="K1320" i="1" a="1"/>
  <c r="K1320" i="1" s="1"/>
  <c r="O1319" i="1" a="1"/>
  <c r="O1319" i="1" s="1"/>
  <c r="J1319" i="1" a="1"/>
  <c r="J1319" i="1" s="1"/>
  <c r="J1320" i="1" a="1"/>
  <c r="J1320" i="1" s="1"/>
  <c r="P1319" i="1" a="1"/>
  <c r="P1319" i="1" s="1"/>
  <c r="I1320" i="1" a="1"/>
  <c r="I1320" i="1" s="1"/>
  <c r="Q1319" i="1" a="1"/>
  <c r="Q1319" i="1"/>
  <c r="M1319" i="1" a="1"/>
  <c r="M1319" i="1"/>
  <c r="L1319" i="1" a="1"/>
  <c r="L1319" i="1" s="1"/>
  <c r="H1320" i="1" a="1"/>
  <c r="H1320" i="1" s="1"/>
  <c r="G1318" i="1" a="1"/>
  <c r="G1318" i="1" s="1"/>
  <c r="I1319" i="1" a="1"/>
  <c r="I1319" i="1"/>
  <c r="H1319" i="1" a="1"/>
  <c r="H1319" i="1" s="1"/>
  <c r="G1319" i="1" a="1"/>
  <c r="G1319" i="1" s="1"/>
  <c r="Q1317" i="1" a="1"/>
  <c r="Q1317" i="1" s="1"/>
  <c r="F1319" i="1" a="1"/>
  <c r="F1319" i="1" s="1"/>
  <c r="P1318" i="1" a="1"/>
  <c r="P1318" i="1" s="1"/>
  <c r="M1318" i="1" a="1"/>
  <c r="M1318" i="1" s="1"/>
  <c r="F1318" i="1" a="1"/>
  <c r="F1318" i="1" s="1"/>
  <c r="K1318" i="1" a="1"/>
  <c r="K1318" i="1" s="1"/>
  <c r="J1318" i="1" a="1"/>
  <c r="J1318" i="1" s="1"/>
  <c r="P1317" i="1" a="1"/>
  <c r="P1317" i="1"/>
  <c r="Q1318" i="1" a="1"/>
  <c r="Q1318" i="1"/>
  <c r="O1318" i="1" a="1"/>
  <c r="O1318" i="1" s="1"/>
  <c r="N1318" i="1" a="1"/>
  <c r="N1318" i="1" s="1"/>
  <c r="H1318" i="1" a="1"/>
  <c r="H1318" i="1" s="1"/>
  <c r="L1318" i="1" a="1"/>
  <c r="L1318" i="1"/>
  <c r="I1318" i="1" a="1"/>
  <c r="I1318" i="1"/>
  <c r="G1317" i="1" a="1"/>
  <c r="G1317" i="1" s="1"/>
  <c r="O1317" i="1" a="1"/>
  <c r="O1317" i="1" s="1"/>
  <c r="N1317" i="1" a="1"/>
  <c r="N1317" i="1" s="1"/>
  <c r="H1317" i="1" a="1"/>
  <c r="H1317" i="1"/>
  <c r="M1317" i="1" a="1"/>
  <c r="M1317" i="1"/>
  <c r="L1317" i="1" a="1"/>
  <c r="L1317" i="1" s="1"/>
  <c r="K1317" i="1" a="1"/>
  <c r="K1317" i="1" s="1"/>
  <c r="J1317" i="1" a="1"/>
  <c r="J1317" i="1" s="1"/>
  <c r="I1317" i="1" a="1"/>
  <c r="I1317" i="1" s="1"/>
  <c r="F1317" i="1" a="1"/>
  <c r="F1317" i="1" s="1"/>
  <c r="K1262" i="1" a="1"/>
  <c r="K1262" i="1" s="1"/>
  <c r="M1262" i="1" a="1"/>
  <c r="M1262" i="1" s="1"/>
  <c r="P1263" i="1" a="1"/>
  <c r="P1263" i="1" s="1"/>
  <c r="P1262" i="1" a="1"/>
  <c r="P1262" i="1" s="1"/>
  <c r="N1262" i="1" a="1"/>
  <c r="N1262" i="1" s="1"/>
  <c r="L1262" i="1" a="1"/>
  <c r="L1262" i="1" s="1"/>
  <c r="Q1263" i="1" a="1"/>
  <c r="Q1263" i="1"/>
  <c r="L1263" i="1" a="1"/>
  <c r="L1263" i="1" s="1"/>
  <c r="Q1262" i="1" a="1"/>
  <c r="Q1262" i="1" s="1"/>
  <c r="M1263" i="1" a="1"/>
  <c r="M1263" i="1" s="1"/>
  <c r="J1263" i="1" a="1"/>
  <c r="J1263" i="1" s="1"/>
  <c r="I1263" i="1" a="1"/>
  <c r="I1263" i="1" s="1"/>
  <c r="O1263" i="1" a="1"/>
  <c r="O1263" i="1" s="1"/>
  <c r="H1263" i="1" a="1"/>
  <c r="H1263" i="1" s="1"/>
  <c r="K1263" i="1" a="1"/>
  <c r="K1263" i="1" s="1"/>
  <c r="G1263" i="1" a="1"/>
  <c r="G1263" i="1" s="1"/>
  <c r="F1263" i="1" a="1"/>
  <c r="F1263" i="1" s="1"/>
  <c r="N1263" i="1" a="1"/>
  <c r="N1263" i="1"/>
  <c r="O1262" i="1" a="1"/>
  <c r="O1262" i="1"/>
  <c r="J1262" i="1" a="1"/>
  <c r="J1262" i="1"/>
  <c r="M1261" i="1" a="1"/>
  <c r="M1261" i="1" s="1"/>
  <c r="K1261" i="1" a="1"/>
  <c r="K1261" i="1"/>
  <c r="Q1260" i="1" a="1"/>
  <c r="Q1260" i="1"/>
  <c r="J1261" i="1" a="1"/>
  <c r="J1261" i="1" s="1"/>
  <c r="I1260" i="1" a="1"/>
  <c r="I1260" i="1" s="1"/>
  <c r="H1259" i="1" a="1"/>
  <c r="H1259" i="1" s="1"/>
  <c r="N1260" i="1" a="1"/>
  <c r="N1260" i="1" s="1"/>
  <c r="J1259" i="1" a="1"/>
  <c r="J1259" i="1" s="1"/>
  <c r="I1259" i="1" a="1"/>
  <c r="I1259" i="1" s="1"/>
  <c r="I1261" i="1" a="1"/>
  <c r="I1261" i="1"/>
  <c r="O1260" i="1" a="1"/>
  <c r="O1260" i="1" s="1"/>
  <c r="L1260" i="1" a="1"/>
  <c r="L1260" i="1" s="1"/>
  <c r="M1260" i="1" a="1"/>
  <c r="M1260" i="1" s="1"/>
  <c r="F1262" i="1" a="1"/>
  <c r="F1262" i="1" s="1"/>
  <c r="Q1261" i="1" a="1"/>
  <c r="Q1261" i="1" s="1"/>
  <c r="L1261" i="1" a="1"/>
  <c r="L1261" i="1" s="1"/>
  <c r="H1260" i="1" a="1"/>
  <c r="H1260" i="1" s="1"/>
  <c r="P1261" i="1" a="1"/>
  <c r="P1261" i="1"/>
  <c r="O1259" i="1" a="1"/>
  <c r="O1259" i="1"/>
  <c r="K1259" i="1" a="1"/>
  <c r="K1259" i="1" s="1"/>
  <c r="G1259" i="1" a="1"/>
  <c r="G1259" i="1" s="1"/>
  <c r="O1261" i="1" a="1"/>
  <c r="O1261" i="1" s="1"/>
  <c r="F1261" i="1" a="1"/>
  <c r="F1261" i="1" s="1"/>
  <c r="P1260" i="1" a="1"/>
  <c r="P1260" i="1" s="1"/>
  <c r="J1260" i="1" a="1"/>
  <c r="J1260" i="1"/>
  <c r="N1259" i="1" a="1"/>
  <c r="N1259" i="1" s="1"/>
  <c r="F1260" i="1" a="1"/>
  <c r="F1260" i="1" s="1"/>
  <c r="P1259" i="1" a="1"/>
  <c r="P1259" i="1" s="1"/>
  <c r="Q1259" i="1" a="1"/>
  <c r="Q1259" i="1" s="1"/>
  <c r="I1262" i="1" a="1"/>
  <c r="I1262" i="1" s="1"/>
  <c r="H1262" i="1" a="1"/>
  <c r="H1262" i="1" s="1"/>
  <c r="L1259" i="1" a="1"/>
  <c r="L1259" i="1" s="1"/>
  <c r="G1262" i="1" a="1"/>
  <c r="G1262" i="1" s="1"/>
  <c r="G1260" i="1" a="1"/>
  <c r="G1260" i="1"/>
  <c r="G1261" i="1" a="1"/>
  <c r="G1261" i="1"/>
  <c r="M1259" i="1" a="1"/>
  <c r="M1259" i="1" s="1"/>
  <c r="K1260" i="1" a="1"/>
  <c r="K1260" i="1" s="1"/>
  <c r="H1261" i="1" a="1"/>
  <c r="H1261" i="1" s="1"/>
  <c r="N1261" i="1" a="1"/>
  <c r="N1261" i="1" s="1"/>
  <c r="K1258" i="1" a="1"/>
  <c r="K1258" i="1" s="1"/>
  <c r="I1258" i="1" a="1"/>
  <c r="I1258" i="1"/>
  <c r="Q1256" i="1" a="1"/>
  <c r="Q1256" i="1" s="1"/>
  <c r="H1258" i="1" a="1"/>
  <c r="H1258" i="1" s="1"/>
  <c r="Q1257" i="1" a="1"/>
  <c r="Q1257" i="1" s="1"/>
  <c r="O1257" i="1" a="1"/>
  <c r="O1257" i="1" s="1"/>
  <c r="P1256" i="1" a="1"/>
  <c r="P1256" i="1" s="1"/>
  <c r="K1257" i="1" a="1"/>
  <c r="K1257" i="1" s="1"/>
  <c r="L1257" i="1" a="1"/>
  <c r="L1257" i="1" s="1"/>
  <c r="I1257" i="1" a="1"/>
  <c r="I1257" i="1" s="1"/>
  <c r="M1257" i="1" a="1"/>
  <c r="M1257" i="1" s="1"/>
  <c r="H1257" i="1" a="1"/>
  <c r="H1257" i="1" s="1"/>
  <c r="G1257" i="1" a="1"/>
  <c r="G1257" i="1" s="1"/>
  <c r="P1258" i="1" a="1"/>
  <c r="P1258" i="1" s="1"/>
  <c r="N1258" i="1" a="1"/>
  <c r="N1258" i="1" s="1"/>
  <c r="J1258" i="1" a="1"/>
  <c r="J1258" i="1" s="1"/>
  <c r="P1257" i="1" a="1"/>
  <c r="P1257" i="1" s="1"/>
  <c r="J1257" i="1" a="1"/>
  <c r="J1257" i="1" s="1"/>
  <c r="F1258" i="1" a="1"/>
  <c r="F1258" i="1" s="1"/>
  <c r="F1259" i="1" a="1"/>
  <c r="F1259" i="1" s="1"/>
  <c r="Q1258" i="1" a="1"/>
  <c r="Q1258" i="1" s="1"/>
  <c r="O1258" i="1" a="1"/>
  <c r="O1258" i="1" s="1"/>
  <c r="N1257" i="1" a="1"/>
  <c r="N1257" i="1" s="1"/>
  <c r="M1258" i="1" a="1"/>
  <c r="M1258" i="1"/>
  <c r="G1258" i="1" a="1"/>
  <c r="G1258" i="1" s="1"/>
  <c r="F1257" i="1" a="1"/>
  <c r="F1257" i="1" s="1"/>
  <c r="L1258" i="1" a="1"/>
  <c r="L1258" i="1"/>
  <c r="L1255" i="1" a="1"/>
  <c r="L1255" i="1" s="1"/>
  <c r="Q1254" i="1" a="1"/>
  <c r="Q1254" i="1" s="1"/>
  <c r="O1256" i="1" a="1"/>
  <c r="O1256" i="1" s="1"/>
  <c r="M1256" i="1" a="1"/>
  <c r="M1256" i="1"/>
  <c r="H1254" i="1" a="1"/>
  <c r="H1254" i="1" s="1"/>
  <c r="L1254" i="1" a="1"/>
  <c r="L1254" i="1" s="1"/>
  <c r="J1256" i="1" a="1"/>
  <c r="J1256" i="1" s="1"/>
  <c r="G1253" i="1" a="1"/>
  <c r="G1253" i="1"/>
  <c r="H1252" i="1" a="1"/>
  <c r="H1252" i="1" s="1"/>
  <c r="H1256" i="1" a="1"/>
  <c r="H1256" i="1" s="1"/>
  <c r="M1254" i="1" a="1"/>
  <c r="M1254" i="1" s="1"/>
  <c r="G1256" i="1" a="1"/>
  <c r="G1256" i="1" s="1"/>
  <c r="N1256" i="1" a="1"/>
  <c r="N1256" i="1" s="1"/>
  <c r="F1256" i="1" a="1"/>
  <c r="F1256" i="1" s="1"/>
  <c r="J1255" i="1" a="1"/>
  <c r="J1255" i="1" s="1"/>
  <c r="J1254" i="1" a="1"/>
  <c r="J1254" i="1" s="1"/>
  <c r="L1256" i="1" a="1"/>
  <c r="L1256" i="1" s="1"/>
  <c r="K1256" i="1" a="1"/>
  <c r="K1256" i="1" s="1"/>
  <c r="I1256" i="1" a="1"/>
  <c r="I1256" i="1"/>
  <c r="Q1255" i="1" a="1"/>
  <c r="Q1255" i="1" s="1"/>
  <c r="P1255" i="1" a="1"/>
  <c r="P1255" i="1"/>
  <c r="J1253" i="1" a="1"/>
  <c r="J1253" i="1" s="1"/>
  <c r="O1255" i="1" a="1"/>
  <c r="O1255" i="1" s="1"/>
  <c r="I1255" i="1" a="1"/>
  <c r="I1255" i="1" s="1"/>
  <c r="G1252" i="1" a="1"/>
  <c r="G1252" i="1" s="1"/>
  <c r="H1255" i="1" a="1"/>
  <c r="H1255" i="1" s="1"/>
  <c r="G1255" i="1" a="1"/>
  <c r="G1255" i="1" s="1"/>
  <c r="K1252" i="1" a="1"/>
  <c r="K1252" i="1" s="1"/>
  <c r="F1255" i="1" a="1"/>
  <c r="F1255" i="1" s="1"/>
  <c r="P1254" i="1" a="1"/>
  <c r="P1254" i="1" s="1"/>
  <c r="O1254" i="1" a="1"/>
  <c r="O1254" i="1" s="1"/>
  <c r="N1253" i="1" a="1"/>
  <c r="N1253" i="1" s="1"/>
  <c r="L1253" i="1" a="1"/>
  <c r="L1253" i="1" s="1"/>
  <c r="I1253" i="1" a="1"/>
  <c r="I1253" i="1" s="1"/>
  <c r="I1254" i="1" a="1"/>
  <c r="I1254" i="1" s="1"/>
  <c r="N1252" i="1" a="1"/>
  <c r="N1252" i="1"/>
  <c r="H1253" i="1" a="1"/>
  <c r="H1253" i="1"/>
  <c r="L1252" i="1" a="1"/>
  <c r="L1252" i="1" s="1"/>
  <c r="J1252" i="1" a="1"/>
  <c r="J1252" i="1" s="1"/>
  <c r="P1253" i="1" a="1"/>
  <c r="P1253" i="1" s="1"/>
  <c r="K1254" i="1" a="1"/>
  <c r="K1254" i="1" s="1"/>
  <c r="G1254" i="1" a="1"/>
  <c r="G1254" i="1"/>
  <c r="P1252" i="1" a="1"/>
  <c r="P1252" i="1" s="1"/>
  <c r="Q1252" i="1" a="1"/>
  <c r="Q1252" i="1" s="1"/>
  <c r="F1254" i="1" a="1"/>
  <c r="F1254" i="1" s="1"/>
  <c r="Q1253" i="1" a="1"/>
  <c r="Q1253" i="1" s="1"/>
  <c r="M1253" i="1" a="1"/>
  <c r="M1253" i="1" s="1"/>
  <c r="F1253" i="1" a="1"/>
  <c r="F1253" i="1" s="1"/>
  <c r="N1255" i="1" a="1"/>
  <c r="N1255" i="1"/>
  <c r="M1255" i="1" a="1"/>
  <c r="M1255" i="1"/>
  <c r="K1255" i="1" a="1"/>
  <c r="K1255" i="1"/>
  <c r="K1253" i="1" a="1"/>
  <c r="K1253" i="1"/>
  <c r="O1252" i="1" a="1"/>
  <c r="O1252" i="1" s="1"/>
  <c r="O1253" i="1" a="1"/>
  <c r="O1253" i="1" s="1"/>
  <c r="M1252" i="1" a="1"/>
  <c r="M1252" i="1" s="1"/>
  <c r="I1252" i="1" a="1"/>
  <c r="I1252" i="1" s="1"/>
  <c r="N1254" i="1" a="1"/>
  <c r="N1254" i="1" s="1"/>
  <c r="M1248" i="1" a="1"/>
  <c r="M1248" i="1" s="1"/>
  <c r="L1249" i="1" a="1"/>
  <c r="L1249" i="1" s="1"/>
  <c r="F1252" i="1" a="1"/>
  <c r="F1252" i="1" s="1"/>
  <c r="F1248" i="1" a="1"/>
  <c r="F1248" i="1" s="1"/>
  <c r="H1249" i="1" a="1"/>
  <c r="H1249" i="1" s="1"/>
  <c r="M1251" i="1" a="1"/>
  <c r="M1251" i="1" s="1"/>
  <c r="O1247" i="1" a="1"/>
  <c r="O1247" i="1" s="1"/>
  <c r="Q1251" i="1" a="1"/>
  <c r="Q1251" i="1" s="1"/>
  <c r="F1249" i="1" a="1"/>
  <c r="F1249" i="1" s="1"/>
  <c r="J1247" i="1" a="1"/>
  <c r="J1247" i="1" s="1"/>
  <c r="J1250" i="1" a="1"/>
  <c r="J1250" i="1" s="1"/>
  <c r="K1249" i="1" a="1"/>
  <c r="K1249" i="1" s="1"/>
  <c r="H1247" i="1" a="1"/>
  <c r="H1247" i="1"/>
  <c r="Q1249" i="1" a="1"/>
  <c r="Q1249" i="1"/>
  <c r="Q1247" i="1" a="1"/>
  <c r="Q1247" i="1" s="1"/>
  <c r="G1250" i="1" a="1"/>
  <c r="G1250" i="1" s="1"/>
  <c r="Q1248" i="1" a="1"/>
  <c r="Q1248" i="1"/>
  <c r="J1251" i="1" a="1"/>
  <c r="J1251" i="1"/>
  <c r="P1251" i="1" a="1"/>
  <c r="P1251" i="1" s="1"/>
  <c r="L1251" i="1" a="1"/>
  <c r="L1251" i="1" s="1"/>
  <c r="J1248" i="1" a="1"/>
  <c r="J1248" i="1" s="1"/>
  <c r="N1247" i="1" a="1"/>
  <c r="N1247" i="1" s="1"/>
  <c r="K1247" i="1" a="1"/>
  <c r="K1247" i="1" s="1"/>
  <c r="O1251" i="1" a="1"/>
  <c r="O1251" i="1" s="1"/>
  <c r="N1251" i="1" a="1"/>
  <c r="N1251" i="1" s="1"/>
  <c r="L1247" i="1" a="1"/>
  <c r="L1247" i="1" s="1"/>
  <c r="G1251" i="1" a="1"/>
  <c r="G1251" i="1"/>
  <c r="P1248" i="1" a="1"/>
  <c r="P1248" i="1"/>
  <c r="P1250" i="1" a="1"/>
  <c r="P1250" i="1"/>
  <c r="L1248" i="1" a="1"/>
  <c r="L1248" i="1" s="1"/>
  <c r="F1250" i="1" a="1"/>
  <c r="F1250" i="1"/>
  <c r="M1247" i="1" a="1"/>
  <c r="M1247" i="1" s="1"/>
  <c r="I1250" i="1" a="1"/>
  <c r="I1250" i="1" s="1"/>
  <c r="K1251" i="1" a="1"/>
  <c r="K1251" i="1" s="1"/>
  <c r="M1250" i="1" a="1"/>
  <c r="M1250" i="1" s="1"/>
  <c r="I1251" i="1" a="1"/>
  <c r="I1251" i="1" s="1"/>
  <c r="F1251" i="1" a="1"/>
  <c r="F1251" i="1" s="1"/>
  <c r="I1248" i="1" a="1"/>
  <c r="I1248" i="1" s="1"/>
  <c r="L1250" i="1" a="1"/>
  <c r="L1250" i="1" s="1"/>
  <c r="H1250" i="1" a="1"/>
  <c r="H1250" i="1" s="1"/>
  <c r="M1249" i="1" a="1"/>
  <c r="M1249" i="1" s="1"/>
  <c r="F1247" i="1" a="1"/>
  <c r="F1247" i="1" s="1"/>
  <c r="J1249" i="1" a="1"/>
  <c r="J1249" i="1" s="1"/>
  <c r="K1248" i="1" a="1"/>
  <c r="K1248" i="1" s="1"/>
  <c r="P1247" i="1" a="1"/>
  <c r="P1247" i="1" s="1"/>
  <c r="G1247" i="1" a="1"/>
  <c r="G1247" i="1"/>
  <c r="Q1246" i="1" a="1"/>
  <c r="Q1246" i="1"/>
  <c r="O1250" i="1" a="1"/>
  <c r="O1250" i="1" s="1"/>
  <c r="N1248" i="1" a="1"/>
  <c r="N1248" i="1" s="1"/>
  <c r="P1249" i="1" a="1"/>
  <c r="P1249" i="1" s="1"/>
  <c r="O1249" i="1" a="1"/>
  <c r="O1249" i="1" s="1"/>
  <c r="N1249" i="1" a="1"/>
  <c r="N1249" i="1" s="1"/>
  <c r="I1249" i="1" a="1"/>
  <c r="I1249" i="1" s="1"/>
  <c r="I1247" i="1" a="1"/>
  <c r="I1247" i="1" s="1"/>
  <c r="H1251" i="1" a="1"/>
  <c r="H1251" i="1" s="1"/>
  <c r="Q1250" i="1" a="1"/>
  <c r="Q1250" i="1" s="1"/>
  <c r="N1250" i="1" a="1"/>
  <c r="N1250" i="1" s="1"/>
  <c r="H1248" i="1" a="1"/>
  <c r="H1248" i="1" s="1"/>
  <c r="G1249" i="1" a="1"/>
  <c r="G1249" i="1"/>
  <c r="G1248" i="1" a="1"/>
  <c r="G1248" i="1"/>
  <c r="O1248" i="1" a="1"/>
  <c r="O1248" i="1"/>
  <c r="K1250" i="1" a="1"/>
  <c r="K1250" i="1"/>
  <c r="L1245" i="1" a="1"/>
  <c r="L1245" i="1" s="1"/>
  <c r="J1245" i="1" a="1"/>
  <c r="J1245" i="1" s="1"/>
  <c r="M1242" i="1" a="1"/>
  <c r="M1242" i="1" s="1"/>
  <c r="J1242" i="1" a="1"/>
  <c r="J1242" i="1" s="1"/>
  <c r="F1245" i="1" a="1"/>
  <c r="F1245" i="1" s="1"/>
  <c r="H1244" i="1" a="1"/>
  <c r="H1244" i="1" s="1"/>
  <c r="J1244" i="1" a="1"/>
  <c r="J1244" i="1"/>
  <c r="N1243" i="1" a="1"/>
  <c r="N1243" i="1"/>
  <c r="M1244" i="1" a="1"/>
  <c r="M1244" i="1" s="1"/>
  <c r="P1244" i="1" a="1"/>
  <c r="P1244" i="1" s="1"/>
  <c r="G1245" i="1" a="1"/>
  <c r="G1245" i="1" s="1"/>
  <c r="P1245" i="1" a="1"/>
  <c r="P1245" i="1" s="1"/>
  <c r="Q1243" i="1" a="1"/>
  <c r="Q1243" i="1" s="1"/>
  <c r="M1245" i="1" a="1"/>
  <c r="M1245" i="1" s="1"/>
  <c r="H1245" i="1" a="1"/>
  <c r="H1245" i="1" s="1"/>
  <c r="I1242" i="1" a="1"/>
  <c r="I1242" i="1" s="1"/>
  <c r="O1243" i="1" a="1"/>
  <c r="O1243" i="1" s="1"/>
  <c r="L1243" i="1" a="1"/>
  <c r="L1243" i="1" s="1"/>
  <c r="K1243" i="1" a="1"/>
  <c r="K1243" i="1" s="1"/>
  <c r="H1243" i="1" a="1"/>
  <c r="H1243" i="1" s="1"/>
  <c r="P1241" i="1" a="1"/>
  <c r="P1241" i="1" s="1"/>
  <c r="J1243" i="1" a="1"/>
  <c r="J1243" i="1" s="1"/>
  <c r="G1243" i="1" a="1"/>
  <c r="G1243" i="1" s="1"/>
  <c r="F1243" i="1" a="1"/>
  <c r="F1243" i="1"/>
  <c r="Q1242" i="1" a="1"/>
  <c r="Q1242" i="1" s="1"/>
  <c r="O1242" i="1" a="1"/>
  <c r="O1242" i="1" s="1"/>
  <c r="H1242" i="1" a="1"/>
  <c r="H1242" i="1" s="1"/>
  <c r="G1242" i="1" a="1"/>
  <c r="G1242" i="1" s="1"/>
  <c r="M1241" i="1" a="1"/>
  <c r="M1241" i="1" s="1"/>
  <c r="P1246" i="1" a="1"/>
  <c r="P1246" i="1" s="1"/>
  <c r="O1245" i="1" a="1"/>
  <c r="O1245" i="1" s="1"/>
  <c r="O1244" i="1" a="1"/>
  <c r="O1244" i="1" s="1"/>
  <c r="L1242" i="1" a="1"/>
  <c r="L1242" i="1" s="1"/>
  <c r="M1243" i="1" a="1"/>
  <c r="M1243" i="1" s="1"/>
  <c r="O1241" i="1" a="1"/>
  <c r="O1241" i="1" s="1"/>
  <c r="N1241" i="1" a="1"/>
  <c r="N1241" i="1"/>
  <c r="N1245" i="1" a="1"/>
  <c r="N1245" i="1"/>
  <c r="K1245" i="1" a="1"/>
  <c r="K1245" i="1" s="1"/>
  <c r="Q1241" i="1" a="1"/>
  <c r="Q1241" i="1" s="1"/>
  <c r="J1246" i="1" a="1"/>
  <c r="J1246" i="1"/>
  <c r="F1244" i="1" a="1"/>
  <c r="F1244" i="1" s="1"/>
  <c r="O1246" i="1" a="1"/>
  <c r="O1246" i="1" s="1"/>
  <c r="N1246" i="1" a="1"/>
  <c r="N1246" i="1" s="1"/>
  <c r="I1244" i="1" a="1"/>
  <c r="I1244" i="1" s="1"/>
  <c r="F1246" i="1" a="1"/>
  <c r="F1246" i="1" s="1"/>
  <c r="G1244" i="1" a="1"/>
  <c r="G1244" i="1" s="1"/>
  <c r="K1246" i="1" a="1"/>
  <c r="K1246" i="1" s="1"/>
  <c r="H1246" i="1" a="1"/>
  <c r="H1246" i="1" s="1"/>
  <c r="Q1244" i="1" a="1"/>
  <c r="Q1244" i="1" s="1"/>
  <c r="L1244" i="1" a="1"/>
  <c r="L1244" i="1" s="1"/>
  <c r="P1243" i="1" a="1"/>
  <c r="P1243" i="1"/>
  <c r="F1242" i="1" a="1"/>
  <c r="F1242" i="1"/>
  <c r="Q1245" i="1" a="1"/>
  <c r="Q1245" i="1" s="1"/>
  <c r="I1243" i="1" a="1"/>
  <c r="I1243" i="1" s="1"/>
  <c r="P1242" i="1" a="1"/>
  <c r="P1242" i="1" s="1"/>
  <c r="I1245" i="1" a="1"/>
  <c r="I1245" i="1"/>
  <c r="I1246" i="1" a="1"/>
  <c r="I1246" i="1" s="1"/>
  <c r="N1244" i="1" a="1"/>
  <c r="N1244" i="1" s="1"/>
  <c r="N1242" i="1" a="1"/>
  <c r="N1242" i="1" s="1"/>
  <c r="K1244" i="1" a="1"/>
  <c r="K1244" i="1" s="1"/>
  <c r="K1242" i="1" a="1"/>
  <c r="K1242" i="1" s="1"/>
  <c r="M1246" i="1" a="1"/>
  <c r="M1246" i="1" s="1"/>
  <c r="L1246" i="1" a="1"/>
  <c r="L1246" i="1" s="1"/>
  <c r="G1246" i="1" a="1"/>
  <c r="G1246" i="1" s="1"/>
  <c r="K1236" i="1" a="1"/>
  <c r="K1236" i="1" s="1"/>
  <c r="L1239" i="1" a="1"/>
  <c r="L1239" i="1"/>
  <c r="J1237" i="1" a="1"/>
  <c r="J1237" i="1" s="1"/>
  <c r="G1240" i="1" a="1"/>
  <c r="G1240" i="1" s="1"/>
  <c r="N1237" i="1" a="1"/>
  <c r="N1237" i="1" s="1"/>
  <c r="K1237" i="1" a="1"/>
  <c r="K1237" i="1" s="1"/>
  <c r="L1237" i="1" a="1"/>
  <c r="L1237" i="1" s="1"/>
  <c r="G1239" i="1" a="1"/>
  <c r="G1239" i="1" s="1"/>
  <c r="H1240" i="1" a="1"/>
  <c r="H1240" i="1"/>
  <c r="N1236" i="1" a="1"/>
  <c r="N1236" i="1" s="1"/>
  <c r="I1240" i="1" a="1"/>
  <c r="I1240" i="1" s="1"/>
  <c r="F1240" i="1" a="1"/>
  <c r="F1240" i="1" s="1"/>
  <c r="Q1239" i="1" a="1"/>
  <c r="Q1239" i="1"/>
  <c r="P1237" i="1" a="1"/>
  <c r="P1237" i="1" s="1"/>
  <c r="I1236" i="1" a="1"/>
  <c r="I1236" i="1" s="1"/>
  <c r="P1239" i="1" a="1"/>
  <c r="P1239" i="1" s="1"/>
  <c r="J1239" i="1" a="1"/>
  <c r="J1239" i="1" s="1"/>
  <c r="O1236" i="1" a="1"/>
  <c r="O1236" i="1" s="1"/>
  <c r="K1238" i="1" a="1"/>
  <c r="K1238" i="1" s="1"/>
  <c r="Q1237" i="1" a="1"/>
  <c r="Q1237" i="1"/>
  <c r="I1239" i="1" a="1"/>
  <c r="I1239" i="1"/>
  <c r="N1239" i="1" a="1"/>
  <c r="N1239" i="1" s="1"/>
  <c r="J1238" i="1" a="1"/>
  <c r="J1238" i="1" s="1"/>
  <c r="I1237" i="1" a="1"/>
  <c r="I1237" i="1" s="1"/>
  <c r="L1241" i="1" a="1"/>
  <c r="L1241" i="1" s="1"/>
  <c r="K1241" i="1" a="1"/>
  <c r="K1241" i="1" s="1"/>
  <c r="J1241" i="1" a="1"/>
  <c r="J1241" i="1" s="1"/>
  <c r="H1241" i="1" a="1"/>
  <c r="H1241" i="1" s="1"/>
  <c r="I1241" i="1" a="1"/>
  <c r="I1241" i="1" s="1"/>
  <c r="M1240" i="1" a="1"/>
  <c r="M1240" i="1" s="1"/>
  <c r="O1238" i="1" a="1"/>
  <c r="O1238" i="1" s="1"/>
  <c r="F1238" i="1" a="1"/>
  <c r="F1238" i="1" s="1"/>
  <c r="O1240" i="1" a="1"/>
  <c r="O1240" i="1"/>
  <c r="F1239" i="1" a="1"/>
  <c r="F1239" i="1"/>
  <c r="P1238" i="1" a="1"/>
  <c r="P1238" i="1"/>
  <c r="L1240" i="1" a="1"/>
  <c r="L1240" i="1" s="1"/>
  <c r="K1239" i="1" a="1"/>
  <c r="K1239" i="1" s="1"/>
  <c r="N1238" i="1" a="1"/>
  <c r="N1238" i="1"/>
  <c r="M1238" i="1" a="1"/>
  <c r="M1238" i="1" s="1"/>
  <c r="G1237" i="1" a="1"/>
  <c r="G1237" i="1" s="1"/>
  <c r="P1240" i="1" a="1"/>
  <c r="P1240" i="1" s="1"/>
  <c r="M1239" i="1" a="1"/>
  <c r="M1239" i="1" s="1"/>
  <c r="H1239" i="1" a="1"/>
  <c r="H1239" i="1"/>
  <c r="K1240" i="1" a="1"/>
  <c r="K1240" i="1" s="1"/>
  <c r="M1236" i="1" a="1"/>
  <c r="M1236" i="1" s="1"/>
  <c r="O1239" i="1" a="1"/>
  <c r="O1239" i="1" s="1"/>
  <c r="Q1238" i="1" a="1"/>
  <c r="Q1238" i="1" s="1"/>
  <c r="J1236" i="1" a="1"/>
  <c r="J1236" i="1" s="1"/>
  <c r="M1237" i="1" a="1"/>
  <c r="M1237" i="1" s="1"/>
  <c r="L1236" i="1" a="1"/>
  <c r="L1236" i="1" s="1"/>
  <c r="P1236" i="1" a="1"/>
  <c r="P1236" i="1" s="1"/>
  <c r="I1238" i="1" a="1"/>
  <c r="I1238" i="1" s="1"/>
  <c r="H1237" i="1" a="1"/>
  <c r="H1237" i="1" s="1"/>
  <c r="H1238" i="1" a="1"/>
  <c r="H1238" i="1" s="1"/>
  <c r="F1237" i="1" a="1"/>
  <c r="F1237" i="1"/>
  <c r="L1238" i="1" a="1"/>
  <c r="L1238" i="1" s="1"/>
  <c r="Q1236" i="1" a="1"/>
  <c r="Q1236" i="1" s="1"/>
  <c r="G1241" i="1" a="1"/>
  <c r="G1241" i="1" s="1"/>
  <c r="O1237" i="1" a="1"/>
  <c r="O1237" i="1" s="1"/>
  <c r="F1241" i="1" a="1"/>
  <c r="F1241" i="1" s="1"/>
  <c r="Q1240" i="1" a="1"/>
  <c r="Q1240" i="1" s="1"/>
  <c r="N1240" i="1" a="1"/>
  <c r="N1240" i="1" s="1"/>
  <c r="J1240" i="1" a="1"/>
  <c r="J1240" i="1"/>
  <c r="G1238" i="1" a="1"/>
  <c r="G1238" i="1"/>
  <c r="N1235" i="1" a="1"/>
  <c r="N1235" i="1" s="1"/>
  <c r="G1232" i="1" a="1"/>
  <c r="G1232" i="1"/>
  <c r="J1231" i="1" a="1"/>
  <c r="J1231" i="1" s="1"/>
  <c r="N1234" i="1" a="1"/>
  <c r="N1234" i="1" s="1"/>
  <c r="K1232" i="1" a="1"/>
  <c r="K1232" i="1"/>
  <c r="J1232" i="1" a="1"/>
  <c r="J1232" i="1" s="1"/>
  <c r="M1235" i="1" a="1"/>
  <c r="M1235" i="1" s="1"/>
  <c r="K1235" i="1" a="1"/>
  <c r="K1235" i="1" s="1"/>
  <c r="Q1233" i="1" a="1"/>
  <c r="Q1233" i="1" s="1"/>
  <c r="G1231" i="1" a="1"/>
  <c r="G1231" i="1" s="1"/>
  <c r="L1235" i="1" a="1"/>
  <c r="L1235" i="1" s="1"/>
  <c r="J1235" i="1" a="1"/>
  <c r="J1235" i="1" s="1"/>
  <c r="I1235" i="1" a="1"/>
  <c r="I1235" i="1"/>
  <c r="H1235" i="1" a="1"/>
  <c r="H1235" i="1" s="1"/>
  <c r="F1235" i="1" a="1"/>
  <c r="F1235" i="1" s="1"/>
  <c r="K1233" i="1" a="1"/>
  <c r="K1233" i="1" s="1"/>
  <c r="O1232" i="1" a="1"/>
  <c r="O1232" i="1" s="1"/>
  <c r="F1232" i="1" a="1"/>
  <c r="F1232" i="1" s="1"/>
  <c r="Q1230" i="1" a="1"/>
  <c r="Q1230" i="1" s="1"/>
  <c r="Q1234" i="1" a="1"/>
  <c r="Q1234" i="1" s="1"/>
  <c r="O1234" i="1" a="1"/>
  <c r="O1234" i="1" s="1"/>
  <c r="L1234" i="1" a="1"/>
  <c r="L1234" i="1" s="1"/>
  <c r="I1233" i="1" a="1"/>
  <c r="I1233" i="1"/>
  <c r="H1231" i="1" a="1"/>
  <c r="H1231" i="1"/>
  <c r="H1234" i="1" a="1"/>
  <c r="H1234" i="1" s="1"/>
  <c r="N1233" i="1" a="1"/>
  <c r="N1233" i="1" s="1"/>
  <c r="N1232" i="1" a="1"/>
  <c r="N1232" i="1" s="1"/>
  <c r="O1231" i="1" a="1"/>
  <c r="O1231" i="1" s="1"/>
  <c r="O1233" i="1" a="1"/>
  <c r="O1233" i="1" s="1"/>
  <c r="F1233" i="1" a="1"/>
  <c r="F1233" i="1"/>
  <c r="M1231" i="1" a="1"/>
  <c r="M1231" i="1" s="1"/>
  <c r="P1232" i="1" a="1"/>
  <c r="P1232" i="1" s="1"/>
  <c r="M1232" i="1" a="1"/>
  <c r="M1232" i="1"/>
  <c r="F1234" i="1" a="1"/>
  <c r="F1234" i="1"/>
  <c r="F1231" i="1" a="1"/>
  <c r="F1231" i="1" s="1"/>
  <c r="M1233" i="1" a="1"/>
  <c r="M1233" i="1"/>
  <c r="H1233" i="1" a="1"/>
  <c r="H1233" i="1"/>
  <c r="Q1231" i="1" a="1"/>
  <c r="Q1231" i="1"/>
  <c r="L1233" i="1" a="1"/>
  <c r="L1233" i="1" s="1"/>
  <c r="K1234" i="1" a="1"/>
  <c r="K1234" i="1" s="1"/>
  <c r="K1231" i="1" a="1"/>
  <c r="K1231" i="1" s="1"/>
  <c r="Q1232" i="1" a="1"/>
  <c r="Q1232" i="1" s="1"/>
  <c r="J1234" i="1" a="1"/>
  <c r="J1234" i="1" s="1"/>
  <c r="G1234" i="1" a="1"/>
  <c r="G1234" i="1" s="1"/>
  <c r="L1232" i="1" a="1"/>
  <c r="L1232" i="1" s="1"/>
  <c r="I1232" i="1" a="1"/>
  <c r="I1232" i="1" s="1"/>
  <c r="H1232" i="1" a="1"/>
  <c r="H1232" i="1"/>
  <c r="G1233" i="1" a="1"/>
  <c r="G1233" i="1" s="1"/>
  <c r="P1231" i="1" a="1"/>
  <c r="P1231" i="1" s="1"/>
  <c r="I1231" i="1" a="1"/>
  <c r="I1231" i="1" s="1"/>
  <c r="L1231" i="1" a="1"/>
  <c r="L1231" i="1" s="1"/>
  <c r="G1235" i="1" a="1"/>
  <c r="G1235" i="1" s="1"/>
  <c r="M1234" i="1" a="1"/>
  <c r="M1234" i="1" s="1"/>
  <c r="J1233" i="1" a="1"/>
  <c r="J1233" i="1" s="1"/>
  <c r="P1233" i="1" a="1"/>
  <c r="P1233" i="1" s="1"/>
  <c r="H1236" i="1" a="1"/>
  <c r="H1236" i="1" s="1"/>
  <c r="P1234" i="1" a="1"/>
  <c r="P1234" i="1" s="1"/>
  <c r="I1234" i="1" a="1"/>
  <c r="I1234" i="1" s="1"/>
  <c r="G1236" i="1" a="1"/>
  <c r="G1236" i="1" s="1"/>
  <c r="F1236" i="1" a="1"/>
  <c r="F1236" i="1" s="1"/>
  <c r="Q1235" i="1" a="1"/>
  <c r="Q1235" i="1"/>
  <c r="P1235" i="1" a="1"/>
  <c r="P1235" i="1" s="1"/>
  <c r="O1235" i="1" a="1"/>
  <c r="O1235" i="1" s="1"/>
  <c r="N1231" i="1" a="1"/>
  <c r="N1231" i="1"/>
  <c r="F1442" i="1" a="1"/>
  <c r="F1442" i="1" s="1"/>
  <c r="Q1440" i="1" a="1"/>
  <c r="Q1440" i="1"/>
  <c r="J1443" i="1" a="1"/>
  <c r="J1443" i="1"/>
  <c r="M1442" i="1" a="1"/>
  <c r="M1442" i="1" s="1"/>
  <c r="K1442" i="1" a="1"/>
  <c r="K1442" i="1" s="1"/>
  <c r="M1443" i="1" a="1"/>
  <c r="M1443" i="1" s="1"/>
  <c r="F1443" i="1" a="1"/>
  <c r="F1443" i="1" s="1"/>
  <c r="G1442" i="1" a="1"/>
  <c r="G1442" i="1" s="1"/>
  <c r="K1440" i="1" a="1"/>
  <c r="K1440" i="1" s="1"/>
  <c r="I1442" i="1" a="1"/>
  <c r="I1442" i="1" s="1"/>
  <c r="L1441" i="1" a="1"/>
  <c r="L1441" i="1"/>
  <c r="K1441" i="1" a="1"/>
  <c r="K1441" i="1"/>
  <c r="I1441" i="1" a="1"/>
  <c r="I1441" i="1" s="1"/>
  <c r="N1440" i="1" a="1"/>
  <c r="N1440" i="1" s="1"/>
  <c r="H1440" i="1" a="1"/>
  <c r="H1440" i="1" s="1"/>
  <c r="F1439" i="1" a="1"/>
  <c r="F1439" i="1"/>
  <c r="Q1439" i="1" a="1"/>
  <c r="Q1439" i="1" s="1"/>
  <c r="F1444" i="1" a="1"/>
  <c r="F1444" i="1" s="1"/>
  <c r="Q1442" i="1" a="1"/>
  <c r="Q1442" i="1" s="1"/>
  <c r="H1439" i="1" a="1"/>
  <c r="H1439" i="1" s="1"/>
  <c r="J1441" i="1" a="1"/>
  <c r="J1441" i="1" s="1"/>
  <c r="J1439" i="1" a="1"/>
  <c r="J1439" i="1" s="1"/>
  <c r="G1439" i="1" a="1"/>
  <c r="G1439" i="1" s="1"/>
  <c r="Q1438" i="1" a="1"/>
  <c r="Q1438" i="1" s="1"/>
  <c r="I1443" i="1" a="1"/>
  <c r="I1443" i="1" s="1"/>
  <c r="P1443" i="1" a="1"/>
  <c r="P1443" i="1" s="1"/>
  <c r="N1443" i="1" a="1"/>
  <c r="N1443" i="1"/>
  <c r="O1442" i="1" a="1"/>
  <c r="O1442" i="1"/>
  <c r="N1442" i="1" a="1"/>
  <c r="N1442" i="1" s="1"/>
  <c r="P1438" i="1" a="1"/>
  <c r="P1438" i="1" s="1"/>
  <c r="G1441" i="1" a="1"/>
  <c r="G1441" i="1" s="1"/>
  <c r="H1442" i="1" a="1"/>
  <c r="H1442" i="1"/>
  <c r="K1443" i="1" a="1"/>
  <c r="K1443" i="1" s="1"/>
  <c r="G1443" i="1" a="1"/>
  <c r="G1443" i="1" s="1"/>
  <c r="P1440" i="1" a="1"/>
  <c r="P1440" i="1" s="1"/>
  <c r="L1442" i="1" a="1"/>
  <c r="L1442" i="1" s="1"/>
  <c r="J1440" i="1" a="1"/>
  <c r="J1440" i="1" s="1"/>
  <c r="N1441" i="1" a="1"/>
  <c r="N1441" i="1" s="1"/>
  <c r="M1439" i="1" a="1"/>
  <c r="M1439" i="1" s="1"/>
  <c r="O1441" i="1" a="1"/>
  <c r="O1441" i="1" s="1"/>
  <c r="F1441" i="1" a="1"/>
  <c r="F1441" i="1" s="1"/>
  <c r="L1440" i="1" a="1"/>
  <c r="L1440" i="1" s="1"/>
  <c r="L1439" i="1" a="1"/>
  <c r="L1439" i="1"/>
  <c r="H1443" i="1" a="1"/>
  <c r="H1443" i="1"/>
  <c r="P1442" i="1" a="1"/>
  <c r="P1442" i="1"/>
  <c r="O1440" i="1" a="1"/>
  <c r="O1440" i="1" s="1"/>
  <c r="J1442" i="1" a="1"/>
  <c r="J1442" i="1" s="1"/>
  <c r="O1439" i="1" a="1"/>
  <c r="O1439" i="1"/>
  <c r="M1441" i="1" a="1"/>
  <c r="M1441" i="1" s="1"/>
  <c r="I1440" i="1" a="1"/>
  <c r="I1440" i="1" s="1"/>
  <c r="K1439" i="1" a="1"/>
  <c r="K1439" i="1" s="1"/>
  <c r="F1440" i="1" a="1"/>
  <c r="F1440" i="1" s="1"/>
  <c r="N1439" i="1" a="1"/>
  <c r="N1439" i="1" s="1"/>
  <c r="Q1441" i="1" a="1"/>
  <c r="Q1441" i="1" s="1"/>
  <c r="M1440" i="1" a="1"/>
  <c r="M1440" i="1" s="1"/>
  <c r="P1439" i="1" a="1"/>
  <c r="P1439" i="1" s="1"/>
  <c r="I1439" i="1" a="1"/>
  <c r="I1439" i="1" s="1"/>
  <c r="H1441" i="1" a="1"/>
  <c r="H1441" i="1" s="1"/>
  <c r="G1440" i="1" a="1"/>
  <c r="G1440" i="1"/>
  <c r="G1444" i="1" a="1"/>
  <c r="G1444" i="1"/>
  <c r="Q1443" i="1" a="1"/>
  <c r="Q1443" i="1" s="1"/>
  <c r="O1443" i="1" a="1"/>
  <c r="O1443" i="1" s="1"/>
  <c r="P1441" i="1" a="1"/>
  <c r="P1441" i="1" s="1"/>
  <c r="L1443" i="1" a="1"/>
  <c r="L1443" i="1"/>
  <c r="M1433" i="1" a="1"/>
  <c r="M1433" i="1" s="1"/>
  <c r="N1433" i="1" a="1"/>
  <c r="N1433" i="1" s="1"/>
  <c r="N1438" i="1" a="1"/>
  <c r="N1438" i="1" s="1"/>
  <c r="F1437" i="1" a="1"/>
  <c r="F1437" i="1" s="1"/>
  <c r="N1434" i="1" a="1"/>
  <c r="N1434" i="1" s="1"/>
  <c r="O1434" i="1" a="1"/>
  <c r="O1434" i="1"/>
  <c r="O1438" i="1" a="1"/>
  <c r="O1438" i="1" s="1"/>
  <c r="M1438" i="1" a="1"/>
  <c r="M1438" i="1" s="1"/>
  <c r="L1438" i="1" a="1"/>
  <c r="L1438" i="1"/>
  <c r="M1434" i="1" a="1"/>
  <c r="M1434" i="1"/>
  <c r="K1438" i="1" a="1"/>
  <c r="K1438" i="1"/>
  <c r="M1436" i="1" a="1"/>
  <c r="M1436" i="1" s="1"/>
  <c r="I1436" i="1" a="1"/>
  <c r="I1436" i="1" s="1"/>
  <c r="P1433" i="1" a="1"/>
  <c r="P1433" i="1" s="1"/>
  <c r="J1438" i="1" a="1"/>
  <c r="J1438" i="1" s="1"/>
  <c r="G1436" i="1" a="1"/>
  <c r="G1436" i="1" s="1"/>
  <c r="H1434" i="1" a="1"/>
  <c r="H1434" i="1" s="1"/>
  <c r="I1438" i="1" a="1"/>
  <c r="I1438" i="1" s="1"/>
  <c r="I1434" i="1" a="1"/>
  <c r="I1434" i="1" s="1"/>
  <c r="J1436" i="1" a="1"/>
  <c r="J1436" i="1" s="1"/>
  <c r="O1436" i="1" a="1"/>
  <c r="O1436" i="1" s="1"/>
  <c r="H1438" i="1" a="1"/>
  <c r="H1438" i="1" s="1"/>
  <c r="G1438" i="1" a="1"/>
  <c r="G1438" i="1" s="1"/>
  <c r="F1438" i="1" a="1"/>
  <c r="F1438" i="1" s="1"/>
  <c r="P1437" i="1" a="1"/>
  <c r="P1437" i="1" s="1"/>
  <c r="O1437" i="1" a="1"/>
  <c r="O1437" i="1" s="1"/>
  <c r="N1437" i="1" a="1"/>
  <c r="N1437" i="1" s="1"/>
  <c r="K1433" i="1" a="1"/>
  <c r="K1433" i="1"/>
  <c r="L1437" i="1" a="1"/>
  <c r="L1437" i="1" s="1"/>
  <c r="H1437" i="1" a="1"/>
  <c r="H1437" i="1" s="1"/>
  <c r="O1433" i="1" a="1"/>
  <c r="O1433" i="1"/>
  <c r="G1437" i="1" a="1"/>
  <c r="G1437" i="1" s="1"/>
  <c r="P1436" i="1" a="1"/>
  <c r="P1436" i="1" s="1"/>
  <c r="L1436" i="1" a="1"/>
  <c r="L1436" i="1" s="1"/>
  <c r="K1436" i="1" a="1"/>
  <c r="K1436" i="1" s="1"/>
  <c r="P1434" i="1" a="1"/>
  <c r="P1434" i="1"/>
  <c r="J1434" i="1" a="1"/>
  <c r="J1434" i="1" s="1"/>
  <c r="L1433" i="1" a="1"/>
  <c r="L1433" i="1"/>
  <c r="I1433" i="1" a="1"/>
  <c r="I1433" i="1"/>
  <c r="Q1434" i="1" a="1"/>
  <c r="Q1434" i="1" s="1"/>
  <c r="K1434" i="1" a="1"/>
  <c r="K1434" i="1" s="1"/>
  <c r="M1437" i="1" a="1"/>
  <c r="M1437" i="1"/>
  <c r="Q1436" i="1" a="1"/>
  <c r="Q1436" i="1" s="1"/>
  <c r="G1434" i="1" a="1"/>
  <c r="G1434" i="1" s="1"/>
  <c r="F1436" i="1" a="1"/>
  <c r="F1436" i="1"/>
  <c r="Q1433" i="1" a="1"/>
  <c r="Q1433" i="1" s="1"/>
  <c r="Q1437" i="1" a="1"/>
  <c r="Q1437" i="1" s="1"/>
  <c r="K1437" i="1" a="1"/>
  <c r="K1437" i="1" s="1"/>
  <c r="J1437" i="1" a="1"/>
  <c r="J1437" i="1" s="1"/>
  <c r="I1437" i="1" a="1"/>
  <c r="I1437" i="1" s="1"/>
  <c r="H1436" i="1" a="1"/>
  <c r="H1436" i="1" s="1"/>
  <c r="N1436" i="1" a="1"/>
  <c r="N1436" i="1"/>
  <c r="L1434" i="1" a="1"/>
  <c r="L1434" i="1" s="1"/>
  <c r="F1434" i="1" a="1"/>
  <c r="F1434" i="1" s="1"/>
  <c r="J1433" i="1" a="1"/>
  <c r="J1433" i="1" s="1"/>
  <c r="N1432" i="1" a="1"/>
  <c r="N1432" i="1" s="1"/>
  <c r="K1432" i="1" a="1"/>
  <c r="K1432" i="1" s="1"/>
  <c r="M1430" i="1" a="1"/>
  <c r="M1430" i="1" s="1"/>
  <c r="I1430" i="1" a="1"/>
  <c r="I1430" i="1" s="1"/>
  <c r="F1430" i="1" a="1"/>
  <c r="F1430" i="1" s="1"/>
  <c r="P1424" i="1" a="1"/>
  <c r="P1424" i="1" s="1"/>
  <c r="N1431" i="1" a="1"/>
  <c r="N1431" i="1"/>
  <c r="G1432" i="1" a="1"/>
  <c r="G1432" i="1" s="1"/>
  <c r="O1430" i="1" a="1"/>
  <c r="O1430" i="1" s="1"/>
  <c r="K1430" i="1" a="1"/>
  <c r="K1430" i="1" s="1"/>
  <c r="L1432" i="1" a="1"/>
  <c r="L1432" i="1" s="1"/>
  <c r="J1432" i="1" a="1"/>
  <c r="J1432" i="1"/>
  <c r="H1433" i="1" a="1"/>
  <c r="H1433" i="1" s="1"/>
  <c r="P1431" i="1" a="1"/>
  <c r="P1431" i="1"/>
  <c r="G1431" i="1" a="1"/>
  <c r="G1431" i="1" s="1"/>
  <c r="G1433" i="1" a="1"/>
  <c r="G1433" i="1" s="1"/>
  <c r="Q1432" i="1" a="1"/>
  <c r="Q1432" i="1" s="1"/>
  <c r="P1432" i="1" a="1"/>
  <c r="P1432" i="1"/>
  <c r="O1432" i="1" a="1"/>
  <c r="O1432" i="1" s="1"/>
  <c r="M1432" i="1" a="1"/>
  <c r="M1432" i="1" s="1"/>
  <c r="M1431" i="1" a="1"/>
  <c r="M1431" i="1"/>
  <c r="H1430" i="1" a="1"/>
  <c r="H1430" i="1"/>
  <c r="I1432" i="1" a="1"/>
  <c r="I1432" i="1" s="1"/>
  <c r="I1431" i="1" a="1"/>
  <c r="I1431" i="1" s="1"/>
  <c r="O1431" i="1" a="1"/>
  <c r="O1431" i="1" s="1"/>
  <c r="N1424" i="1" a="1"/>
  <c r="N1424" i="1"/>
  <c r="J1431" i="1" a="1"/>
  <c r="J1431" i="1" s="1"/>
  <c r="O1424" i="1" a="1"/>
  <c r="O1424" i="1" s="1"/>
  <c r="L1424" i="1" a="1"/>
  <c r="L1424" i="1" s="1"/>
  <c r="Q1430" i="1" a="1"/>
  <c r="Q1430" i="1" s="1"/>
  <c r="H1432" i="1" a="1"/>
  <c r="H1432" i="1" s="1"/>
  <c r="Q1431" i="1" a="1"/>
  <c r="Q1431" i="1" s="1"/>
  <c r="F1432" i="1" a="1"/>
  <c r="F1432" i="1" s="1"/>
  <c r="K1431" i="1" a="1"/>
  <c r="K1431" i="1" s="1"/>
  <c r="H1431" i="1" a="1"/>
  <c r="H1431" i="1" s="1"/>
  <c r="F1431" i="1" a="1"/>
  <c r="F1431" i="1" s="1"/>
  <c r="N1430" i="1" a="1"/>
  <c r="N1430" i="1" s="1"/>
  <c r="J1430" i="1" a="1"/>
  <c r="J1430" i="1" s="1"/>
  <c r="P1430" i="1" a="1"/>
  <c r="P1430" i="1" s="1"/>
  <c r="L1430" i="1" a="1"/>
  <c r="L1430" i="1" s="1"/>
  <c r="Q1424" i="1" a="1"/>
  <c r="Q1424" i="1"/>
  <c r="M1424" i="1" a="1"/>
  <c r="M1424" i="1" s="1"/>
  <c r="L1431" i="1" a="1"/>
  <c r="L1431" i="1" s="1"/>
  <c r="G1430" i="1" a="1"/>
  <c r="G1430" i="1" s="1"/>
  <c r="F1433" i="1" a="1"/>
  <c r="F1433" i="1" s="1"/>
  <c r="O1421" i="1" a="1"/>
  <c r="O1421" i="1"/>
  <c r="K1420" i="1" a="1"/>
  <c r="K1420" i="1" s="1"/>
  <c r="Q1423" i="1" a="1"/>
  <c r="Q1423" i="1"/>
  <c r="J1424" i="1" a="1"/>
  <c r="J1424" i="1" s="1"/>
  <c r="I1423" i="1" a="1"/>
  <c r="I1423" i="1"/>
  <c r="P1422" i="1" a="1"/>
  <c r="P1422" i="1"/>
  <c r="G1420" i="1" a="1"/>
  <c r="G1420" i="1" s="1"/>
  <c r="G1423" i="1" a="1"/>
  <c r="G1423" i="1" s="1"/>
  <c r="F1422" i="1" a="1"/>
  <c r="F1422" i="1" s="1"/>
  <c r="K1421" i="1" a="1"/>
  <c r="K1421" i="1" s="1"/>
  <c r="J1421" i="1" a="1"/>
  <c r="J1421" i="1" s="1"/>
  <c r="M1420" i="1" a="1"/>
  <c r="M1420" i="1" s="1"/>
  <c r="G1424" i="1" a="1"/>
  <c r="G1424" i="1" s="1"/>
  <c r="L1422" i="1" a="1"/>
  <c r="L1422" i="1" s="1"/>
  <c r="F1424" i="1" a="1"/>
  <c r="F1424" i="1"/>
  <c r="P1423" i="1" a="1"/>
  <c r="P1423" i="1" s="1"/>
  <c r="K1423" i="1" a="1"/>
  <c r="K1423" i="1" s="1"/>
  <c r="H1422" i="1" a="1"/>
  <c r="H1422" i="1" s="1"/>
  <c r="G1421" i="1" a="1"/>
  <c r="G1421" i="1"/>
  <c r="P1420" i="1" a="1"/>
  <c r="P1420" i="1" s="1"/>
  <c r="J1420" i="1" a="1"/>
  <c r="J1420" i="1" s="1"/>
  <c r="N1421" i="1" a="1"/>
  <c r="N1421" i="1" s="1"/>
  <c r="G1422" i="1" a="1"/>
  <c r="G1422" i="1" s="1"/>
  <c r="N1420" i="1" a="1"/>
  <c r="N1420" i="1" s="1"/>
  <c r="O1420" i="1" a="1"/>
  <c r="O1420" i="1" s="1"/>
  <c r="Q1422" i="1" a="1"/>
  <c r="Q1422" i="1" s="1"/>
  <c r="M1423" i="1" a="1"/>
  <c r="M1423" i="1" s="1"/>
  <c r="F1423" i="1" a="1"/>
  <c r="F1423" i="1" s="1"/>
  <c r="N1422" i="1" a="1"/>
  <c r="N1422" i="1"/>
  <c r="L1423" i="1" a="1"/>
  <c r="L1423" i="1"/>
  <c r="F1420" i="1" a="1"/>
  <c r="F1420" i="1" s="1"/>
  <c r="H1423" i="1" a="1"/>
  <c r="H1423" i="1" s="1"/>
  <c r="Q1421" i="1" a="1"/>
  <c r="Q1421" i="1"/>
  <c r="M1421" i="1" a="1"/>
  <c r="M1421" i="1"/>
  <c r="L1420" i="1" a="1"/>
  <c r="L1420" i="1" s="1"/>
  <c r="I1421" i="1" a="1"/>
  <c r="I1421" i="1"/>
  <c r="H1420" i="1" a="1"/>
  <c r="H1420" i="1" s="1"/>
  <c r="K1424" i="1" a="1"/>
  <c r="K1424" i="1" s="1"/>
  <c r="I1424" i="1" a="1"/>
  <c r="I1424" i="1" s="1"/>
  <c r="M1422" i="1" a="1"/>
  <c r="M1422" i="1" s="1"/>
  <c r="Q1420" i="1" a="1"/>
  <c r="Q1420" i="1" s="1"/>
  <c r="J1422" i="1" a="1"/>
  <c r="J1422" i="1" s="1"/>
  <c r="H1421" i="1" a="1"/>
  <c r="H1421" i="1" s="1"/>
  <c r="Q1419" i="1" a="1"/>
  <c r="Q1419" i="1" s="1"/>
  <c r="J1423" i="1" a="1"/>
  <c r="J1423" i="1" s="1"/>
  <c r="N1423" i="1" a="1"/>
  <c r="N1423" i="1" s="1"/>
  <c r="I1420" i="1" a="1"/>
  <c r="I1420" i="1"/>
  <c r="K1422" i="1" a="1"/>
  <c r="K1422" i="1"/>
  <c r="F1421" i="1" a="1"/>
  <c r="F1421" i="1"/>
  <c r="I1422" i="1" a="1"/>
  <c r="I1422" i="1" s="1"/>
  <c r="P1421" i="1" a="1"/>
  <c r="P1421" i="1" s="1"/>
  <c r="L1421" i="1" a="1"/>
  <c r="L1421" i="1"/>
  <c r="H1424" i="1" a="1"/>
  <c r="H1424" i="1" s="1"/>
  <c r="O1423" i="1" a="1"/>
  <c r="O1423" i="1" s="1"/>
  <c r="O1422" i="1" a="1"/>
  <c r="O1422" i="1" s="1"/>
  <c r="M1418" i="1" a="1"/>
  <c r="M1418" i="1" s="1"/>
  <c r="Q1418" i="1" a="1"/>
  <c r="Q1418" i="1" s="1"/>
  <c r="P1418" i="1" a="1"/>
  <c r="P1418" i="1" s="1"/>
  <c r="I1417" i="1" a="1"/>
  <c r="I1417" i="1" s="1"/>
  <c r="L1417" i="1" a="1"/>
  <c r="L1417" i="1" s="1"/>
  <c r="N1417" i="1" a="1"/>
  <c r="N1417" i="1" s="1"/>
  <c r="P1419" i="1" a="1"/>
  <c r="P1419" i="1" s="1"/>
  <c r="O1419" i="1" a="1"/>
  <c r="O1419" i="1"/>
  <c r="N1419" i="1" a="1"/>
  <c r="N1419" i="1"/>
  <c r="M1419" i="1" a="1"/>
  <c r="M1419" i="1" s="1"/>
  <c r="J1419" i="1" a="1"/>
  <c r="J1419" i="1" s="1"/>
  <c r="J1417" i="1" a="1"/>
  <c r="J1417" i="1" s="1"/>
  <c r="K1417" i="1" a="1"/>
  <c r="K1417" i="1" s="1"/>
  <c r="L1419" i="1" a="1"/>
  <c r="L1419" i="1" s="1"/>
  <c r="G1419" i="1" a="1"/>
  <c r="G1419" i="1" s="1"/>
  <c r="H1418" i="1" a="1"/>
  <c r="H1418" i="1" s="1"/>
  <c r="F1418" i="1" a="1"/>
  <c r="F1418" i="1" s="1"/>
  <c r="N1416" i="1" a="1"/>
  <c r="N1416" i="1" s="1"/>
  <c r="O1418" i="1" a="1"/>
  <c r="O1418" i="1" s="1"/>
  <c r="J1418" i="1" a="1"/>
  <c r="J1418" i="1" s="1"/>
  <c r="G1418" i="1" a="1"/>
  <c r="G1418" i="1" s="1"/>
  <c r="N1418" i="1" a="1"/>
  <c r="N1418" i="1" s="1"/>
  <c r="K1418" i="1" a="1"/>
  <c r="K1418" i="1" s="1"/>
  <c r="P1417" i="1" a="1"/>
  <c r="P1417" i="1"/>
  <c r="Q1417" i="1" a="1"/>
  <c r="Q1417" i="1"/>
  <c r="G1417" i="1" a="1"/>
  <c r="G1417" i="1" s="1"/>
  <c r="M1416" i="1" a="1"/>
  <c r="M1416" i="1" s="1"/>
  <c r="L1416" i="1" a="1"/>
  <c r="L1416" i="1" s="1"/>
  <c r="K1416" i="1" a="1"/>
  <c r="K1416" i="1" s="1"/>
  <c r="F1417" i="1" a="1"/>
  <c r="F1417" i="1" s="1"/>
  <c r="O1416" i="1" a="1"/>
  <c r="O1416" i="1" s="1"/>
  <c r="Q1416" i="1" a="1"/>
  <c r="Q1416" i="1" s="1"/>
  <c r="J1416" i="1" a="1"/>
  <c r="J1416" i="1" s="1"/>
  <c r="K1419" i="1" a="1"/>
  <c r="K1419" i="1" s="1"/>
  <c r="M1417" i="1" a="1"/>
  <c r="M1417" i="1" s="1"/>
  <c r="H1419" i="1" a="1"/>
  <c r="H1419" i="1" s="1"/>
  <c r="O1417" i="1" a="1"/>
  <c r="O1417" i="1" s="1"/>
  <c r="P1416" i="1" a="1"/>
  <c r="P1416" i="1" s="1"/>
  <c r="I1419" i="1" a="1"/>
  <c r="I1419" i="1" s="1"/>
  <c r="F1419" i="1" a="1"/>
  <c r="F1419" i="1"/>
  <c r="L1418" i="1" a="1"/>
  <c r="L1418" i="1"/>
  <c r="H1417" i="1" a="1"/>
  <c r="H1417" i="1" s="1"/>
  <c r="I1418" i="1" a="1"/>
  <c r="I1418" i="1" s="1"/>
  <c r="P1409" i="1" a="1"/>
  <c r="P1409" i="1" s="1"/>
  <c r="P1410" i="1" a="1"/>
  <c r="P1410" i="1" s="1"/>
  <c r="I1410" i="1" a="1"/>
  <c r="I1410" i="1" s="1"/>
  <c r="N1410" i="1" a="1"/>
  <c r="N1410" i="1" s="1"/>
  <c r="K1410" i="1" a="1"/>
  <c r="K1410" i="1"/>
  <c r="O1410" i="1" a="1"/>
  <c r="O1410" i="1" s="1"/>
  <c r="Q1410" i="1" a="1"/>
  <c r="Q1410" i="1"/>
  <c r="I1416" i="1" a="1"/>
  <c r="I1416" i="1"/>
  <c r="H1416" i="1" a="1"/>
  <c r="H1416" i="1" s="1"/>
  <c r="G1416" i="1" a="1"/>
  <c r="G1416" i="1" s="1"/>
  <c r="F1416" i="1" a="1"/>
  <c r="F1416" i="1"/>
  <c r="J1410" i="1" a="1"/>
  <c r="J1410" i="1"/>
  <c r="M1410" i="1" a="1"/>
  <c r="M1410" i="1" s="1"/>
  <c r="L1410" i="1" a="1"/>
  <c r="L1410" i="1" s="1"/>
  <c r="G1410" i="1" a="1"/>
  <c r="G1410" i="1" s="1"/>
  <c r="Q1409" i="1" a="1"/>
  <c r="Q1409" i="1" s="1"/>
  <c r="O1409" i="1" a="1"/>
  <c r="O1409" i="1" s="1"/>
  <c r="F1410" i="1" a="1"/>
  <c r="F1410" i="1" s="1"/>
  <c r="H1410" i="1" a="1"/>
  <c r="H1410" i="1" s="1"/>
  <c r="N1409" i="1" a="1"/>
  <c r="N1409" i="1" s="1"/>
  <c r="J1407" i="1" a="1"/>
  <c r="J1407" i="1"/>
  <c r="G1407" i="1" a="1"/>
  <c r="G1407" i="1" s="1"/>
  <c r="O1404" i="1" a="1"/>
  <c r="O1404" i="1" s="1"/>
  <c r="M1405" i="1" a="1"/>
  <c r="M1405" i="1" s="1"/>
  <c r="G1405" i="1" a="1"/>
  <c r="G1405" i="1" s="1"/>
  <c r="P1404" i="1" a="1"/>
  <c r="P1404" i="1" s="1"/>
  <c r="H1408" i="1" a="1"/>
  <c r="H1408" i="1" s="1"/>
  <c r="M1407" i="1" a="1"/>
  <c r="M1407" i="1" s="1"/>
  <c r="F1407" i="1" a="1"/>
  <c r="F1407" i="1" s="1"/>
  <c r="O1408" i="1" a="1"/>
  <c r="O1408" i="1" s="1"/>
  <c r="N1408" i="1" a="1"/>
  <c r="N1408" i="1" s="1"/>
  <c r="K1407" i="1" a="1"/>
  <c r="K1407" i="1" s="1"/>
  <c r="J1405" i="1" a="1"/>
  <c r="J1405" i="1" s="1"/>
  <c r="F1405" i="1" a="1"/>
  <c r="F1405" i="1"/>
  <c r="N1407" i="1" a="1"/>
  <c r="N1407" i="1" s="1"/>
  <c r="G1409" i="1" a="1"/>
  <c r="G1409" i="1" s="1"/>
  <c r="L1408" i="1" a="1"/>
  <c r="L1408" i="1" s="1"/>
  <c r="Q1408" i="1" a="1"/>
  <c r="Q1408" i="1"/>
  <c r="H1409" i="1" a="1"/>
  <c r="H1409" i="1" s="1"/>
  <c r="O1407" i="1" a="1"/>
  <c r="O1407" i="1"/>
  <c r="I1409" i="1" a="1"/>
  <c r="I1409" i="1" s="1"/>
  <c r="J1408" i="1" a="1"/>
  <c r="J1408" i="1" s="1"/>
  <c r="I1408" i="1" a="1"/>
  <c r="I1408" i="1" s="1"/>
  <c r="G1408" i="1" a="1"/>
  <c r="G1408" i="1" s="1"/>
  <c r="H1407" i="1" a="1"/>
  <c r="H1407" i="1"/>
  <c r="L1407" i="1" a="1"/>
  <c r="L1407" i="1" s="1"/>
  <c r="Q1405" i="1" a="1"/>
  <c r="Q1405" i="1" s="1"/>
  <c r="N1405" i="1" a="1"/>
  <c r="N1405" i="1" s="1"/>
  <c r="H1405" i="1" a="1"/>
  <c r="H1405" i="1"/>
  <c r="L1405" i="1" a="1"/>
  <c r="L1405" i="1"/>
  <c r="Q1404" i="1" a="1"/>
  <c r="Q1404" i="1" s="1"/>
  <c r="I1405" i="1" a="1"/>
  <c r="I1405" i="1" s="1"/>
  <c r="M1409" i="1" a="1"/>
  <c r="M1409" i="1" s="1"/>
  <c r="O1405" i="1" a="1"/>
  <c r="O1405" i="1"/>
  <c r="L1409" i="1" a="1"/>
  <c r="L1409" i="1" s="1"/>
  <c r="K1409" i="1" a="1"/>
  <c r="K1409" i="1" s="1"/>
  <c r="J1409" i="1" a="1"/>
  <c r="J1409" i="1" s="1"/>
  <c r="F1409" i="1" a="1"/>
  <c r="F1409" i="1" s="1"/>
  <c r="P1408" i="1" a="1"/>
  <c r="P1408" i="1" s="1"/>
  <c r="P1405" i="1" a="1"/>
  <c r="P1405" i="1" s="1"/>
  <c r="K1405" i="1" a="1"/>
  <c r="K1405" i="1" s="1"/>
  <c r="M1408" i="1" a="1"/>
  <c r="M1408" i="1" s="1"/>
  <c r="I1407" i="1" a="1"/>
  <c r="I1407" i="1" s="1"/>
  <c r="K1408" i="1" a="1"/>
  <c r="K1408" i="1"/>
  <c r="F1408" i="1" a="1"/>
  <c r="F1408" i="1"/>
  <c r="Q1407" i="1" a="1"/>
  <c r="Q1407" i="1" s="1"/>
  <c r="P1407" i="1" a="1"/>
  <c r="P1407" i="1"/>
  <c r="H1402" i="1" a="1"/>
  <c r="H1402" i="1" s="1"/>
  <c r="K1404" i="1" a="1"/>
  <c r="K1404" i="1" s="1"/>
  <c r="J1404" i="1" a="1"/>
  <c r="J1404" i="1" s="1"/>
  <c r="O1401" i="1" a="1"/>
  <c r="O1401" i="1" s="1"/>
  <c r="I1404" i="1" a="1"/>
  <c r="I1404" i="1"/>
  <c r="G1403" i="1" a="1"/>
  <c r="G1403" i="1" s="1"/>
  <c r="P1402" i="1" a="1"/>
  <c r="P1402" i="1"/>
  <c r="H1404" i="1" a="1"/>
  <c r="H1404" i="1"/>
  <c r="J1401" i="1" a="1"/>
  <c r="J1401" i="1" s="1"/>
  <c r="P1403" i="1" a="1"/>
  <c r="P1403" i="1" s="1"/>
  <c r="O1403" i="1" a="1"/>
  <c r="O1403" i="1" s="1"/>
  <c r="M1403" i="1" a="1"/>
  <c r="M1403" i="1" s="1"/>
  <c r="Q1402" i="1" a="1"/>
  <c r="Q1402" i="1" s="1"/>
  <c r="J1403" i="1" a="1"/>
  <c r="J1403" i="1" s="1"/>
  <c r="I1401" i="1" a="1"/>
  <c r="I1401" i="1"/>
  <c r="Q1401" i="1" a="1"/>
  <c r="Q1401" i="1" s="1"/>
  <c r="K1402" i="1" a="1"/>
  <c r="K1402" i="1" s="1"/>
  <c r="I1403" i="1" a="1"/>
  <c r="I1403" i="1" s="1"/>
  <c r="H1403" i="1" a="1"/>
  <c r="H1403" i="1" s="1"/>
  <c r="N1403" i="1" a="1"/>
  <c r="N1403" i="1" s="1"/>
  <c r="P1401" i="1" a="1"/>
  <c r="P1401" i="1"/>
  <c r="M1404" i="1" a="1"/>
  <c r="M1404" i="1" s="1"/>
  <c r="G1404" i="1" a="1"/>
  <c r="G1404" i="1" s="1"/>
  <c r="M1401" i="1" a="1"/>
  <c r="M1401" i="1" s="1"/>
  <c r="L1403" i="1" a="1"/>
  <c r="L1403" i="1" s="1"/>
  <c r="F1401" i="1" a="1"/>
  <c r="F1401" i="1" s="1"/>
  <c r="I1402" i="1" a="1"/>
  <c r="I1402" i="1" s="1"/>
  <c r="F1403" i="1" a="1"/>
  <c r="F1403" i="1" s="1"/>
  <c r="L1402" i="1" a="1"/>
  <c r="L1402" i="1"/>
  <c r="G1402" i="1" a="1"/>
  <c r="G1402" i="1" s="1"/>
  <c r="F1404" i="1" a="1"/>
  <c r="F1404" i="1" s="1"/>
  <c r="O1402" i="1" a="1"/>
  <c r="O1402" i="1"/>
  <c r="F1402" i="1" a="1"/>
  <c r="F1402" i="1" s="1"/>
  <c r="L1404" i="1" a="1"/>
  <c r="L1404" i="1" s="1"/>
  <c r="Q1403" i="1" a="1"/>
  <c r="Q1403" i="1" s="1"/>
  <c r="G1401" i="1" a="1"/>
  <c r="G1401" i="1" s="1"/>
  <c r="J1402" i="1" a="1"/>
  <c r="J1402" i="1" s="1"/>
  <c r="K1401" i="1" a="1"/>
  <c r="K1401" i="1"/>
  <c r="N1402" i="1" a="1"/>
  <c r="N1402" i="1" s="1"/>
  <c r="N1401" i="1" a="1"/>
  <c r="N1401" i="1" s="1"/>
  <c r="L1401" i="1" a="1"/>
  <c r="L1401" i="1" s="1"/>
  <c r="K1403" i="1" a="1"/>
  <c r="K1403" i="1" s="1"/>
  <c r="M1402" i="1" a="1"/>
  <c r="M1402" i="1" s="1"/>
  <c r="H1401" i="1" a="1"/>
  <c r="H1401" i="1" s="1"/>
  <c r="N1404" i="1" a="1"/>
  <c r="N1404" i="1" s="1"/>
  <c r="L1374" i="1" a="1"/>
  <c r="L1374" i="1" s="1"/>
  <c r="K1374" i="1" a="1"/>
  <c r="K1374" i="1" s="1"/>
  <c r="I1374" i="1" a="1"/>
  <c r="I1374" i="1" s="1"/>
  <c r="J1374" i="1" a="1"/>
  <c r="J1374" i="1"/>
  <c r="O1374" i="1" a="1"/>
  <c r="O1374" i="1"/>
  <c r="Q1374" i="1" a="1"/>
  <c r="Q1374" i="1" s="1"/>
  <c r="P1374" i="1" a="1"/>
  <c r="P1374" i="1" s="1"/>
  <c r="N1374" i="1" a="1"/>
  <c r="N1374" i="1" s="1"/>
  <c r="M1374" i="1" a="1"/>
  <c r="M1374" i="1" s="1"/>
  <c r="L1370" i="1" a="1"/>
  <c r="L1370" i="1" s="1"/>
  <c r="Q1370" i="1" a="1"/>
  <c r="Q1370" i="1" s="1"/>
  <c r="G1374" i="1" a="1"/>
  <c r="G1374" i="1" s="1"/>
  <c r="P1372" i="1" a="1"/>
  <c r="P1372" i="1" s="1"/>
  <c r="H1374" i="1" a="1"/>
  <c r="H1374" i="1" s="1"/>
  <c r="L1373" i="1" a="1"/>
  <c r="L1373" i="1"/>
  <c r="F1374" i="1" a="1"/>
  <c r="F1374" i="1" s="1"/>
  <c r="P1373" i="1" a="1"/>
  <c r="P1373" i="1" s="1"/>
  <c r="J1373" i="1" a="1"/>
  <c r="J1373" i="1"/>
  <c r="I1373" i="1" a="1"/>
  <c r="I1373" i="1"/>
  <c r="M1371" i="1" a="1"/>
  <c r="M1371" i="1"/>
  <c r="N1372" i="1" a="1"/>
  <c r="N1372" i="1" s="1"/>
  <c r="M1372" i="1" a="1"/>
  <c r="M1372" i="1" s="1"/>
  <c r="G1373" i="1" a="1"/>
  <c r="G1373" i="1"/>
  <c r="L1372" i="1" a="1"/>
  <c r="L1372" i="1" s="1"/>
  <c r="G1372" i="1" a="1"/>
  <c r="G1372" i="1" s="1"/>
  <c r="M1370" i="1" a="1"/>
  <c r="M1370" i="1" s="1"/>
  <c r="N1373" i="1" a="1"/>
  <c r="N1373" i="1" s="1"/>
  <c r="K1373" i="1" a="1"/>
  <c r="K1373" i="1" s="1"/>
  <c r="F1372" i="1" a="1"/>
  <c r="F1372" i="1" s="1"/>
  <c r="F1373" i="1" a="1"/>
  <c r="F1373" i="1" s="1"/>
  <c r="K1371" i="1" a="1"/>
  <c r="K1371" i="1" s="1"/>
  <c r="M1373" i="1" a="1"/>
  <c r="M1373" i="1" s="1"/>
  <c r="Q1373" i="1" a="1"/>
  <c r="Q1373" i="1" s="1"/>
  <c r="Q1372" i="1" a="1"/>
  <c r="Q1372" i="1" s="1"/>
  <c r="H1371" i="1" a="1"/>
  <c r="H1371" i="1" s="1"/>
  <c r="P1371" i="1" a="1"/>
  <c r="P1371" i="1" s="1"/>
  <c r="O1372" i="1" a="1"/>
  <c r="O1372" i="1"/>
  <c r="O1371" i="1" a="1"/>
  <c r="O1371" i="1"/>
  <c r="H1373" i="1" a="1"/>
  <c r="H1373" i="1" s="1"/>
  <c r="K1372" i="1" a="1"/>
  <c r="K1372" i="1" s="1"/>
  <c r="N1371" i="1" a="1"/>
  <c r="N1371" i="1" s="1"/>
  <c r="I1372" i="1" a="1"/>
  <c r="I1372" i="1" s="1"/>
  <c r="Q1371" i="1" a="1"/>
  <c r="Q1371" i="1"/>
  <c r="L1371" i="1" a="1"/>
  <c r="L1371" i="1" s="1"/>
  <c r="P1370" i="1" a="1"/>
  <c r="P1370" i="1" s="1"/>
  <c r="O1370" i="1" a="1"/>
  <c r="O1370" i="1" s="1"/>
  <c r="O1373" i="1" a="1"/>
  <c r="O1373" i="1" s="1"/>
  <c r="J1372" i="1" a="1"/>
  <c r="J1372" i="1" s="1"/>
  <c r="H1372" i="1" a="1"/>
  <c r="H1372" i="1" s="1"/>
  <c r="I1371" i="1" a="1"/>
  <c r="I1371" i="1" s="1"/>
  <c r="G1371" i="1" a="1"/>
  <c r="G1371" i="1" s="1"/>
  <c r="J1371" i="1" a="1"/>
  <c r="J1371" i="1" s="1"/>
  <c r="N1370" i="1" a="1"/>
  <c r="N1370" i="1"/>
  <c r="F1371" i="1" a="1"/>
  <c r="F1371" i="1" s="1"/>
  <c r="K1368" i="1" a="1"/>
  <c r="K1368" i="1" s="1"/>
  <c r="F1370" i="1" a="1"/>
  <c r="F1370" i="1" s="1"/>
  <c r="L1368" i="1" a="1"/>
  <c r="L1368" i="1" s="1"/>
  <c r="K1370" i="1" a="1"/>
  <c r="K1370" i="1" s="1"/>
  <c r="J1370" i="1" a="1"/>
  <c r="J1370" i="1" s="1"/>
  <c r="H1370" i="1" a="1"/>
  <c r="H1370" i="1" s="1"/>
  <c r="P1369" i="1" a="1"/>
  <c r="P1369" i="1" s="1"/>
  <c r="O1368" i="1" a="1"/>
  <c r="O1368" i="1" s="1"/>
  <c r="P1368" i="1" a="1"/>
  <c r="P1368" i="1" s="1"/>
  <c r="O1369" i="1" a="1"/>
  <c r="O1369" i="1" s="1"/>
  <c r="L1369" i="1" a="1"/>
  <c r="L1369" i="1" s="1"/>
  <c r="J1369" i="1" a="1"/>
  <c r="J1369" i="1" s="1"/>
  <c r="K1369" i="1" a="1"/>
  <c r="K1369" i="1" s="1"/>
  <c r="F1369" i="1" a="1"/>
  <c r="F1369" i="1" s="1"/>
  <c r="M1368" i="1" a="1"/>
  <c r="M1368" i="1" s="1"/>
  <c r="G1370" i="1" a="1"/>
  <c r="G1370" i="1" s="1"/>
  <c r="G1369" i="1" a="1"/>
  <c r="G1369" i="1" s="1"/>
  <c r="I1370" i="1" a="1"/>
  <c r="I1370" i="1" s="1"/>
  <c r="Q1369" i="1" a="1"/>
  <c r="Q1369" i="1" s="1"/>
  <c r="H1369" i="1" a="1"/>
  <c r="H1369" i="1"/>
  <c r="N1369" i="1" a="1"/>
  <c r="N1369" i="1" s="1"/>
  <c r="N1368" i="1" a="1"/>
  <c r="N1368" i="1" s="1"/>
  <c r="I1369" i="1" a="1"/>
  <c r="I1369" i="1" s="1"/>
  <c r="M1369" i="1" a="1"/>
  <c r="M1369" i="1" s="1"/>
  <c r="Q1368" i="1" a="1"/>
  <c r="Q1368" i="1" s="1"/>
  <c r="G1366" i="1" a="1"/>
  <c r="G1366" i="1" s="1"/>
  <c r="L1365" i="1" a="1"/>
  <c r="L1365" i="1" s="1"/>
  <c r="H1365" i="1" a="1"/>
  <c r="H1365" i="1" s="1"/>
  <c r="G1367" i="1" a="1"/>
  <c r="G1367" i="1" s="1"/>
  <c r="F1366" i="1" a="1"/>
  <c r="F1366" i="1" s="1"/>
  <c r="J1365" i="1" a="1"/>
  <c r="J1365" i="1" s="1"/>
  <c r="L1366" i="1" a="1"/>
  <c r="L1366" i="1" s="1"/>
  <c r="O1365" i="1" a="1"/>
  <c r="O1365" i="1" s="1"/>
  <c r="I1367" i="1" a="1"/>
  <c r="I1367" i="1" s="1"/>
  <c r="P1367" i="1" a="1"/>
  <c r="P1367" i="1"/>
  <c r="O1367" i="1" a="1"/>
  <c r="O1367" i="1" s="1"/>
  <c r="M1367" i="1" a="1"/>
  <c r="M1367" i="1" s="1"/>
  <c r="L1367" i="1" a="1"/>
  <c r="L1367" i="1" s="1"/>
  <c r="Q1366" i="1" a="1"/>
  <c r="Q1366" i="1" s="1"/>
  <c r="N1366" i="1" a="1"/>
  <c r="N1366" i="1" s="1"/>
  <c r="K1365" i="1" a="1"/>
  <c r="K1365" i="1"/>
  <c r="G1365" i="1" a="1"/>
  <c r="G1365" i="1"/>
  <c r="J1367" i="1" a="1"/>
  <c r="J1367" i="1" s="1"/>
  <c r="H1366" i="1" a="1"/>
  <c r="H1366" i="1" s="1"/>
  <c r="H1367" i="1" a="1"/>
  <c r="H1367" i="1"/>
  <c r="P1366" i="1" a="1"/>
  <c r="P1366" i="1" s="1"/>
  <c r="O1366" i="1" a="1"/>
  <c r="O1366" i="1" s="1"/>
  <c r="K1366" i="1" a="1"/>
  <c r="K1366" i="1" s="1"/>
  <c r="Q1365" i="1" a="1"/>
  <c r="Q1365" i="1" s="1"/>
  <c r="N1365" i="1" a="1"/>
  <c r="N1365" i="1"/>
  <c r="M1365" i="1" a="1"/>
  <c r="M1365" i="1"/>
  <c r="J1368" i="1" a="1"/>
  <c r="J1368" i="1" s="1"/>
  <c r="F1368" i="1" a="1"/>
  <c r="F1368" i="1" s="1"/>
  <c r="I1368" i="1" a="1"/>
  <c r="I1368" i="1"/>
  <c r="H1368" i="1" a="1"/>
  <c r="H1368" i="1"/>
  <c r="G1368" i="1" a="1"/>
  <c r="G1368" i="1" s="1"/>
  <c r="N1367" i="1" a="1"/>
  <c r="N1367" i="1" s="1"/>
  <c r="J1366" i="1" a="1"/>
  <c r="J1366" i="1" s="1"/>
  <c r="Q1367" i="1" a="1"/>
  <c r="Q1367" i="1" s="1"/>
  <c r="K1367" i="1" a="1"/>
  <c r="K1367" i="1" s="1"/>
  <c r="I1365" i="1" a="1"/>
  <c r="I1365" i="1" s="1"/>
  <c r="F1367" i="1" a="1"/>
  <c r="F1367" i="1" s="1"/>
  <c r="M1366" i="1" a="1"/>
  <c r="M1366" i="1" s="1"/>
  <c r="P1365" i="1" a="1"/>
  <c r="P1365" i="1"/>
  <c r="I1366" i="1" a="1"/>
  <c r="I1366" i="1"/>
  <c r="K1364" i="1" a="1"/>
  <c r="K1364" i="1"/>
  <c r="F1365" i="1" a="1"/>
  <c r="F1365" i="1" s="1"/>
  <c r="Q1364" i="1" a="1"/>
  <c r="Q1364" i="1" s="1"/>
  <c r="P1364" i="1" a="1"/>
  <c r="P1364" i="1"/>
  <c r="O1364" i="1" a="1"/>
  <c r="O1364" i="1"/>
  <c r="N1364" i="1" a="1"/>
  <c r="N1364" i="1" s="1"/>
  <c r="L1364" i="1" a="1"/>
  <c r="L1364" i="1" s="1"/>
  <c r="J1364" i="1" a="1"/>
  <c r="J1364" i="1" s="1"/>
  <c r="M1364" i="1" a="1"/>
  <c r="M1364" i="1" s="1"/>
  <c r="J1363" i="1" a="1"/>
  <c r="J1363" i="1"/>
  <c r="H1363" i="1" a="1"/>
  <c r="H1363" i="1" s="1"/>
  <c r="J1362" i="1" a="1"/>
  <c r="J1362" i="1" s="1"/>
  <c r="H1362" i="1" a="1"/>
  <c r="H1362" i="1" s="1"/>
  <c r="M1361" i="1" a="1"/>
  <c r="M1361" i="1" s="1"/>
  <c r="Q1361" i="1" a="1"/>
  <c r="Q1361" i="1" s="1"/>
  <c r="O1361" i="1" a="1"/>
  <c r="O1361" i="1" s="1"/>
  <c r="Q1363" i="1" a="1"/>
  <c r="Q1363" i="1" s="1"/>
  <c r="K1362" i="1" a="1"/>
  <c r="K1362" i="1"/>
  <c r="G1362" i="1" a="1"/>
  <c r="G1362" i="1"/>
  <c r="I1362" i="1" a="1"/>
  <c r="I1362" i="1" s="1"/>
  <c r="M1363" i="1" a="1"/>
  <c r="M1363" i="1" s="1"/>
  <c r="N1362" i="1" a="1"/>
  <c r="N1362" i="1" s="1"/>
  <c r="N1361" i="1" a="1"/>
  <c r="N1361" i="1" s="1"/>
  <c r="I1363" i="1" a="1"/>
  <c r="I1363" i="1" s="1"/>
  <c r="Q1362" i="1" a="1"/>
  <c r="Q1362" i="1" s="1"/>
  <c r="M1362" i="1" a="1"/>
  <c r="M1362" i="1" s="1"/>
  <c r="P1361" i="1" a="1"/>
  <c r="P1361" i="1" s="1"/>
  <c r="I1364" i="1" a="1"/>
  <c r="I1364" i="1" s="1"/>
  <c r="K1363" i="1" a="1"/>
  <c r="K1363" i="1"/>
  <c r="H1364" i="1" a="1"/>
  <c r="H1364" i="1"/>
  <c r="G1364" i="1" a="1"/>
  <c r="G1364" i="1"/>
  <c r="F1363" i="1" a="1"/>
  <c r="F1363" i="1"/>
  <c r="P1362" i="1" a="1"/>
  <c r="P1362" i="1"/>
  <c r="L1362" i="1" a="1"/>
  <c r="L1362" i="1" s="1"/>
  <c r="O1363" i="1" a="1"/>
  <c r="O1363" i="1" s="1"/>
  <c r="L1363" i="1" a="1"/>
  <c r="L1363" i="1" s="1"/>
  <c r="F1364" i="1" a="1"/>
  <c r="F1364" i="1"/>
  <c r="P1363" i="1" a="1"/>
  <c r="P1363" i="1"/>
  <c r="N1363" i="1" a="1"/>
  <c r="N1363" i="1"/>
  <c r="G1363" i="1" a="1"/>
  <c r="G1363" i="1"/>
  <c r="O1362" i="1" a="1"/>
  <c r="O1362" i="1" s="1"/>
  <c r="F1362" i="1" a="1"/>
  <c r="F1362" i="1" s="1"/>
  <c r="P1358" i="1" a="1"/>
  <c r="P1358" i="1" s="1"/>
  <c r="M1358" i="1" a="1"/>
  <c r="M1358" i="1" s="1"/>
  <c r="L1358" i="1" a="1"/>
  <c r="L1358" i="1" s="1"/>
  <c r="J1361" i="1" a="1"/>
  <c r="J1361" i="1" s="1"/>
  <c r="O1359" i="1" a="1"/>
  <c r="O1359" i="1" s="1"/>
  <c r="Q1360" i="1" a="1"/>
  <c r="Q1360" i="1" s="1"/>
  <c r="M1360" i="1" a="1"/>
  <c r="M1360" i="1" s="1"/>
  <c r="I1360" i="1" a="1"/>
  <c r="I1360" i="1" s="1"/>
  <c r="L1360" i="1" a="1"/>
  <c r="L1360" i="1" s="1"/>
  <c r="F1360" i="1" a="1"/>
  <c r="F1360" i="1"/>
  <c r="Q1359" i="1" a="1"/>
  <c r="Q1359" i="1"/>
  <c r="N1359" i="1" a="1"/>
  <c r="N1359" i="1"/>
  <c r="K1359" i="1" a="1"/>
  <c r="K1359" i="1" s="1"/>
  <c r="J1359" i="1" a="1"/>
  <c r="J1359" i="1" s="1"/>
  <c r="F1359" i="1" a="1"/>
  <c r="F1359" i="1" s="1"/>
  <c r="G1359" i="1" a="1"/>
  <c r="G1359" i="1" s="1"/>
  <c r="N1358" i="1" a="1"/>
  <c r="N1358" i="1"/>
  <c r="K1358" i="1" a="1"/>
  <c r="K1358" i="1" s="1"/>
  <c r="L1361" i="1" a="1"/>
  <c r="L1361" i="1"/>
  <c r="K1361" i="1" a="1"/>
  <c r="K1361" i="1" s="1"/>
  <c r="G1361" i="1" a="1"/>
  <c r="G1361" i="1" s="1"/>
  <c r="Q1358" i="1" a="1"/>
  <c r="Q1358" i="1"/>
  <c r="K1360" i="1" a="1"/>
  <c r="K1360" i="1"/>
  <c r="N1360" i="1" a="1"/>
  <c r="N1360" i="1"/>
  <c r="O1358" i="1" a="1"/>
  <c r="O1358" i="1"/>
  <c r="I1361" i="1" a="1"/>
  <c r="I1361" i="1"/>
  <c r="H1361" i="1" a="1"/>
  <c r="H1361" i="1" s="1"/>
  <c r="F1361" i="1" a="1"/>
  <c r="F1361" i="1"/>
  <c r="P1360" i="1" a="1"/>
  <c r="P1360" i="1" s="1"/>
  <c r="O1360" i="1" a="1"/>
  <c r="O1360" i="1" s="1"/>
  <c r="I1359" i="1" a="1"/>
  <c r="I1359" i="1" s="1"/>
  <c r="J1360" i="1" a="1"/>
  <c r="J1360" i="1" s="1"/>
  <c r="H1360" i="1" a="1"/>
  <c r="H1360" i="1" s="1"/>
  <c r="G1360" i="1" a="1"/>
  <c r="G1360" i="1" s="1"/>
  <c r="M1359" i="1" a="1"/>
  <c r="M1359" i="1" s="1"/>
  <c r="H1359" i="1" a="1"/>
  <c r="H1359" i="1" s="1"/>
  <c r="P1359" i="1" a="1"/>
  <c r="P1359" i="1" s="1"/>
  <c r="L1359" i="1" a="1"/>
  <c r="L1359" i="1" s="1"/>
  <c r="J1356" i="1" a="1"/>
  <c r="J1356" i="1" s="1"/>
  <c r="G1354" i="1" a="1"/>
  <c r="G1354" i="1" s="1"/>
  <c r="Q1353" i="1" a="1"/>
  <c r="Q1353" i="1" s="1"/>
  <c r="G1353" i="1" a="1"/>
  <c r="G1353" i="1" s="1"/>
  <c r="H1355" i="1" a="1"/>
  <c r="H1355" i="1"/>
  <c r="F1355" i="1" a="1"/>
  <c r="F1355" i="1" s="1"/>
  <c r="J1357" i="1" a="1"/>
  <c r="J1357" i="1" s="1"/>
  <c r="H1357" i="1" a="1"/>
  <c r="H1357" i="1" s="1"/>
  <c r="M1353" i="1" a="1"/>
  <c r="M1353" i="1" s="1"/>
  <c r="I1356" i="1" a="1"/>
  <c r="I1356" i="1" s="1"/>
  <c r="I1354" i="1" a="1"/>
  <c r="I1354" i="1" s="1"/>
  <c r="N1355" i="1" a="1"/>
  <c r="N1355" i="1" s="1"/>
  <c r="K1355" i="1" a="1"/>
  <c r="K1355" i="1" s="1"/>
  <c r="M1357" i="1" a="1"/>
  <c r="M1357" i="1" s="1"/>
  <c r="N1354" i="1" a="1"/>
  <c r="N1354" i="1"/>
  <c r="O1356" i="1" a="1"/>
  <c r="O1356" i="1"/>
  <c r="N1356" i="1" a="1"/>
  <c r="N1356" i="1"/>
  <c r="G1355" i="1" a="1"/>
  <c r="G1355" i="1"/>
  <c r="F1354" i="1" a="1"/>
  <c r="F1354" i="1"/>
  <c r="L1356" i="1" a="1"/>
  <c r="L1356" i="1"/>
  <c r="P1355" i="1" a="1"/>
  <c r="P1355" i="1" s="1"/>
  <c r="M1355" i="1" a="1"/>
  <c r="M1355" i="1" s="1"/>
  <c r="Q1354" i="1" a="1"/>
  <c r="Q1354" i="1" s="1"/>
  <c r="P1353" i="1" a="1"/>
  <c r="P1353" i="1" s="1"/>
  <c r="K1353" i="1" a="1"/>
  <c r="K1353" i="1" s="1"/>
  <c r="I1353" i="1" a="1"/>
  <c r="I1353" i="1"/>
  <c r="L1354" i="1" a="1"/>
  <c r="L1354" i="1" s="1"/>
  <c r="I1357" i="1" a="1"/>
  <c r="I1357" i="1"/>
  <c r="K1356" i="1" a="1"/>
  <c r="K1356" i="1" s="1"/>
  <c r="O1354" i="1" a="1"/>
  <c r="O1354" i="1" s="1"/>
  <c r="P1354" i="1" a="1"/>
  <c r="P1354" i="1" s="1"/>
  <c r="H1353" i="1" a="1"/>
  <c r="H1353" i="1" s="1"/>
  <c r="G1357" i="1" a="1"/>
  <c r="G1357" i="1" s="1"/>
  <c r="Q1356" i="1" a="1"/>
  <c r="Q1356" i="1" s="1"/>
  <c r="G1356" i="1" a="1"/>
  <c r="G1356" i="1" s="1"/>
  <c r="Q1355" i="1" a="1"/>
  <c r="Q1355" i="1" s="1"/>
  <c r="L1353" i="1" a="1"/>
  <c r="L1353" i="1" s="1"/>
  <c r="H1356" i="1" a="1"/>
  <c r="H1356" i="1" s="1"/>
  <c r="J1355" i="1" a="1"/>
  <c r="J1355" i="1" s="1"/>
  <c r="I1355" i="1" a="1"/>
  <c r="I1355" i="1"/>
  <c r="M1354" i="1" a="1"/>
  <c r="M1354" i="1"/>
  <c r="K1354" i="1" a="1"/>
  <c r="K1354" i="1"/>
  <c r="N1353" i="1" a="1"/>
  <c r="N1353" i="1"/>
  <c r="J1358" i="1" a="1"/>
  <c r="J1358" i="1" s="1"/>
  <c r="I1358" i="1" a="1"/>
  <c r="I1358" i="1" s="1"/>
  <c r="H1358" i="1" a="1"/>
  <c r="H1358" i="1" s="1"/>
  <c r="G1358" i="1" a="1"/>
  <c r="G1358" i="1" s="1"/>
  <c r="L1357" i="1" a="1"/>
  <c r="L1357" i="1" s="1"/>
  <c r="M1356" i="1" a="1"/>
  <c r="M1356" i="1" s="1"/>
  <c r="F1356" i="1" a="1"/>
  <c r="F1356" i="1"/>
  <c r="J1353" i="1" a="1"/>
  <c r="J1353" i="1" s="1"/>
  <c r="F1358" i="1" a="1"/>
  <c r="F1358" i="1" s="1"/>
  <c r="P1356" i="1" a="1"/>
  <c r="P1356" i="1" s="1"/>
  <c r="H1354" i="1" a="1"/>
  <c r="H1354" i="1" s="1"/>
  <c r="O1353" i="1" a="1"/>
  <c r="O1353" i="1" s="1"/>
  <c r="P1357" i="1" a="1"/>
  <c r="P1357" i="1"/>
  <c r="Q1357" i="1" a="1"/>
  <c r="Q1357" i="1"/>
  <c r="F1357" i="1" a="1"/>
  <c r="F1357" i="1" s="1"/>
  <c r="O1357" i="1" a="1"/>
  <c r="O1357" i="1" s="1"/>
  <c r="O1355" i="1" a="1"/>
  <c r="O1355" i="1" s="1"/>
  <c r="J1354" i="1" a="1"/>
  <c r="J1354" i="1" s="1"/>
  <c r="L1355" i="1" a="1"/>
  <c r="L1355" i="1" s="1"/>
  <c r="N1357" i="1" a="1"/>
  <c r="N1357" i="1" s="1"/>
  <c r="K1357" i="1" a="1"/>
  <c r="K1357" i="1" s="1"/>
  <c r="K1350" i="1" a="1"/>
  <c r="K1350" i="1" s="1"/>
  <c r="G1348" i="1" a="1"/>
  <c r="G1348" i="1" s="1"/>
  <c r="G1349" i="1" a="1"/>
  <c r="G1349" i="1" s="1"/>
  <c r="F1350" i="1" a="1"/>
  <c r="F1350" i="1" s="1"/>
  <c r="F1349" i="1" a="1"/>
  <c r="F1349" i="1" s="1"/>
  <c r="P1348" i="1" a="1"/>
  <c r="P1348" i="1"/>
  <c r="O1349" i="1" a="1"/>
  <c r="O1349" i="1"/>
  <c r="O1352" i="1" a="1"/>
  <c r="O1352" i="1" s="1"/>
  <c r="I1350" i="1" a="1"/>
  <c r="I1350" i="1" s="1"/>
  <c r="N1347" i="1" a="1"/>
  <c r="N1347" i="1"/>
  <c r="G1352" i="1" a="1"/>
  <c r="G1352" i="1"/>
  <c r="I1352" i="1" a="1"/>
  <c r="I1352" i="1"/>
  <c r="J1352" i="1" a="1"/>
  <c r="J1352" i="1"/>
  <c r="L1349" i="1" a="1"/>
  <c r="L1349" i="1"/>
  <c r="F1353" i="1" a="1"/>
  <c r="F1353" i="1"/>
  <c r="Q1352" i="1" a="1"/>
  <c r="Q1352" i="1"/>
  <c r="K1352" i="1" a="1"/>
  <c r="K1352" i="1" s="1"/>
  <c r="H1352" i="1" a="1"/>
  <c r="H1352" i="1" s="1"/>
  <c r="Q1350" i="1" a="1"/>
  <c r="Q1350" i="1" s="1"/>
  <c r="K1349" i="1" a="1"/>
  <c r="K1349" i="1"/>
  <c r="M1348" i="1" a="1"/>
  <c r="M1348" i="1"/>
  <c r="K1348" i="1" a="1"/>
  <c r="K1348" i="1"/>
  <c r="P1350" i="1" a="1"/>
  <c r="P1350" i="1" s="1"/>
  <c r="H1349" i="1" a="1"/>
  <c r="H1349" i="1"/>
  <c r="N1352" i="1" a="1"/>
  <c r="N1352" i="1" s="1"/>
  <c r="L1348" i="1" a="1"/>
  <c r="L1348" i="1" s="1"/>
  <c r="J1349" i="1" a="1"/>
  <c r="J1349" i="1" s="1"/>
  <c r="F1352" i="1" a="1"/>
  <c r="F1352" i="1" s="1"/>
  <c r="N1350" i="1" a="1"/>
  <c r="N1350" i="1"/>
  <c r="N1349" i="1" a="1"/>
  <c r="N1349" i="1"/>
  <c r="H1348" i="1" a="1"/>
  <c r="H1348" i="1" s="1"/>
  <c r="H1350" i="1" a="1"/>
  <c r="H1350" i="1" s="1"/>
  <c r="F1348" i="1" a="1"/>
  <c r="F1348" i="1" s="1"/>
  <c r="M1347" i="1" a="1"/>
  <c r="M1347" i="1"/>
  <c r="M1352" i="1" a="1"/>
  <c r="M1352" i="1"/>
  <c r="P1349" i="1" a="1"/>
  <c r="P1349" i="1" s="1"/>
  <c r="L1350" i="1" a="1"/>
  <c r="L1350" i="1"/>
  <c r="M1350" i="1" a="1"/>
  <c r="M1350" i="1" s="1"/>
  <c r="P1352" i="1" a="1"/>
  <c r="P1352" i="1"/>
  <c r="O1350" i="1" a="1"/>
  <c r="O1350" i="1" s="1"/>
  <c r="Q1349" i="1" a="1"/>
  <c r="Q1349" i="1" s="1"/>
  <c r="M1349" i="1" a="1"/>
  <c r="M1349" i="1"/>
  <c r="I1348" i="1" a="1"/>
  <c r="I1348" i="1"/>
  <c r="O1347" i="1" a="1"/>
  <c r="O1347" i="1"/>
  <c r="J1350" i="1" a="1"/>
  <c r="J1350" i="1" s="1"/>
  <c r="L1352" i="1" a="1"/>
  <c r="L1352" i="1" s="1"/>
  <c r="Q1347" i="1" a="1"/>
  <c r="Q1347" i="1" s="1"/>
  <c r="G1350" i="1" a="1"/>
  <c r="G1350" i="1"/>
  <c r="L1347" i="1" a="1"/>
  <c r="L1347" i="1" s="1"/>
  <c r="O1348" i="1" a="1"/>
  <c r="O1348" i="1"/>
  <c r="J1348" i="1" a="1"/>
  <c r="J1348" i="1" s="1"/>
  <c r="I1349" i="1" a="1"/>
  <c r="I1349" i="1"/>
  <c r="Q1348" i="1" a="1"/>
  <c r="Q1348" i="1" s="1"/>
  <c r="N1348" i="1" a="1"/>
  <c r="N1348" i="1"/>
  <c r="P1347" i="1" a="1"/>
  <c r="P1347" i="1" s="1"/>
  <c r="M1346" i="1" a="1"/>
  <c r="M1346" i="1" s="1"/>
  <c r="H1346" i="1" a="1"/>
  <c r="H1346" i="1"/>
  <c r="K1346" i="1" a="1"/>
  <c r="K1346" i="1" s="1"/>
  <c r="N1340" i="1" a="1"/>
  <c r="N1340" i="1" s="1"/>
  <c r="O1340" i="1" a="1"/>
  <c r="O1340" i="1" s="1"/>
  <c r="I1346" i="1" a="1"/>
  <c r="I1346" i="1" s="1"/>
  <c r="I1340" i="1" a="1"/>
  <c r="I1340" i="1"/>
  <c r="G1339" i="1" a="1"/>
  <c r="G1339" i="1"/>
  <c r="O1339" i="1" a="1"/>
  <c r="O1339" i="1" s="1"/>
  <c r="K1340" i="1" a="1"/>
  <c r="K1340" i="1"/>
  <c r="F1340" i="1" a="1"/>
  <c r="F1340" i="1" s="1"/>
  <c r="P1339" i="1" a="1"/>
  <c r="P1339" i="1"/>
  <c r="H1339" i="1" a="1"/>
  <c r="H1339" i="1" s="1"/>
  <c r="I1339" i="1" a="1"/>
  <c r="I1339" i="1" s="1"/>
  <c r="F1339" i="1" a="1"/>
  <c r="F1339" i="1"/>
  <c r="K1347" i="1" a="1"/>
  <c r="K1347" i="1"/>
  <c r="J1347" i="1" a="1"/>
  <c r="J1347" i="1"/>
  <c r="I1347" i="1" a="1"/>
  <c r="I1347" i="1" s="1"/>
  <c r="N1339" i="1" a="1"/>
  <c r="N1339" i="1" s="1"/>
  <c r="F1346" i="1" a="1"/>
  <c r="F1346" i="1" s="1"/>
  <c r="J1346" i="1" a="1"/>
  <c r="J1346" i="1"/>
  <c r="G1346" i="1" a="1"/>
  <c r="G1346" i="1"/>
  <c r="H1347" i="1" a="1"/>
  <c r="H1347" i="1" s="1"/>
  <c r="G1347" i="1" a="1"/>
  <c r="G1347" i="1" s="1"/>
  <c r="L1346" i="1" a="1"/>
  <c r="L1346" i="1"/>
  <c r="H1340" i="1" a="1"/>
  <c r="H1340" i="1" s="1"/>
  <c r="P1340" i="1" a="1"/>
  <c r="P1340" i="1"/>
  <c r="L1340" i="1" a="1"/>
  <c r="L1340" i="1" s="1"/>
  <c r="O1346" i="1" a="1"/>
  <c r="O1346" i="1"/>
  <c r="Q1340" i="1" a="1"/>
  <c r="Q1340" i="1" s="1"/>
  <c r="N1346" i="1" a="1"/>
  <c r="N1346" i="1" s="1"/>
  <c r="J1340" i="1" a="1"/>
  <c r="J1340" i="1" s="1"/>
  <c r="L1339" i="1" a="1"/>
  <c r="L1339" i="1" s="1"/>
  <c r="J1339" i="1" a="1"/>
  <c r="J1339" i="1" s="1"/>
  <c r="M1339" i="1" a="1"/>
  <c r="M1339" i="1"/>
  <c r="Q1339" i="1" a="1"/>
  <c r="Q1339" i="1"/>
  <c r="F1347" i="1" a="1"/>
  <c r="F1347" i="1"/>
  <c r="P1346" i="1" a="1"/>
  <c r="P1346" i="1" s="1"/>
  <c r="M1340" i="1" a="1"/>
  <c r="M1340" i="1" s="1"/>
  <c r="G1340" i="1" a="1"/>
  <c r="G1340" i="1"/>
  <c r="K1339" i="1" a="1"/>
  <c r="K1339" i="1" s="1"/>
  <c r="Q1346" i="1" a="1"/>
  <c r="Q1346" i="1"/>
  <c r="P1335" i="1" a="1"/>
  <c r="P1335" i="1" s="1"/>
  <c r="M1335" i="1" a="1"/>
  <c r="M1335" i="1" s="1"/>
  <c r="L1334" i="1" a="1"/>
  <c r="L1334" i="1" s="1"/>
  <c r="J1334" i="1" a="1"/>
  <c r="J1334" i="1" s="1"/>
  <c r="F1335" i="1" a="1"/>
  <c r="F1335" i="1" s="1"/>
  <c r="K1334" i="1" a="1"/>
  <c r="K1334" i="1" s="1"/>
  <c r="L1337" i="1" a="1"/>
  <c r="L1337" i="1"/>
  <c r="H1335" i="1" a="1"/>
  <c r="H1335" i="1"/>
  <c r="N1337" i="1" a="1"/>
  <c r="N1337" i="1"/>
  <c r="Q1338" i="1" a="1"/>
  <c r="Q1338" i="1"/>
  <c r="N1335" i="1" a="1"/>
  <c r="N1335" i="1" s="1"/>
  <c r="L1336" i="1" a="1"/>
  <c r="L1336" i="1" s="1"/>
  <c r="P1338" i="1" a="1"/>
  <c r="P1338" i="1"/>
  <c r="O1338" i="1" a="1"/>
  <c r="O1338" i="1" s="1"/>
  <c r="H1338" i="1" a="1"/>
  <c r="H1338" i="1"/>
  <c r="Q1336" i="1" a="1"/>
  <c r="Q1336" i="1" s="1"/>
  <c r="Q1335" i="1" a="1"/>
  <c r="Q1335" i="1" s="1"/>
  <c r="I1335" i="1" a="1"/>
  <c r="I1335" i="1" s="1"/>
  <c r="N1338" i="1" a="1"/>
  <c r="N1338" i="1"/>
  <c r="L1338" i="1" a="1"/>
  <c r="L1338" i="1" s="1"/>
  <c r="J1338" i="1" a="1"/>
  <c r="J1338" i="1" s="1"/>
  <c r="P1337" i="1" a="1"/>
  <c r="P1337" i="1" s="1"/>
  <c r="I1336" i="1" a="1"/>
  <c r="I1336" i="1"/>
  <c r="K1337" i="1" a="1"/>
  <c r="K1337" i="1"/>
  <c r="K1335" i="1" a="1"/>
  <c r="K1335" i="1"/>
  <c r="O1337" i="1" a="1"/>
  <c r="O1337" i="1" s="1"/>
  <c r="I1337" i="1" a="1"/>
  <c r="I1337" i="1" s="1"/>
  <c r="G1337" i="1" a="1"/>
  <c r="G1337" i="1"/>
  <c r="F1337" i="1" a="1"/>
  <c r="F1337" i="1" s="1"/>
  <c r="P1336" i="1" a="1"/>
  <c r="P1336" i="1"/>
  <c r="O1336" i="1" a="1"/>
  <c r="O1336" i="1" s="1"/>
  <c r="N1336" i="1" a="1"/>
  <c r="N1336" i="1" s="1"/>
  <c r="K1336" i="1" a="1"/>
  <c r="K1336" i="1" s="1"/>
  <c r="G1336" i="1" a="1"/>
  <c r="G1336" i="1" s="1"/>
  <c r="J1335" i="1" a="1"/>
  <c r="J1335" i="1" s="1"/>
  <c r="I1334" i="1" a="1"/>
  <c r="I1334" i="1" s="1"/>
  <c r="N1334" i="1" a="1"/>
  <c r="N1334" i="1" s="1"/>
  <c r="O1334" i="1" a="1"/>
  <c r="O1334" i="1" s="1"/>
  <c r="Q1334" i="1" a="1"/>
  <c r="Q1334" i="1"/>
  <c r="M1338" i="1" a="1"/>
  <c r="M1338" i="1"/>
  <c r="K1338" i="1" a="1"/>
  <c r="K1338" i="1" s="1"/>
  <c r="I1338" i="1" a="1"/>
  <c r="I1338" i="1" s="1"/>
  <c r="G1338" i="1" a="1"/>
  <c r="G1338" i="1"/>
  <c r="G1335" i="1" a="1"/>
  <c r="G1335" i="1" s="1"/>
  <c r="F1336" i="1" a="1"/>
  <c r="F1336" i="1"/>
  <c r="M1337" i="1" a="1"/>
  <c r="M1337" i="1" s="1"/>
  <c r="O1335" i="1" a="1"/>
  <c r="O1335" i="1"/>
  <c r="M1334" i="1" a="1"/>
  <c r="M1334" i="1" s="1"/>
  <c r="L1335" i="1" a="1"/>
  <c r="L1335" i="1" s="1"/>
  <c r="J1337" i="1" a="1"/>
  <c r="J1337" i="1"/>
  <c r="M1336" i="1" a="1"/>
  <c r="M1336" i="1"/>
  <c r="P1334" i="1" a="1"/>
  <c r="P1334" i="1"/>
  <c r="H1337" i="1" a="1"/>
  <c r="H1337" i="1" s="1"/>
  <c r="F1338" i="1" a="1"/>
  <c r="F1338" i="1"/>
  <c r="Q1337" i="1" a="1"/>
  <c r="Q1337" i="1"/>
  <c r="H1336" i="1" a="1"/>
  <c r="H1336" i="1"/>
  <c r="J1336" i="1" a="1"/>
  <c r="J1336" i="1" s="1"/>
  <c r="Q2232" i="1" a="1"/>
  <c r="Q2232" i="1"/>
  <c r="N2232" i="1" a="1"/>
  <c r="N2232" i="1" s="1"/>
  <c r="P2232" i="1" a="1"/>
  <c r="P2232" i="1" s="1"/>
  <c r="O2232" i="1" a="1"/>
  <c r="O2232" i="1"/>
  <c r="M2232" i="1" a="1"/>
  <c r="M2232" i="1" s="1"/>
  <c r="L2232" i="1" a="1"/>
  <c r="L2232" i="1" s="1"/>
  <c r="P2229" i="1" a="1"/>
  <c r="P2229" i="1" s="1"/>
  <c r="P2230" i="1" s="1" a="1"/>
  <c r="P2230" i="1" s="1"/>
  <c r="F2229" i="1" a="1"/>
  <c r="F2229" i="1" s="1"/>
  <c r="F2230" i="1" s="1" a="1"/>
  <c r="F2230" i="1" s="1"/>
  <c r="P2227" i="1" a="1"/>
  <c r="P2227" i="1"/>
  <c r="P2228" i="1" s="1" a="1"/>
  <c r="P2228" i="1" s="1"/>
  <c r="L2231" i="1" a="1"/>
  <c r="L2231" i="1"/>
  <c r="H2232" i="1" a="1"/>
  <c r="H2232" i="1" s="1"/>
  <c r="I2231" i="1" a="1"/>
  <c r="I2231" i="1" s="1"/>
  <c r="G2232" i="1" a="1"/>
  <c r="G2232" i="1" s="1"/>
  <c r="P2231" i="1" a="1"/>
  <c r="P2231" i="1" s="1"/>
  <c r="F2231" i="1" a="1"/>
  <c r="F2231" i="1" s="1"/>
  <c r="M2229" i="1" a="1"/>
  <c r="M2229" i="1" s="1"/>
  <c r="L2227" i="1" a="1"/>
  <c r="L2227" i="1" s="1"/>
  <c r="L2228" i="1" s="1" a="1"/>
  <c r="O2227" i="1" a="1"/>
  <c r="O2227" i="1" s="1"/>
  <c r="O2228" i="1" s="1" a="1"/>
  <c r="O2228" i="1" s="1"/>
  <c r="M2231" i="1" a="1"/>
  <c r="M2231" i="1" s="1"/>
  <c r="J2231" i="1" a="1"/>
  <c r="J2231" i="1" s="1"/>
  <c r="L2229" i="1" a="1"/>
  <c r="L2229" i="1" s="1"/>
  <c r="L2230" i="1" s="1" a="1"/>
  <c r="L2230" i="1" s="1"/>
  <c r="G2229" i="1" a="1"/>
  <c r="G2229" i="1" s="1"/>
  <c r="G2230" i="1" s="1" a="1"/>
  <c r="G2230" i="1" s="1"/>
  <c r="H2228" i="1"/>
  <c r="H2229" i="1" a="1"/>
  <c r="H2229" i="1" s="1"/>
  <c r="H2230" i="1" s="1" a="1"/>
  <c r="H2230" i="1" s="1"/>
  <c r="F2232" i="1" a="1"/>
  <c r="F2232" i="1" s="1"/>
  <c r="G2231" i="1" a="1"/>
  <c r="G2231" i="1"/>
  <c r="H2231" i="1" a="1"/>
  <c r="H2231" i="1" s="1"/>
  <c r="Q2231" i="1" a="1"/>
  <c r="Q2231" i="1" s="1"/>
  <c r="K2231" i="1" a="1"/>
  <c r="K2231" i="1" s="1"/>
  <c r="I2229" i="1" a="1"/>
  <c r="I2229" i="1" s="1"/>
  <c r="I2230" i="1" s="1" a="1"/>
  <c r="I2230" i="1" s="1"/>
  <c r="Q2229" i="1" a="1"/>
  <c r="Q2229" i="1" s="1"/>
  <c r="Q2230" i="1" s="1" a="1"/>
  <c r="Q2230" i="1" s="1"/>
  <c r="J2228" i="1" a="1"/>
  <c r="J2228" i="1" s="1"/>
  <c r="O2229" i="1" a="1"/>
  <c r="O2229" i="1" s="1"/>
  <c r="O2230" i="1" s="1" a="1"/>
  <c r="O2230" i="1" s="1"/>
  <c r="J2229" i="1" a="1"/>
  <c r="J2229" i="1" s="1"/>
  <c r="O2231" i="1" a="1"/>
  <c r="O2231" i="1" s="1"/>
  <c r="N2231" i="1" a="1"/>
  <c r="N2231" i="1"/>
  <c r="N2229" i="1" a="1"/>
  <c r="N2229" i="1" s="1"/>
  <c r="N2230" i="1" a="1"/>
  <c r="N2230" i="1" s="1"/>
  <c r="M2230" i="1" a="1"/>
  <c r="M2230" i="1" s="1"/>
  <c r="N2227" i="1" a="1"/>
  <c r="N2227" i="1" s="1"/>
  <c r="N2228" i="1" s="1" a="1"/>
  <c r="N2228" i="1" s="1"/>
  <c r="M2227" i="1" a="1"/>
  <c r="M2227" i="1" s="1"/>
  <c r="M2228" i="1" s="1" a="1"/>
  <c r="M2228" i="1" s="1"/>
  <c r="J2230" i="1" a="1"/>
  <c r="J2230" i="1" s="1"/>
  <c r="L2228" i="1"/>
  <c r="Q2227" i="1" a="1"/>
  <c r="Q2227" i="1"/>
  <c r="Q2228" i="1" s="1" a="1"/>
  <c r="Q2228" i="1" s="1"/>
  <c r="K2229" i="1" a="1"/>
  <c r="K2229" i="1" s="1"/>
  <c r="K2230" i="1" s="1" a="1"/>
  <c r="K2230" i="1" s="1"/>
  <c r="K2227" i="1" a="1"/>
  <c r="K2227" i="1"/>
  <c r="K2228" i="1" s="1" a="1"/>
  <c r="K2228" i="1" s="1"/>
  <c r="K2232" i="1" a="1"/>
  <c r="K2232" i="1" s="1"/>
  <c r="J2232" i="1" a="1"/>
  <c r="J2232" i="1" s="1"/>
  <c r="I2232" i="1" a="1"/>
  <c r="I2232" i="1" s="1"/>
  <c r="H2227" i="1" a="1"/>
  <c r="H2227" i="1" s="1"/>
  <c r="H2228" i="1" s="1" a="1"/>
  <c r="G2227" i="1" a="1"/>
  <c r="G2227" i="1" s="1"/>
  <c r="G2228" i="1" s="1" a="1"/>
  <c r="G2228" i="1" s="1"/>
  <c r="M2226" i="1" a="1"/>
  <c r="M2226" i="1" s="1"/>
  <c r="J2226" i="1" a="1"/>
  <c r="J2226" i="1" s="1"/>
  <c r="G2224" i="1" a="1"/>
  <c r="G2224" i="1" s="1"/>
  <c r="O2222" i="1" a="1"/>
  <c r="O2222" i="1"/>
  <c r="I2224" i="1" a="1"/>
  <c r="I2224" i="1" s="1"/>
  <c r="L2224" i="1" a="1"/>
  <c r="L2224" i="1"/>
  <c r="L2225" i="1" s="1" a="1"/>
  <c r="L2225" i="1" s="1"/>
  <c r="L2222" i="1" a="1"/>
  <c r="L2222" i="1" s="1"/>
  <c r="N2222" i="1" a="1"/>
  <c r="N2222" i="1"/>
  <c r="H2224" i="1" a="1"/>
  <c r="H2224" i="1" s="1"/>
  <c r="Q2222" i="1" a="1"/>
  <c r="Q2222" i="1" s="1"/>
  <c r="F2224" i="1" a="1"/>
  <c r="F2224" i="1" s="1"/>
  <c r="F2225" i="1" s="1" a="1"/>
  <c r="F2225" i="1" s="1"/>
  <c r="I2225" i="1" a="1"/>
  <c r="I2225" i="1" s="1"/>
  <c r="K2222" i="1" a="1"/>
  <c r="K2222" i="1" s="1"/>
  <c r="P2226" i="1" a="1"/>
  <c r="P2226" i="1" s="1"/>
  <c r="O2226" i="1" a="1"/>
  <c r="O2226" i="1"/>
  <c r="I2226" i="1" a="1"/>
  <c r="I2226" i="1"/>
  <c r="M2222" i="1" a="1"/>
  <c r="M2222" i="1" s="1"/>
  <c r="G2222" i="1" a="1"/>
  <c r="G2222" i="1"/>
  <c r="N2226" i="1" a="1"/>
  <c r="N2226" i="1" s="1"/>
  <c r="H2222" i="1" a="1"/>
  <c r="H2222" i="1" s="1"/>
  <c r="F2222" i="1" a="1"/>
  <c r="F2222" i="1" s="1"/>
  <c r="I2227" i="1" a="1"/>
  <c r="I2227" i="1" s="1"/>
  <c r="I2228" i="1" s="1" a="1"/>
  <c r="I2228" i="1" s="1"/>
  <c r="F2226" i="1" a="1"/>
  <c r="F2226" i="1" s="1"/>
  <c r="K2224" i="1" a="1"/>
  <c r="K2224" i="1" s="1"/>
  <c r="K2225" i="1" s="1" a="1"/>
  <c r="K2225" i="1" s="1"/>
  <c r="J2224" i="1" a="1"/>
  <c r="J2224" i="1" s="1"/>
  <c r="J2225" i="1" s="1" a="1"/>
  <c r="J2225" i="1" s="1"/>
  <c r="F2227" i="1" a="1"/>
  <c r="F2227" i="1" s="1"/>
  <c r="F2228" i="1" s="1" a="1"/>
  <c r="F2228" i="1" s="1"/>
  <c r="M2224" i="1" a="1"/>
  <c r="M2224" i="1"/>
  <c r="M2225" i="1" s="1" a="1"/>
  <c r="M2225" i="1" s="1"/>
  <c r="Q2226" i="1" a="1"/>
  <c r="Q2226" i="1"/>
  <c r="L2226" i="1" a="1"/>
  <c r="L2226" i="1" s="1"/>
  <c r="K2226" i="1" a="1"/>
  <c r="K2226" i="1" s="1"/>
  <c r="G2226" i="1" a="1"/>
  <c r="G2226" i="1"/>
  <c r="N2224" i="1" a="1"/>
  <c r="N2224" i="1" s="1"/>
  <c r="I2222" i="1" a="1"/>
  <c r="I2222" i="1" s="1"/>
  <c r="H2226" i="1" a="1"/>
  <c r="H2226" i="1" s="1"/>
  <c r="N2225" i="1" a="1"/>
  <c r="N2225" i="1" s="1"/>
  <c r="Q2224" i="1" a="1"/>
  <c r="Q2224" i="1" s="1"/>
  <c r="Q2225" i="1" s="1" a="1"/>
  <c r="Q2225" i="1" s="1"/>
  <c r="G2225" i="1" a="1"/>
  <c r="G2225" i="1"/>
  <c r="H2225" i="1" a="1"/>
  <c r="H2225" i="1" s="1"/>
  <c r="P2222" i="1" a="1"/>
  <c r="P2222" i="1" s="1"/>
  <c r="P2221" i="1" a="1"/>
  <c r="P2221" i="1" s="1"/>
  <c r="J2222" i="1" a="1"/>
  <c r="J2222" i="1"/>
  <c r="O2221" i="1" a="1"/>
  <c r="O2221" i="1"/>
  <c r="P2224" i="1" a="1"/>
  <c r="P2224" i="1"/>
  <c r="P2225" i="1" s="1" a="1"/>
  <c r="P2225" i="1" s="1"/>
  <c r="O2224" i="1" a="1"/>
  <c r="O2224" i="1"/>
  <c r="O2225" i="1" s="1" a="1"/>
  <c r="O2225" i="1" s="1"/>
  <c r="J2227" i="1" a="1"/>
  <c r="J2227" i="1" s="1"/>
  <c r="Q2221" i="1" a="1"/>
  <c r="Q2221" i="1"/>
  <c r="M2221" i="1" a="1"/>
  <c r="M2221" i="1" s="1"/>
  <c r="K2220" i="1" a="1"/>
  <c r="K2220" i="1" s="1"/>
  <c r="P2219" i="1" a="1"/>
  <c r="P2219" i="1"/>
  <c r="P2220" i="1" s="1" a="1"/>
  <c r="P2220" i="1" s="1"/>
  <c r="L2221" i="1" a="1"/>
  <c r="L2221" i="1" s="1"/>
  <c r="J2221" i="1" a="1"/>
  <c r="J2221" i="1"/>
  <c r="H2221" i="1" a="1"/>
  <c r="H2221" i="1"/>
  <c r="G2221" i="1" a="1"/>
  <c r="G2221" i="1" s="1"/>
  <c r="H2219" i="1" a="1"/>
  <c r="H2219" i="1"/>
  <c r="I2219" i="1" a="1"/>
  <c r="I2219" i="1"/>
  <c r="I2220" i="1" s="1" a="1"/>
  <c r="I2220" i="1" s="1"/>
  <c r="O2219" i="1" a="1"/>
  <c r="O2219" i="1"/>
  <c r="O2220" i="1" s="1" a="1"/>
  <c r="O2220" i="1" s="1"/>
  <c r="K2219" i="1" a="1"/>
  <c r="K2219" i="1"/>
  <c r="I2221" i="1" a="1"/>
  <c r="I2221" i="1"/>
  <c r="J2219" i="1" a="1"/>
  <c r="J2219" i="1" s="1"/>
  <c r="J2220" i="1" s="1" a="1"/>
  <c r="J2220" i="1" s="1"/>
  <c r="P2218" i="1" a="1"/>
  <c r="P2218" i="1" s="1"/>
  <c r="K2221" i="1" a="1"/>
  <c r="K2221" i="1" s="1"/>
  <c r="M2218" i="1" a="1"/>
  <c r="M2218" i="1" s="1"/>
  <c r="F2221" i="1" a="1"/>
  <c r="F2221" i="1" s="1"/>
  <c r="Q2218" i="1"/>
  <c r="Q2220" i="1"/>
  <c r="H2220" i="1" a="1"/>
  <c r="H2220" i="1"/>
  <c r="Q2219" i="1" a="1"/>
  <c r="Q2219" i="1"/>
  <c r="Q2220" i="1" s="1" a="1"/>
  <c r="M2219" i="1" a="1"/>
  <c r="M2219" i="1"/>
  <c r="M2220" i="1" s="1" a="1"/>
  <c r="M2220" i="1" s="1"/>
  <c r="G2219" i="1" a="1"/>
  <c r="G2219" i="1" s="1"/>
  <c r="G2220" i="1" s="1" a="1"/>
  <c r="G2220" i="1" s="1"/>
  <c r="L2219" i="1" a="1"/>
  <c r="L2219" i="1" s="1"/>
  <c r="L2220" i="1" s="1" a="1"/>
  <c r="L2220" i="1" s="1"/>
  <c r="N2219" i="1" a="1"/>
  <c r="N2219" i="1" s="1"/>
  <c r="N2220" i="1" s="1" a="1"/>
  <c r="N2220" i="1" s="1"/>
  <c r="N2221" i="1" a="1"/>
  <c r="N2221" i="1" s="1"/>
  <c r="F2219" i="1" a="1"/>
  <c r="F2219" i="1" s="1"/>
  <c r="F2220" i="1" s="1" a="1"/>
  <c r="F2220" i="1" s="1"/>
  <c r="I2216" i="1" a="1"/>
  <c r="I2216" i="1" s="1"/>
  <c r="L2216" i="1" a="1"/>
  <c r="L2216" i="1"/>
  <c r="P2216" i="1" a="1"/>
  <c r="P2216" i="1" s="1"/>
  <c r="M2217" i="1" a="1"/>
  <c r="M2217" i="1"/>
  <c r="I2217" i="1" a="1"/>
  <c r="I2217" i="1"/>
  <c r="I2218" i="1" s="1" a="1"/>
  <c r="I2218" i="1" s="1"/>
  <c r="K2217" i="1" a="1"/>
  <c r="K2217" i="1"/>
  <c r="K2218" i="1" s="1" a="1"/>
  <c r="K2218" i="1" s="1"/>
  <c r="K2216" i="1" a="1"/>
  <c r="K2216" i="1"/>
  <c r="F2218" i="1" a="1"/>
  <c r="F2218" i="1" s="1"/>
  <c r="J2216" i="1" a="1"/>
  <c r="J2216" i="1" s="1"/>
  <c r="J2217" i="1" a="1"/>
  <c r="J2217" i="1" s="1"/>
  <c r="J2218" i="1" s="1" a="1"/>
  <c r="J2218" i="1" s="1"/>
  <c r="H2218" i="1" a="1"/>
  <c r="H2218" i="1" s="1"/>
  <c r="Q2217" i="1" a="1"/>
  <c r="Q2217" i="1" s="1"/>
  <c r="Q2218" i="1" s="1" a="1"/>
  <c r="P2217" i="1" a="1"/>
  <c r="P2217" i="1"/>
  <c r="N2216" i="1" a="1"/>
  <c r="N2216" i="1"/>
  <c r="O2217" i="1" a="1"/>
  <c r="O2217" i="1" s="1"/>
  <c r="O2218" i="1" s="1" a="1"/>
  <c r="O2218" i="1" s="1"/>
  <c r="N2217" i="1" a="1"/>
  <c r="N2217" i="1" s="1"/>
  <c r="N2218" i="1" s="1" a="1"/>
  <c r="N2218" i="1" s="1"/>
  <c r="O2216" i="1" a="1"/>
  <c r="O2216" i="1" s="1"/>
  <c r="M2216" i="1" a="1"/>
  <c r="M2216" i="1" s="1"/>
  <c r="Q2216" i="1" a="1"/>
  <c r="Q2216" i="1" s="1"/>
  <c r="L2217" i="1" a="1"/>
  <c r="L2217" i="1" s="1"/>
  <c r="L2218" i="1" s="1" a="1"/>
  <c r="L2218" i="1" s="1"/>
  <c r="G2217" i="1" a="1"/>
  <c r="G2217" i="1" s="1"/>
  <c r="G2218" i="1" s="1" a="1"/>
  <c r="G2218" i="1" s="1"/>
  <c r="F2217" i="1" a="1"/>
  <c r="F2217" i="1"/>
  <c r="H2217" i="1" a="1"/>
  <c r="H2217" i="1"/>
  <c r="N2214" i="1" a="1"/>
  <c r="N2214" i="1"/>
  <c r="Q2210" i="1" a="1"/>
  <c r="Q2210" i="1" s="1"/>
  <c r="L2214" i="1" a="1"/>
  <c r="L2214" i="1" s="1"/>
  <c r="G2212" i="1" a="1"/>
  <c r="G2212" i="1"/>
  <c r="H2211" i="1" a="1"/>
  <c r="H2211" i="1"/>
  <c r="F2211" i="1" a="1"/>
  <c r="F2211" i="1" s="1"/>
  <c r="O2211" i="1" a="1"/>
  <c r="O2211" i="1"/>
  <c r="Q2214" i="1" a="1"/>
  <c r="Q2214" i="1"/>
  <c r="Q2215" i="1" s="1" a="1"/>
  <c r="Q2215" i="1" s="1"/>
  <c r="K2214" i="1" a="1"/>
  <c r="K2214" i="1"/>
  <c r="K2215" i="1" s="1" a="1"/>
  <c r="K2215" i="1" s="1"/>
  <c r="H2214" i="1" a="1"/>
  <c r="H2214" i="1" s="1"/>
  <c r="H2215" i="1" s="1" a="1"/>
  <c r="H2215" i="1" s="1"/>
  <c r="I2212" i="1" a="1"/>
  <c r="I2212" i="1" s="1"/>
  <c r="Q2211" i="1" a="1"/>
  <c r="Q2211" i="1" s="1"/>
  <c r="G2211" i="1" a="1"/>
  <c r="G2211" i="1" s="1"/>
  <c r="L2215" i="1" a="1"/>
  <c r="L2215" i="1" s="1"/>
  <c r="L2212" i="1" a="1"/>
  <c r="L2212" i="1" s="1"/>
  <c r="G2214" i="1" a="1"/>
  <c r="G2214" i="1"/>
  <c r="P2211" i="1" a="1"/>
  <c r="P2211" i="1" s="1"/>
  <c r="N2212" i="1" a="1"/>
  <c r="N2212" i="1"/>
  <c r="P2210" i="1" a="1"/>
  <c r="P2210" i="1"/>
  <c r="K2212" i="1" a="1"/>
  <c r="K2212" i="1"/>
  <c r="J2212" i="1" a="1"/>
  <c r="J2212" i="1"/>
  <c r="P2212" i="1" a="1"/>
  <c r="P2212" i="1"/>
  <c r="H2216" i="1" a="1"/>
  <c r="H2216" i="1" s="1"/>
  <c r="P2215" i="1" a="1"/>
  <c r="P2215" i="1" s="1"/>
  <c r="H2212" i="1" a="1"/>
  <c r="H2212" i="1"/>
  <c r="N2215" i="1" a="1"/>
  <c r="N2215" i="1" s="1"/>
  <c r="N2210" i="1" a="1"/>
  <c r="N2210" i="1" s="1"/>
  <c r="O2212" i="1" a="1"/>
  <c r="O2212" i="1" s="1"/>
  <c r="M2212" i="1" a="1"/>
  <c r="M2212" i="1"/>
  <c r="G2215" i="1" a="1"/>
  <c r="G2215" i="1" s="1"/>
  <c r="M2214" i="1" a="1"/>
  <c r="M2214" i="1" s="1"/>
  <c r="M2215" i="1" s="1" a="1"/>
  <c r="F2212" i="1" a="1"/>
  <c r="F2212" i="1"/>
  <c r="M2211" i="1" a="1"/>
  <c r="M2211" i="1" s="1"/>
  <c r="K2211" i="1" a="1"/>
  <c r="K2211" i="1" s="1"/>
  <c r="J2211" i="1" a="1"/>
  <c r="J2211" i="1"/>
  <c r="J2214" i="1" a="1"/>
  <c r="J2214" i="1" s="1"/>
  <c r="J2215" i="1" s="1" a="1"/>
  <c r="J2215" i="1" s="1"/>
  <c r="N2211" i="1" a="1"/>
  <c r="N2211" i="1"/>
  <c r="O2210" i="1" a="1"/>
  <c r="O2210" i="1" s="1"/>
  <c r="I2214" i="1" a="1"/>
  <c r="I2214" i="1" s="1"/>
  <c r="I2215" i="1" s="1" a="1"/>
  <c r="I2215" i="1" s="1"/>
  <c r="P2214" i="1" a="1"/>
  <c r="P2214" i="1"/>
  <c r="F2214" i="1" a="1"/>
  <c r="F2214" i="1"/>
  <c r="F2215" i="1" s="1" a="1"/>
  <c r="F2215" i="1" s="1"/>
  <c r="L2211" i="1" a="1"/>
  <c r="L2211" i="1" s="1"/>
  <c r="Q2212" i="1" a="1"/>
  <c r="Q2212" i="1"/>
  <c r="I2211" i="1" a="1"/>
  <c r="I2211" i="1" s="1"/>
  <c r="G2216" i="1" a="1"/>
  <c r="G2216" i="1"/>
  <c r="F2216" i="1" a="1"/>
  <c r="F2216" i="1" s="1"/>
  <c r="M2215" i="1"/>
  <c r="O2214" i="1" a="1"/>
  <c r="O2214" i="1" s="1"/>
  <c r="O2215" i="1" s="1" a="1"/>
  <c r="O2215" i="1" s="1"/>
  <c r="L2210" i="1" a="1"/>
  <c r="L2210" i="1" s="1"/>
  <c r="K2210" i="1" a="1"/>
  <c r="K2210" i="1"/>
  <c r="I2210" i="1" a="1"/>
  <c r="I2210" i="1"/>
  <c r="Q2209" i="1" a="1"/>
  <c r="Q2209" i="1"/>
  <c r="G2209" i="1" a="1"/>
  <c r="G2209" i="1" s="1"/>
  <c r="O2209" i="1" a="1"/>
  <c r="O2209" i="1" s="1"/>
  <c r="M2209" i="1" a="1"/>
  <c r="M2209" i="1"/>
  <c r="F2210" i="1" a="1"/>
  <c r="F2210" i="1"/>
  <c r="L2207" i="1" a="1"/>
  <c r="L2207" i="1"/>
  <c r="P2208" i="1" a="1"/>
  <c r="P2208" i="1"/>
  <c r="O2208" i="1" a="1"/>
  <c r="O2208" i="1" s="1"/>
  <c r="P2206" i="1" a="1"/>
  <c r="P2206" i="1"/>
  <c r="K2207" i="1" a="1"/>
  <c r="K2207" i="1" s="1"/>
  <c r="M2206" i="1" a="1"/>
  <c r="M2206" i="1" s="1"/>
  <c r="F2207" i="1" a="1"/>
  <c r="F2207" i="1" s="1"/>
  <c r="M2208" i="1" a="1"/>
  <c r="M2208" i="1" s="1"/>
  <c r="L2208" i="1" a="1"/>
  <c r="L2208" i="1" s="1"/>
  <c r="H2208" i="1" a="1"/>
  <c r="H2208" i="1" s="1"/>
  <c r="N2207" i="1" a="1"/>
  <c r="N2207" i="1" s="1"/>
  <c r="M2207" i="1" a="1"/>
  <c r="M2207" i="1"/>
  <c r="J2207" i="1" a="1"/>
  <c r="J2207" i="1" s="1"/>
  <c r="G2207" i="1" a="1"/>
  <c r="G2207" i="1"/>
  <c r="O2206" i="1" a="1"/>
  <c r="O2206" i="1"/>
  <c r="H2206" i="1" a="1"/>
  <c r="H2206" i="1"/>
  <c r="J2206" i="1" a="1"/>
  <c r="J2206" i="1" s="1"/>
  <c r="J2210" i="1" a="1"/>
  <c r="J2210" i="1"/>
  <c r="H2210" i="1" a="1"/>
  <c r="H2210" i="1"/>
  <c r="G2210" i="1" a="1"/>
  <c r="G2210" i="1" s="1"/>
  <c r="I2209" i="1" a="1"/>
  <c r="I2209" i="1"/>
  <c r="P2209" i="1" a="1"/>
  <c r="P2209" i="1" s="1"/>
  <c r="J2209" i="1" a="1"/>
  <c r="J2209" i="1" s="1"/>
  <c r="H2209" i="1" a="1"/>
  <c r="H2209" i="1" s="1"/>
  <c r="Q2208" i="1" a="1"/>
  <c r="Q2208" i="1"/>
  <c r="N2208" i="1" a="1"/>
  <c r="N2208" i="1" s="1"/>
  <c r="G2208" i="1" a="1"/>
  <c r="G2208" i="1" s="1"/>
  <c r="H2207" i="1" a="1"/>
  <c r="H2207" i="1"/>
  <c r="I2206" i="1" a="1"/>
  <c r="I2206" i="1" s="1"/>
  <c r="K2208" i="1" a="1"/>
  <c r="K2208" i="1" s="1"/>
  <c r="Q2206" i="1" a="1"/>
  <c r="Q2206" i="1" s="1"/>
  <c r="F2209" i="1" a="1"/>
  <c r="F2209" i="1"/>
  <c r="N2209" i="1" a="1"/>
  <c r="N2209" i="1"/>
  <c r="L2209" i="1" a="1"/>
  <c r="L2209" i="1" s="1"/>
  <c r="K2209" i="1" a="1"/>
  <c r="K2209" i="1" s="1"/>
  <c r="F2208" i="1" a="1"/>
  <c r="F2208" i="1"/>
  <c r="J2208" i="1" a="1"/>
  <c r="J2208" i="1" s="1"/>
  <c r="P2207" i="1" a="1"/>
  <c r="P2207" i="1" s="1"/>
  <c r="L2206" i="1" a="1"/>
  <c r="L2206" i="1" s="1"/>
  <c r="I2207" i="1" a="1"/>
  <c r="I2207" i="1"/>
  <c r="K2206" i="1" a="1"/>
  <c r="K2206" i="1"/>
  <c r="I2208" i="1" a="1"/>
  <c r="I2208" i="1" s="1"/>
  <c r="O2207" i="1" a="1"/>
  <c r="O2207" i="1" s="1"/>
  <c r="Q2207" i="1" a="1"/>
  <c r="Q2207" i="1" s="1"/>
  <c r="M2210" i="1" a="1"/>
  <c r="M2210" i="1" s="1"/>
  <c r="N2206" i="1" a="1"/>
  <c r="N2206" i="1"/>
  <c r="N2204" i="1" a="1"/>
  <c r="N2204" i="1"/>
  <c r="L2202" i="1" a="1"/>
  <c r="L2202" i="1" s="1"/>
  <c r="L2204" i="1" a="1"/>
  <c r="L2204" i="1"/>
  <c r="J2204" i="1" a="1"/>
  <c r="J2204" i="1"/>
  <c r="G2204" i="1" a="1"/>
  <c r="G2204" i="1"/>
  <c r="F2202" i="1" a="1"/>
  <c r="F2202" i="1"/>
  <c r="M2202" i="1" a="1"/>
  <c r="M2202" i="1" s="1"/>
  <c r="Q2202" i="1" a="1"/>
  <c r="Q2202" i="1"/>
  <c r="N2203" i="1" a="1"/>
  <c r="N2203" i="1" s="1"/>
  <c r="M2203" i="1" a="1"/>
  <c r="M2203" i="1"/>
  <c r="I2203" i="1" a="1"/>
  <c r="I2203" i="1"/>
  <c r="G2203" i="1" a="1"/>
  <c r="G2203" i="1" s="1"/>
  <c r="K2201" i="1" a="1"/>
  <c r="K2201" i="1" s="1"/>
  <c r="J2202" i="1" a="1"/>
  <c r="J2202" i="1"/>
  <c r="H2204" i="1" a="1"/>
  <c r="H2204" i="1"/>
  <c r="H2202" i="1" a="1"/>
  <c r="H2202" i="1"/>
  <c r="Q2205" i="1" a="1"/>
  <c r="Q2205" i="1" s="1"/>
  <c r="M2201" i="1" a="1"/>
  <c r="M2201" i="1" s="1"/>
  <c r="N2205" i="1" a="1"/>
  <c r="N2205" i="1"/>
  <c r="L2205" i="1" a="1"/>
  <c r="L2205" i="1" s="1"/>
  <c r="K2204" i="1" a="1"/>
  <c r="K2204" i="1" s="1"/>
  <c r="P2201" i="1" a="1"/>
  <c r="P2201" i="1"/>
  <c r="P2203" i="1" a="1"/>
  <c r="P2203" i="1"/>
  <c r="L2203" i="1" a="1"/>
  <c r="L2203" i="1"/>
  <c r="H2203" i="1" a="1"/>
  <c r="H2203" i="1" s="1"/>
  <c r="N2201" i="1" a="1"/>
  <c r="N2201" i="1" s="1"/>
  <c r="J2203" i="1" a="1"/>
  <c r="J2203" i="1" s="1"/>
  <c r="O2202" i="1" a="1"/>
  <c r="O2202" i="1"/>
  <c r="P2202" i="1" a="1"/>
  <c r="P2202" i="1"/>
  <c r="Q2201" i="1" a="1"/>
  <c r="Q2201" i="1"/>
  <c r="F2206" i="1" a="1"/>
  <c r="F2206" i="1"/>
  <c r="O2205" i="1" a="1"/>
  <c r="O2205" i="1" s="1"/>
  <c r="M2204" i="1" a="1"/>
  <c r="M2204" i="1" s="1"/>
  <c r="I2204" i="1" a="1"/>
  <c r="I2204" i="1"/>
  <c r="F2203" i="1" a="1"/>
  <c r="F2203" i="1" s="1"/>
  <c r="G2202" i="1" a="1"/>
  <c r="G2202" i="1"/>
  <c r="O2201" i="1" a="1"/>
  <c r="O2201" i="1" s="1"/>
  <c r="K2203" i="1" a="1"/>
  <c r="K2203" i="1" s="1"/>
  <c r="O2203" i="1" a="1"/>
  <c r="O2203" i="1" s="1"/>
  <c r="G2206" i="1" a="1"/>
  <c r="G2206" i="1"/>
  <c r="K2202" i="1" a="1"/>
  <c r="K2202" i="1" s="1"/>
  <c r="J2205" i="1" a="1"/>
  <c r="J2205" i="1"/>
  <c r="Q2204" i="1" a="1"/>
  <c r="Q2204" i="1"/>
  <c r="L2201" i="1" a="1"/>
  <c r="L2201" i="1"/>
  <c r="N2202" i="1" a="1"/>
  <c r="N2202" i="1"/>
  <c r="G2201" i="1" a="1"/>
  <c r="G2201" i="1"/>
  <c r="P2205" i="1" a="1"/>
  <c r="P2205" i="1" s="1"/>
  <c r="M2205" i="1" a="1"/>
  <c r="M2205" i="1" s="1"/>
  <c r="K2205" i="1" a="1"/>
  <c r="K2205" i="1"/>
  <c r="H2205" i="1" a="1"/>
  <c r="H2205" i="1" s="1"/>
  <c r="I2202" i="1" a="1"/>
  <c r="I2202" i="1" s="1"/>
  <c r="I2205" i="1" a="1"/>
  <c r="I2205" i="1"/>
  <c r="P2204" i="1" a="1"/>
  <c r="P2204" i="1"/>
  <c r="F2204" i="1" a="1"/>
  <c r="F2204" i="1" s="1"/>
  <c r="J2201" i="1" a="1"/>
  <c r="J2201" i="1" s="1"/>
  <c r="I2201" i="1" a="1"/>
  <c r="I2201" i="1" s="1"/>
  <c r="H2201" i="1" a="1"/>
  <c r="H2201" i="1"/>
  <c r="G2205" i="1" a="1"/>
  <c r="G2205" i="1"/>
  <c r="F2205" i="1" a="1"/>
  <c r="F2205" i="1"/>
  <c r="Q2203" i="1" a="1"/>
  <c r="Q2203" i="1"/>
  <c r="O2204" i="1" a="1"/>
  <c r="O2204" i="1"/>
  <c r="I2199" i="1" a="1"/>
  <c r="I2199" i="1" s="1"/>
  <c r="N2197" i="1" a="1"/>
  <c r="N2197" i="1" s="1"/>
  <c r="I2198" i="1" a="1"/>
  <c r="I2198" i="1"/>
  <c r="H2198" i="1" a="1"/>
  <c r="H2198" i="1" s="1"/>
  <c r="K2196" i="1" a="1"/>
  <c r="K2196" i="1" s="1"/>
  <c r="M2196" i="1" a="1"/>
  <c r="M2196" i="1" s="1"/>
  <c r="Q2200" i="1" a="1"/>
  <c r="Q2200" i="1"/>
  <c r="J2198" i="1" a="1"/>
  <c r="J2198" i="1" s="1"/>
  <c r="F2201" i="1" a="1"/>
  <c r="F2201" i="1" s="1"/>
  <c r="P2200" i="1" a="1"/>
  <c r="P2200" i="1" s="1"/>
  <c r="O2200" i="1" a="1"/>
  <c r="O2200" i="1" s="1"/>
  <c r="F2199" i="1" a="1"/>
  <c r="F2199" i="1" s="1"/>
  <c r="N2200" i="1" a="1"/>
  <c r="N2200" i="1" s="1"/>
  <c r="M2200" i="1" a="1"/>
  <c r="M2200" i="1" s="1"/>
  <c r="O2196" i="1" a="1"/>
  <c r="O2196" i="1" s="1"/>
  <c r="G2199" i="1" a="1"/>
  <c r="G2199" i="1"/>
  <c r="F2200" i="1" a="1"/>
  <c r="F2200" i="1"/>
  <c r="K2200" i="1" a="1"/>
  <c r="K2200" i="1"/>
  <c r="J2200" i="1" a="1"/>
  <c r="J2200" i="1"/>
  <c r="I2200" i="1" a="1"/>
  <c r="I2200" i="1"/>
  <c r="Q2198" i="1" a="1"/>
  <c r="Q2198" i="1"/>
  <c r="L2198" i="1" a="1"/>
  <c r="L2198" i="1" s="1"/>
  <c r="M2197" i="1" a="1"/>
  <c r="M2197" i="1" s="1"/>
  <c r="P2196" i="1" a="1"/>
  <c r="P2196" i="1" s="1"/>
  <c r="G2200" i="1" a="1"/>
  <c r="G2200" i="1" s="1"/>
  <c r="H2200" i="1" a="1"/>
  <c r="H2200" i="1"/>
  <c r="K2199" i="1" a="1"/>
  <c r="K2199" i="1"/>
  <c r="N2196" i="1" a="1"/>
  <c r="N2196" i="1"/>
  <c r="L2199" i="1" a="1"/>
  <c r="L2199" i="1"/>
  <c r="J2199" i="1" a="1"/>
  <c r="J2199" i="1" s="1"/>
  <c r="H2199" i="1" a="1"/>
  <c r="H2199" i="1" s="1"/>
  <c r="G2198" i="1" a="1"/>
  <c r="G2198" i="1" s="1"/>
  <c r="O2197" i="1" a="1"/>
  <c r="O2197" i="1" s="1"/>
  <c r="I2197" i="1" a="1"/>
  <c r="I2197" i="1"/>
  <c r="Q2196" i="1" a="1"/>
  <c r="Q2196" i="1"/>
  <c r="H2197" i="1" a="1"/>
  <c r="H2197" i="1" s="1"/>
  <c r="F2197" i="1" a="1"/>
  <c r="F2197" i="1" s="1"/>
  <c r="L2196" i="1" a="1"/>
  <c r="L2196" i="1" s="1"/>
  <c r="F2198" i="1" a="1"/>
  <c r="F2198" i="1"/>
  <c r="N2199" i="1" a="1"/>
  <c r="N2199" i="1" s="1"/>
  <c r="M2199" i="1" a="1"/>
  <c r="M2199" i="1" s="1"/>
  <c r="P2198" i="1" a="1"/>
  <c r="P2198" i="1" s="1"/>
  <c r="O2198" i="1" a="1"/>
  <c r="O2198" i="1" s="1"/>
  <c r="M2198" i="1" a="1"/>
  <c r="M2198" i="1" s="1"/>
  <c r="K2198" i="1" a="1"/>
  <c r="K2198" i="1" s="1"/>
  <c r="Q2197" i="1" a="1"/>
  <c r="Q2197" i="1" s="1"/>
  <c r="L2197" i="1" a="1"/>
  <c r="L2197" i="1" s="1"/>
  <c r="P2197" i="1" a="1"/>
  <c r="P2197" i="1"/>
  <c r="K2197" i="1" a="1"/>
  <c r="K2197" i="1"/>
  <c r="G2197" i="1" a="1"/>
  <c r="G2197" i="1" s="1"/>
  <c r="N2198" i="1" a="1"/>
  <c r="N2198" i="1"/>
  <c r="L2200" i="1" a="1"/>
  <c r="L2200" i="1" s="1"/>
  <c r="J2197" i="1" a="1"/>
  <c r="J2197" i="1" s="1"/>
  <c r="Q2199" i="1" a="1"/>
  <c r="Q2199" i="1"/>
  <c r="P2199" i="1" a="1"/>
  <c r="P2199" i="1"/>
  <c r="O2199" i="1" a="1"/>
  <c r="O2199" i="1"/>
  <c r="Q1211" i="1" a="1"/>
  <c r="Q1211" i="1"/>
  <c r="I1212" i="1" a="1"/>
  <c r="I1212" i="1"/>
  <c r="J1212" i="1" a="1"/>
  <c r="J1212" i="1"/>
  <c r="F1212" i="1" a="1"/>
  <c r="F1212" i="1" s="1"/>
  <c r="H1212" i="1" a="1"/>
  <c r="H1212" i="1"/>
  <c r="G1212" i="1" a="1"/>
  <c r="G1212" i="1"/>
  <c r="L1208" i="1" a="1"/>
  <c r="L1208" i="1" s="1"/>
  <c r="N1208" i="1" a="1"/>
  <c r="N1208" i="1" s="1"/>
  <c r="Q1208" i="1" a="1"/>
  <c r="Q1208" i="1"/>
  <c r="P1208" i="1" a="1"/>
  <c r="P1208" i="1"/>
  <c r="O1211" i="1" a="1"/>
  <c r="O1211" i="1"/>
  <c r="N1211" i="1" a="1"/>
  <c r="N1211" i="1"/>
  <c r="M1211" i="1" a="1"/>
  <c r="M1211" i="1" s="1"/>
  <c r="I1209" i="1" a="1"/>
  <c r="I1209" i="1" s="1"/>
  <c r="G1209" i="1" a="1"/>
  <c r="G1209" i="1" s="1"/>
  <c r="F1211" i="1" a="1"/>
  <c r="F1211" i="1" s="1"/>
  <c r="G1211" i="1" a="1"/>
  <c r="G1211" i="1" s="1"/>
  <c r="H1208" i="1" a="1"/>
  <c r="H1208" i="1" s="1"/>
  <c r="O1208" i="1" a="1"/>
  <c r="O1208" i="1"/>
  <c r="L1211" i="1" a="1"/>
  <c r="L1211" i="1" s="1"/>
  <c r="K1211" i="1" a="1"/>
  <c r="K1211" i="1" s="1"/>
  <c r="Q1209" i="1" a="1"/>
  <c r="Q1209" i="1" s="1"/>
  <c r="H1210" i="1" a="1"/>
  <c r="H1210" i="1" s="1"/>
  <c r="F1210" i="1" a="1"/>
  <c r="F1210" i="1" s="1"/>
  <c r="I1211" i="1" a="1"/>
  <c r="I1211" i="1" s="1"/>
  <c r="H1211" i="1" a="1"/>
  <c r="H1211" i="1"/>
  <c r="J1210" i="1" a="1"/>
  <c r="J1210" i="1" s="1"/>
  <c r="O1210" i="1" a="1"/>
  <c r="O1210" i="1"/>
  <c r="L1210" i="1" a="1"/>
  <c r="L1210" i="1"/>
  <c r="G1210" i="1" a="1"/>
  <c r="G1210" i="1"/>
  <c r="F1208" i="1" a="1"/>
  <c r="F1208" i="1"/>
  <c r="J1209" i="1" a="1"/>
  <c r="J1209" i="1" s="1"/>
  <c r="M1208" i="1" a="1"/>
  <c r="M1208" i="1"/>
  <c r="J1208" i="1" a="1"/>
  <c r="J1208" i="1" s="1"/>
  <c r="K1208" i="1" a="1"/>
  <c r="K1208" i="1" s="1"/>
  <c r="K1210" i="1" a="1"/>
  <c r="K1210" i="1" s="1"/>
  <c r="I1208" i="1" a="1"/>
  <c r="I1208" i="1" s="1"/>
  <c r="Q1210" i="1" a="1"/>
  <c r="Q1210" i="1"/>
  <c r="N1209" i="1" a="1"/>
  <c r="N1209" i="1"/>
  <c r="F1209" i="1" a="1"/>
  <c r="F1209" i="1"/>
  <c r="P1210" i="1" a="1"/>
  <c r="P1210" i="1" s="1"/>
  <c r="M1209" i="1" a="1"/>
  <c r="M1209" i="1" s="1"/>
  <c r="H1209" i="1" a="1"/>
  <c r="H1209" i="1" s="1"/>
  <c r="N1210" i="1" a="1"/>
  <c r="N1210" i="1" s="1"/>
  <c r="G1208" i="1" a="1"/>
  <c r="G1208" i="1" s="1"/>
  <c r="O1209" i="1" a="1"/>
  <c r="O1209" i="1" s="1"/>
  <c r="P1211" i="1" a="1"/>
  <c r="P1211" i="1"/>
  <c r="L1209" i="1" a="1"/>
  <c r="L1209" i="1"/>
  <c r="J1211" i="1" a="1"/>
  <c r="J1211" i="1"/>
  <c r="M1210" i="1" a="1"/>
  <c r="M1210" i="1" s="1"/>
  <c r="I1210" i="1" a="1"/>
  <c r="I1210" i="1"/>
  <c r="P1209" i="1" a="1"/>
  <c r="P1209" i="1" s="1"/>
  <c r="K1209" i="1" a="1"/>
  <c r="K1209" i="1"/>
  <c r="L1202" i="1" a="1"/>
  <c r="L1202" i="1" s="1"/>
  <c r="K1202" i="1" a="1"/>
  <c r="K1202" i="1" s="1"/>
  <c r="J1202" i="1" a="1"/>
  <c r="J1202" i="1" s="1"/>
  <c r="F1202" i="1" a="1"/>
  <c r="F1202" i="1"/>
  <c r="G1201" i="1" a="1"/>
  <c r="G1201" i="1"/>
  <c r="J1201" i="1" a="1"/>
  <c r="J1201" i="1"/>
  <c r="F1199" i="1" a="1"/>
  <c r="F1199" i="1"/>
  <c r="H1201" i="1" a="1"/>
  <c r="H1201" i="1" s="1"/>
  <c r="O1199" i="1" a="1"/>
  <c r="O1199" i="1"/>
  <c r="K1200" i="1" a="1"/>
  <c r="K1200" i="1" s="1"/>
  <c r="I1200" i="1" a="1"/>
  <c r="I1200" i="1" s="1"/>
  <c r="N1199" i="1" a="1"/>
  <c r="N1199" i="1"/>
  <c r="P1198" i="1" a="1"/>
  <c r="P1198" i="1"/>
  <c r="F1201" i="1" a="1"/>
  <c r="F1201" i="1" s="1"/>
  <c r="L1200" i="1" a="1"/>
  <c r="L1200" i="1" s="1"/>
  <c r="L1199" i="1" a="1"/>
  <c r="L1199" i="1"/>
  <c r="H1202" i="1" a="1"/>
  <c r="H1202" i="1"/>
  <c r="Q1201" i="1" a="1"/>
  <c r="Q1201" i="1" s="1"/>
  <c r="G1199" i="1" a="1"/>
  <c r="G1199" i="1" s="1"/>
  <c r="N1201" i="1" a="1"/>
  <c r="N1201" i="1" s="1"/>
  <c r="O1200" i="1" a="1"/>
  <c r="O1200" i="1" s="1"/>
  <c r="H1200" i="1" a="1"/>
  <c r="H1200" i="1" s="1"/>
  <c r="J1199" i="1" a="1"/>
  <c r="J1199" i="1" s="1"/>
  <c r="I1198" i="1" a="1"/>
  <c r="I1198" i="1" s="1"/>
  <c r="Q1198" i="1" a="1"/>
  <c r="Q1198" i="1" s="1"/>
  <c r="L1201" i="1" a="1"/>
  <c r="L1201" i="1" s="1"/>
  <c r="G1200" i="1" a="1"/>
  <c r="G1200" i="1"/>
  <c r="M1199" i="1" a="1"/>
  <c r="M1199" i="1" s="1"/>
  <c r="K1198" i="1" a="1"/>
  <c r="K1198" i="1"/>
  <c r="I1199" i="1" a="1"/>
  <c r="I1199" i="1" s="1"/>
  <c r="J1198" i="1" a="1"/>
  <c r="J1198" i="1"/>
  <c r="F1200" i="1" a="1"/>
  <c r="F1200" i="1" s="1"/>
  <c r="M1198" i="1" a="1"/>
  <c r="M1198" i="1"/>
  <c r="G1202" i="1" a="1"/>
  <c r="G1202" i="1"/>
  <c r="Q1199" i="1" a="1"/>
  <c r="Q1199" i="1"/>
  <c r="P1201" i="1" a="1"/>
  <c r="P1201" i="1"/>
  <c r="J1200" i="1" a="1"/>
  <c r="J1200" i="1"/>
  <c r="P1202" i="1" a="1"/>
  <c r="P1202" i="1"/>
  <c r="M1201" i="1" a="1"/>
  <c r="M1201" i="1" s="1"/>
  <c r="L1198" i="1" a="1"/>
  <c r="L1198" i="1" s="1"/>
  <c r="I1202" i="1" a="1"/>
  <c r="I1202" i="1"/>
  <c r="O1201" i="1" a="1"/>
  <c r="O1201" i="1" s="1"/>
  <c r="O1198" i="1" a="1"/>
  <c r="O1198" i="1" s="1"/>
  <c r="N1198" i="1" a="1"/>
  <c r="N1198" i="1"/>
  <c r="N1200" i="1" a="1"/>
  <c r="N1200" i="1" s="1"/>
  <c r="Q1202" i="1" a="1"/>
  <c r="Q1202" i="1" s="1"/>
  <c r="P1200" i="1" a="1"/>
  <c r="P1200" i="1" s="1"/>
  <c r="H1199" i="1" a="1"/>
  <c r="H1199" i="1" s="1"/>
  <c r="I1201" i="1" a="1"/>
  <c r="I1201" i="1" s="1"/>
  <c r="Q1200" i="1" a="1"/>
  <c r="Q1200" i="1" s="1"/>
  <c r="P1199" i="1" a="1"/>
  <c r="P1199" i="1"/>
  <c r="K1199" i="1" a="1"/>
  <c r="K1199" i="1" s="1"/>
  <c r="K1201" i="1" a="1"/>
  <c r="K1201" i="1" s="1"/>
  <c r="O1202" i="1" a="1"/>
  <c r="O1202" i="1"/>
  <c r="N1202" i="1" a="1"/>
  <c r="N1202" i="1"/>
  <c r="M1202" i="1" a="1"/>
  <c r="M1202" i="1"/>
  <c r="M1200" i="1" a="1"/>
  <c r="M1200" i="1" s="1"/>
  <c r="G1194" i="1" a="1"/>
  <c r="G1194" i="1" s="1"/>
  <c r="J1193" i="1" a="1"/>
  <c r="J1193" i="1" s="1"/>
  <c r="L1197" i="1" a="1"/>
  <c r="L1197" i="1"/>
  <c r="G1197" i="1" a="1"/>
  <c r="G1197" i="1" s="1"/>
  <c r="P1196" i="1" a="1"/>
  <c r="P1196" i="1"/>
  <c r="K1197" i="1" a="1"/>
  <c r="K1197" i="1"/>
  <c r="H1196" i="1" a="1"/>
  <c r="H1196" i="1"/>
  <c r="F1196" i="1" a="1"/>
  <c r="F1196" i="1"/>
  <c r="I1194" i="1" a="1"/>
  <c r="I1194" i="1"/>
  <c r="N1193" i="1" a="1"/>
  <c r="N1193" i="1" s="1"/>
  <c r="M1193" i="1" a="1"/>
  <c r="M1193" i="1" s="1"/>
  <c r="K1193" i="1" a="1"/>
  <c r="K1193" i="1" s="1"/>
  <c r="I1195" i="1" a="1"/>
  <c r="I1195" i="1" s="1"/>
  <c r="K1194" i="1" a="1"/>
  <c r="K1194" i="1" s="1"/>
  <c r="F1194" i="1" a="1"/>
  <c r="F1194" i="1" s="1"/>
  <c r="M1195" i="1" a="1"/>
  <c r="M1195" i="1"/>
  <c r="H1198" i="1" a="1"/>
  <c r="H1198" i="1" s="1"/>
  <c r="I1197" i="1" a="1"/>
  <c r="I1197" i="1" s="1"/>
  <c r="G1198" i="1" a="1"/>
  <c r="G1198" i="1" s="1"/>
  <c r="F1198" i="1" a="1"/>
  <c r="F1198" i="1" s="1"/>
  <c r="L1196" i="1" a="1"/>
  <c r="L1196" i="1" s="1"/>
  <c r="I1196" i="1" a="1"/>
  <c r="I1196" i="1" s="1"/>
  <c r="Q1195" i="1" a="1"/>
  <c r="Q1195" i="1"/>
  <c r="O1194" i="1" a="1"/>
  <c r="O1194" i="1" s="1"/>
  <c r="P1195" i="1" a="1"/>
  <c r="P1195" i="1" s="1"/>
  <c r="M1194" i="1" a="1"/>
  <c r="M1194" i="1"/>
  <c r="H1194" i="1" a="1"/>
  <c r="H1194" i="1" s="1"/>
  <c r="F1197" i="1" a="1"/>
  <c r="F1197" i="1" s="1"/>
  <c r="M1197" i="1" a="1"/>
  <c r="M1197" i="1" s="1"/>
  <c r="J1197" i="1" a="1"/>
  <c r="J1197" i="1" s="1"/>
  <c r="M1196" i="1" a="1"/>
  <c r="M1196" i="1" s="1"/>
  <c r="G1195" i="1" a="1"/>
  <c r="G1195" i="1" s="1"/>
  <c r="Q1197" i="1" a="1"/>
  <c r="Q1197" i="1"/>
  <c r="P1197" i="1" a="1"/>
  <c r="P1197" i="1"/>
  <c r="O1197" i="1" a="1"/>
  <c r="O1197" i="1"/>
  <c r="L1195" i="1" a="1"/>
  <c r="L1195" i="1"/>
  <c r="J1195" i="1" a="1"/>
  <c r="J1195" i="1"/>
  <c r="L1194" i="1" a="1"/>
  <c r="L1194" i="1" s="1"/>
  <c r="O1193" i="1" a="1"/>
  <c r="O1193" i="1"/>
  <c r="N1197" i="1" a="1"/>
  <c r="N1197" i="1"/>
  <c r="H1197" i="1" a="1"/>
  <c r="H1197" i="1" s="1"/>
  <c r="K1195" i="1" a="1"/>
  <c r="K1195" i="1" s="1"/>
  <c r="Q1194" i="1" a="1"/>
  <c r="Q1194" i="1"/>
  <c r="O1196" i="1" a="1"/>
  <c r="O1196" i="1"/>
  <c r="N1196" i="1" a="1"/>
  <c r="N1196" i="1"/>
  <c r="K1196" i="1" a="1"/>
  <c r="K1196" i="1" s="1"/>
  <c r="F1195" i="1" a="1"/>
  <c r="F1195" i="1" s="1"/>
  <c r="P1193" i="1" a="1"/>
  <c r="P1193" i="1" s="1"/>
  <c r="J1194" i="1" a="1"/>
  <c r="J1194" i="1" s="1"/>
  <c r="Q1196" i="1" a="1"/>
  <c r="Q1196" i="1" s="1"/>
  <c r="J1196" i="1" a="1"/>
  <c r="J1196" i="1" s="1"/>
  <c r="G1196" i="1" a="1"/>
  <c r="G1196" i="1" s="1"/>
  <c r="O1195" i="1" a="1"/>
  <c r="O1195" i="1"/>
  <c r="N1194" i="1" a="1"/>
  <c r="N1194" i="1"/>
  <c r="H1195" i="1" a="1"/>
  <c r="H1195" i="1" s="1"/>
  <c r="L1193" i="1" a="1"/>
  <c r="L1193" i="1" s="1"/>
  <c r="P1194" i="1" a="1"/>
  <c r="P1194" i="1"/>
  <c r="N1195" i="1" a="1"/>
  <c r="N1195" i="1"/>
  <c r="Q1193" i="1" a="1"/>
  <c r="Q1193" i="1" s="1"/>
  <c r="N1191" i="1" a="1"/>
  <c r="N1191" i="1" s="1"/>
  <c r="N1192" i="1" a="1"/>
  <c r="N1192" i="1" s="1"/>
  <c r="F1193" i="1" a="1"/>
  <c r="F1193" i="1" s="1"/>
  <c r="P1192" i="1" a="1"/>
  <c r="P1192" i="1"/>
  <c r="O1192" i="1" a="1"/>
  <c r="O1192" i="1"/>
  <c r="M1192" i="1" a="1"/>
  <c r="M1192" i="1"/>
  <c r="Q1189" i="1" a="1"/>
  <c r="Q1189" i="1" s="1"/>
  <c r="L1192" i="1" a="1"/>
  <c r="L1192" i="1" s="1"/>
  <c r="M1189" i="1" a="1"/>
  <c r="M1189" i="1" s="1"/>
  <c r="K1192" i="1" a="1"/>
  <c r="K1192" i="1"/>
  <c r="I1191" i="1" a="1"/>
  <c r="I1191" i="1"/>
  <c r="I1192" i="1" a="1"/>
  <c r="I1192" i="1"/>
  <c r="F1192" i="1" a="1"/>
  <c r="F1192" i="1" s="1"/>
  <c r="L1188" i="1" a="1"/>
  <c r="L1188" i="1"/>
  <c r="Q1191" i="1" a="1"/>
  <c r="Q1191" i="1" s="1"/>
  <c r="O1191" i="1" a="1"/>
  <c r="O1191" i="1" s="1"/>
  <c r="I1190" i="1" a="1"/>
  <c r="I1190" i="1"/>
  <c r="M1191" i="1" a="1"/>
  <c r="M1191" i="1" s="1"/>
  <c r="J1191" i="1" a="1"/>
  <c r="J1191" i="1" s="1"/>
  <c r="H1191" i="1" a="1"/>
  <c r="H1191" i="1" s="1"/>
  <c r="N1190" i="1" a="1"/>
  <c r="N1190" i="1" s="1"/>
  <c r="H1190" i="1" a="1"/>
  <c r="H1190" i="1"/>
  <c r="P1190" i="1" a="1"/>
  <c r="P1190" i="1" s="1"/>
  <c r="O1190" i="1" a="1"/>
  <c r="O1190" i="1" s="1"/>
  <c r="I1189" i="1" a="1"/>
  <c r="I1189" i="1" s="1"/>
  <c r="K1190" i="1" a="1"/>
  <c r="K1190" i="1"/>
  <c r="J1188" i="1" a="1"/>
  <c r="J1188" i="1"/>
  <c r="M1190" i="1" a="1"/>
  <c r="M1190" i="1"/>
  <c r="K1188" i="1" a="1"/>
  <c r="K1188" i="1" s="1"/>
  <c r="F1190" i="1" a="1"/>
  <c r="F1190" i="1" s="1"/>
  <c r="P1189" i="1" a="1"/>
  <c r="P1189" i="1"/>
  <c r="F1189" i="1" a="1"/>
  <c r="F1189" i="1" s="1"/>
  <c r="J1189" i="1" a="1"/>
  <c r="J1189" i="1"/>
  <c r="N1188" i="1" a="1"/>
  <c r="N1188" i="1"/>
  <c r="O1188" i="1" a="1"/>
  <c r="O1188" i="1" s="1"/>
  <c r="F1191" i="1" a="1"/>
  <c r="F1191" i="1" s="1"/>
  <c r="K1189" i="1" a="1"/>
  <c r="K1189" i="1"/>
  <c r="G1189" i="1" a="1"/>
  <c r="G1189" i="1" s="1"/>
  <c r="J1192" i="1" a="1"/>
  <c r="J1192" i="1" s="1"/>
  <c r="H1192" i="1" a="1"/>
  <c r="H1192" i="1" s="1"/>
  <c r="G1192" i="1" a="1"/>
  <c r="G1192" i="1"/>
  <c r="P1191" i="1" a="1"/>
  <c r="P1191" i="1"/>
  <c r="L1191" i="1" a="1"/>
  <c r="L1191" i="1"/>
  <c r="N1189" i="1" a="1"/>
  <c r="N1189" i="1"/>
  <c r="K1191" i="1" a="1"/>
  <c r="K1191" i="1" s="1"/>
  <c r="G1191" i="1" a="1"/>
  <c r="G1191" i="1" s="1"/>
  <c r="Q1190" i="1" a="1"/>
  <c r="Q1190" i="1" s="1"/>
  <c r="J1190" i="1" a="1"/>
  <c r="J1190" i="1" s="1"/>
  <c r="L1190" i="1" a="1"/>
  <c r="L1190" i="1" s="1"/>
  <c r="G1190" i="1" a="1"/>
  <c r="G1190" i="1"/>
  <c r="L1189" i="1" a="1"/>
  <c r="L1189" i="1"/>
  <c r="H1189" i="1" a="1"/>
  <c r="H1189" i="1" s="1"/>
  <c r="M1188" i="1" a="1"/>
  <c r="M1188" i="1" s="1"/>
  <c r="I1193" i="1" a="1"/>
  <c r="I1193" i="1" s="1"/>
  <c r="H1193" i="1" a="1"/>
  <c r="H1193" i="1"/>
  <c r="O1189" i="1" a="1"/>
  <c r="O1189" i="1"/>
  <c r="P1188" i="1" a="1"/>
  <c r="P1188" i="1" s="1"/>
  <c r="Q1188" i="1" a="1"/>
  <c r="Q1188" i="1" s="1"/>
  <c r="G1193" i="1" a="1"/>
  <c r="G1193" i="1"/>
  <c r="Q1192" i="1" a="1"/>
  <c r="Q1192" i="1"/>
  <c r="L1186" i="1" a="1"/>
  <c r="L1186" i="1"/>
  <c r="N1186" i="1" a="1"/>
  <c r="N1186" i="1"/>
  <c r="L1185" i="1" a="1"/>
  <c r="L1185" i="1" s="1"/>
  <c r="G1185" i="1" a="1"/>
  <c r="G1185" i="1" s="1"/>
  <c r="H1186" i="1" a="1"/>
  <c r="H1186" i="1" s="1"/>
  <c r="J1185" i="1" a="1"/>
  <c r="J1185" i="1" s="1"/>
  <c r="F1186" i="1" a="1"/>
  <c r="F1186" i="1" s="1"/>
  <c r="I1187" i="1" a="1"/>
  <c r="I1187" i="1"/>
  <c r="K1187" i="1" a="1"/>
  <c r="K1187" i="1"/>
  <c r="J1187" i="1" a="1"/>
  <c r="J1187" i="1" s="1"/>
  <c r="K1186" i="1" a="1"/>
  <c r="K1186" i="1" s="1"/>
  <c r="H1187" i="1" a="1"/>
  <c r="H1187" i="1"/>
  <c r="Q1186" i="1" a="1"/>
  <c r="Q1186" i="1"/>
  <c r="P1186" i="1" a="1"/>
  <c r="P1186" i="1"/>
  <c r="O1186" i="1" a="1"/>
  <c r="O1186" i="1"/>
  <c r="M1186" i="1" a="1"/>
  <c r="M1186" i="1" s="1"/>
  <c r="P1185" i="1" a="1"/>
  <c r="P1185" i="1" s="1"/>
  <c r="O1185" i="1" a="1"/>
  <c r="O1185" i="1"/>
  <c r="N1185" i="1" a="1"/>
  <c r="N1185" i="1"/>
  <c r="K1185" i="1" a="1"/>
  <c r="K1185" i="1"/>
  <c r="H1185" i="1" a="1"/>
  <c r="H1185" i="1" s="1"/>
  <c r="Q1185" i="1" a="1"/>
  <c r="Q1185" i="1" s="1"/>
  <c r="I1185" i="1" a="1"/>
  <c r="I1185" i="1" s="1"/>
  <c r="G1188" i="1" a="1"/>
  <c r="G1188" i="1"/>
  <c r="I1188" i="1" a="1"/>
  <c r="I1188" i="1" s="1"/>
  <c r="H1188" i="1" a="1"/>
  <c r="H1188" i="1" s="1"/>
  <c r="F1188" i="1" a="1"/>
  <c r="F1188" i="1"/>
  <c r="Q1187" i="1" a="1"/>
  <c r="Q1187" i="1"/>
  <c r="P1187" i="1" a="1"/>
  <c r="P1187" i="1"/>
  <c r="O1187" i="1" a="1"/>
  <c r="O1187" i="1" s="1"/>
  <c r="F1185" i="1" a="1"/>
  <c r="F1185" i="1" s="1"/>
  <c r="N1187" i="1" a="1"/>
  <c r="N1187" i="1" s="1"/>
  <c r="J1186" i="1" a="1"/>
  <c r="J1186" i="1" s="1"/>
  <c r="G1186" i="1" a="1"/>
  <c r="G1186" i="1" s="1"/>
  <c r="F1187" i="1" a="1"/>
  <c r="F1187" i="1"/>
  <c r="I1186" i="1" a="1"/>
  <c r="I1186" i="1" s="1"/>
  <c r="L1187" i="1" a="1"/>
  <c r="L1187" i="1" s="1"/>
  <c r="G1187" i="1" a="1"/>
  <c r="G1187" i="1" s="1"/>
  <c r="M1185" i="1" a="1"/>
  <c r="M1185" i="1" s="1"/>
  <c r="M1187" i="1" a="1"/>
  <c r="M1187" i="1" s="1"/>
  <c r="G1179" i="1" a="1"/>
  <c r="G1179" i="1" s="1"/>
  <c r="P1175" i="1" a="1"/>
  <c r="P1175" i="1" s="1"/>
  <c r="P1177" i="1" a="1"/>
  <c r="P1177" i="1"/>
  <c r="Q1177" i="1" a="1"/>
  <c r="Q1177" i="1"/>
  <c r="M1179" i="1" a="1"/>
  <c r="M1179" i="1" s="1"/>
  <c r="G1178" i="1" a="1"/>
  <c r="G1178" i="1"/>
  <c r="N1177" i="1" a="1"/>
  <c r="N1177" i="1"/>
  <c r="L1175" i="1" a="1"/>
  <c r="L1175" i="1"/>
  <c r="I1176" i="1" a="1"/>
  <c r="I1176" i="1"/>
  <c r="M1177" i="1" a="1"/>
  <c r="M1177" i="1"/>
  <c r="J1177" i="1" a="1"/>
  <c r="J1177" i="1"/>
  <c r="H1177" i="1" a="1"/>
  <c r="H1177" i="1"/>
  <c r="Q1175" i="1" a="1"/>
  <c r="Q1175" i="1"/>
  <c r="G1176" i="1" a="1"/>
  <c r="G1176" i="1"/>
  <c r="F1177" i="1" a="1"/>
  <c r="F1177" i="1" s="1"/>
  <c r="L1177" i="1" a="1"/>
  <c r="L1177" i="1"/>
  <c r="J1176" i="1" a="1"/>
  <c r="J1176" i="1"/>
  <c r="K1176" i="1" a="1"/>
  <c r="K1176" i="1" s="1"/>
  <c r="O1179" i="1" a="1"/>
  <c r="O1179" i="1" s="1"/>
  <c r="L1178" i="1" a="1"/>
  <c r="L1178" i="1" s="1"/>
  <c r="N1179" i="1" a="1"/>
  <c r="N1179" i="1" s="1"/>
  <c r="L1179" i="1" a="1"/>
  <c r="L1179" i="1" s="1"/>
  <c r="H1175" i="1" a="1"/>
  <c r="H1175" i="1" s="1"/>
  <c r="J1179" i="1" a="1"/>
  <c r="J1179" i="1"/>
  <c r="P1178" i="1" a="1"/>
  <c r="P1178" i="1" s="1"/>
  <c r="Q1176" i="1" a="1"/>
  <c r="Q1176" i="1" s="1"/>
  <c r="N1175" i="1" a="1"/>
  <c r="N1175" i="1"/>
  <c r="H1179" i="1" a="1"/>
  <c r="H1179" i="1"/>
  <c r="J1178" i="1" a="1"/>
  <c r="J1178" i="1"/>
  <c r="H1178" i="1" a="1"/>
  <c r="H1178" i="1"/>
  <c r="M1175" i="1" a="1"/>
  <c r="M1175" i="1"/>
  <c r="O1175" i="1" a="1"/>
  <c r="O1175" i="1" s="1"/>
  <c r="F1178" i="1" a="1"/>
  <c r="F1178" i="1" s="1"/>
  <c r="P1179" i="1" a="1"/>
  <c r="P1179" i="1"/>
  <c r="K1179" i="1" a="1"/>
  <c r="K1179" i="1"/>
  <c r="F1179" i="1" a="1"/>
  <c r="F1179" i="1"/>
  <c r="I1175" i="1" a="1"/>
  <c r="I1175" i="1"/>
  <c r="O1177" i="1" a="1"/>
  <c r="O1177" i="1"/>
  <c r="P1176" i="1" a="1"/>
  <c r="P1176" i="1"/>
  <c r="N1176" i="1" a="1"/>
  <c r="N1176" i="1" s="1"/>
  <c r="H1176" i="1" a="1"/>
  <c r="H1176" i="1" s="1"/>
  <c r="M1178" i="1" a="1"/>
  <c r="M1178" i="1"/>
  <c r="Q1178" i="1" a="1"/>
  <c r="Q1178" i="1"/>
  <c r="O1178" i="1" a="1"/>
  <c r="O1178" i="1"/>
  <c r="L1176" i="1" a="1"/>
  <c r="L1176" i="1"/>
  <c r="N1178" i="1" a="1"/>
  <c r="N1178" i="1"/>
  <c r="K1178" i="1" a="1"/>
  <c r="K1178" i="1" s="1"/>
  <c r="K1177" i="1" a="1"/>
  <c r="K1177" i="1" s="1"/>
  <c r="J1175" i="1" a="1"/>
  <c r="J1175" i="1" s="1"/>
  <c r="M1176" i="1" a="1"/>
  <c r="M1176" i="1" s="1"/>
  <c r="I1177" i="1" a="1"/>
  <c r="I1177" i="1" s="1"/>
  <c r="O1176" i="1" a="1"/>
  <c r="O1176" i="1" s="1"/>
  <c r="K1175" i="1" a="1"/>
  <c r="K1175" i="1"/>
  <c r="F1176" i="1" a="1"/>
  <c r="F1176" i="1" s="1"/>
  <c r="Q1179" i="1" a="1"/>
  <c r="Q1179" i="1" s="1"/>
  <c r="I1178" i="1" a="1"/>
  <c r="I1178" i="1"/>
  <c r="I1179" i="1" a="1"/>
  <c r="I1179" i="1" s="1"/>
  <c r="G1177" i="1" a="1"/>
  <c r="G1177" i="1" s="1"/>
  <c r="K1170" i="1" a="1"/>
  <c r="K1170" i="1"/>
  <c r="K1172" i="1" a="1"/>
  <c r="K1172" i="1"/>
  <c r="F1172" i="1" a="1"/>
  <c r="F1172" i="1" s="1"/>
  <c r="L1170" i="1" a="1"/>
  <c r="L1170" i="1" s="1"/>
  <c r="G1170" i="1" a="1"/>
  <c r="G1170" i="1" s="1"/>
  <c r="M1171" i="1" a="1"/>
  <c r="M1171" i="1"/>
  <c r="F1171" i="1" a="1"/>
  <c r="F1171" i="1"/>
  <c r="L1172" i="1" a="1"/>
  <c r="L1172" i="1"/>
  <c r="P1171" i="1" a="1"/>
  <c r="P1171" i="1"/>
  <c r="N1170" i="1" a="1"/>
  <c r="N1170" i="1"/>
  <c r="O1172" i="1" a="1"/>
  <c r="O1172" i="1" s="1"/>
  <c r="O1171" i="1" a="1"/>
  <c r="O1171" i="1" s="1"/>
  <c r="I1173" i="1" a="1"/>
  <c r="I1173" i="1" s="1"/>
  <c r="G1173" i="1" a="1"/>
  <c r="G1173" i="1"/>
  <c r="H1172" i="1" a="1"/>
  <c r="H1172" i="1"/>
  <c r="H1170" i="1" a="1"/>
  <c r="H1170" i="1"/>
  <c r="F1170" i="1" a="1"/>
  <c r="F1170" i="1" s="1"/>
  <c r="L1174" i="1" a="1"/>
  <c r="L1174" i="1"/>
  <c r="H1173" i="1" a="1"/>
  <c r="H1173" i="1"/>
  <c r="G1174" i="1" a="1"/>
  <c r="G1174" i="1" s="1"/>
  <c r="G1172" i="1" a="1"/>
  <c r="G1172" i="1" s="1"/>
  <c r="J1172" i="1" a="1"/>
  <c r="J1172" i="1" s="1"/>
  <c r="J1170" i="1" a="1"/>
  <c r="J1170" i="1" s="1"/>
  <c r="G1175" i="1" a="1"/>
  <c r="G1175" i="1"/>
  <c r="L1171" i="1" a="1"/>
  <c r="L1171" i="1"/>
  <c r="H1171" i="1" a="1"/>
  <c r="H1171" i="1"/>
  <c r="F1175" i="1" a="1"/>
  <c r="F1175" i="1" s="1"/>
  <c r="M1172" i="1" a="1"/>
  <c r="M1172" i="1" s="1"/>
  <c r="J1173" i="1" a="1"/>
  <c r="J1173" i="1"/>
  <c r="Q1174" i="1" a="1"/>
  <c r="Q1174" i="1" s="1"/>
  <c r="Q1169" i="1" a="1"/>
  <c r="Q1169" i="1" s="1"/>
  <c r="P1174" i="1" a="1"/>
  <c r="P1174" i="1"/>
  <c r="J1171" i="1" a="1"/>
  <c r="J1171" i="1"/>
  <c r="Q1171" i="1" a="1"/>
  <c r="Q1171" i="1" s="1"/>
  <c r="O1174" i="1" a="1"/>
  <c r="O1174" i="1"/>
  <c r="K1171" i="1" a="1"/>
  <c r="K1171" i="1"/>
  <c r="N1174" i="1" a="1"/>
  <c r="N1174" i="1"/>
  <c r="O1173" i="1" a="1"/>
  <c r="O1173" i="1"/>
  <c r="M1174" i="1" a="1"/>
  <c r="M1174" i="1" s="1"/>
  <c r="I1172" i="1" a="1"/>
  <c r="I1172" i="1" s="1"/>
  <c r="N1173" i="1" a="1"/>
  <c r="N1173" i="1"/>
  <c r="P1170" i="1" a="1"/>
  <c r="P1170" i="1"/>
  <c r="F1174" i="1" a="1"/>
  <c r="F1174" i="1" s="1"/>
  <c r="H1174" i="1" a="1"/>
  <c r="H1174" i="1" s="1"/>
  <c r="M1170" i="1" a="1"/>
  <c r="M1170" i="1" s="1"/>
  <c r="L1173" i="1" a="1"/>
  <c r="L1173" i="1" s="1"/>
  <c r="K1173" i="1" a="1"/>
  <c r="K1173" i="1" s="1"/>
  <c r="I1171" i="1" a="1"/>
  <c r="I1171" i="1"/>
  <c r="P1169" i="1" a="1"/>
  <c r="P1169" i="1" s="1"/>
  <c r="G1171" i="1" a="1"/>
  <c r="G1171" i="1" s="1"/>
  <c r="Q1170" i="1" a="1"/>
  <c r="Q1170" i="1" s="1"/>
  <c r="O1170" i="1" a="1"/>
  <c r="O1170" i="1" s="1"/>
  <c r="K1174" i="1" a="1"/>
  <c r="K1174" i="1" s="1"/>
  <c r="J1174" i="1" a="1"/>
  <c r="J1174" i="1" s="1"/>
  <c r="N1171" i="1" a="1"/>
  <c r="N1171" i="1"/>
  <c r="I1170" i="1" a="1"/>
  <c r="I1170" i="1"/>
  <c r="F1173" i="1" a="1"/>
  <c r="F1173" i="1"/>
  <c r="I1174" i="1" a="1"/>
  <c r="I1174" i="1" s="1"/>
  <c r="Q1173" i="1" a="1"/>
  <c r="Q1173" i="1" s="1"/>
  <c r="P1173" i="1" a="1"/>
  <c r="P1173" i="1"/>
  <c r="M1173" i="1" a="1"/>
  <c r="M1173" i="1" s="1"/>
  <c r="Q1172" i="1" a="1"/>
  <c r="Q1172" i="1" s="1"/>
  <c r="P1172" i="1" a="1"/>
  <c r="P1172" i="1" s="1"/>
  <c r="N1172" i="1" a="1"/>
  <c r="N1172" i="1"/>
  <c r="O1165" i="1" a="1"/>
  <c r="O1165" i="1"/>
  <c r="L1165" i="1" a="1"/>
  <c r="L1165" i="1"/>
  <c r="Q1167" i="1" a="1"/>
  <c r="Q1167" i="1"/>
  <c r="K1167" i="1" a="1"/>
  <c r="K1167" i="1"/>
  <c r="P1167" i="1" a="1"/>
  <c r="P1167" i="1"/>
  <c r="I1167" i="1" a="1"/>
  <c r="I1167" i="1" s="1"/>
  <c r="J1166" i="1" a="1"/>
  <c r="J1166" i="1" s="1"/>
  <c r="F1166" i="1" a="1"/>
  <c r="F1166" i="1"/>
  <c r="I1168" i="1" a="1"/>
  <c r="I1168" i="1" s="1"/>
  <c r="N1167" i="1" a="1"/>
  <c r="N1167" i="1" s="1"/>
  <c r="G1167" i="1" a="1"/>
  <c r="G1167" i="1" s="1"/>
  <c r="Q1166" i="1" a="1"/>
  <c r="Q1166" i="1" s="1"/>
  <c r="L1166" i="1" a="1"/>
  <c r="L1166" i="1" s="1"/>
  <c r="Q1165" i="1" a="1"/>
  <c r="Q1165" i="1" s="1"/>
  <c r="H1165" i="1" a="1"/>
  <c r="H1165" i="1" s="1"/>
  <c r="J1167" i="1" a="1"/>
  <c r="J1167" i="1" s="1"/>
  <c r="F1167" i="1" a="1"/>
  <c r="F1167" i="1" s="1"/>
  <c r="O1169" i="1" a="1"/>
  <c r="O1169" i="1" s="1"/>
  <c r="N1169" i="1" a="1"/>
  <c r="N1169" i="1"/>
  <c r="P1165" i="1" a="1"/>
  <c r="P1165" i="1" s="1"/>
  <c r="M1169" i="1" a="1"/>
  <c r="M1169" i="1" s="1"/>
  <c r="N1166" i="1" a="1"/>
  <c r="N1166" i="1"/>
  <c r="Q1164" i="1" a="1"/>
  <c r="Q1164" i="1" s="1"/>
  <c r="F1168" i="1" a="1"/>
  <c r="F1168" i="1" s="1"/>
  <c r="L1169" i="1" a="1"/>
  <c r="L1169" i="1"/>
  <c r="K1169" i="1" a="1"/>
  <c r="K1169" i="1" s="1"/>
  <c r="K1168" i="1" a="1"/>
  <c r="K1168" i="1" s="1"/>
  <c r="P1166" i="1" a="1"/>
  <c r="P1166" i="1" s="1"/>
  <c r="H1167" i="1" a="1"/>
  <c r="H1167" i="1"/>
  <c r="G1165" i="1" a="1"/>
  <c r="G1165" i="1"/>
  <c r="N1164" i="1" a="1"/>
  <c r="N1164" i="1"/>
  <c r="J1169" i="1" a="1"/>
  <c r="J1169" i="1"/>
  <c r="K1165" i="1" a="1"/>
  <c r="K1165" i="1" s="1"/>
  <c r="O1164" i="1" a="1"/>
  <c r="O1164" i="1" s="1"/>
  <c r="Q1168" i="1" a="1"/>
  <c r="Q1168" i="1"/>
  <c r="I1169" i="1" a="1"/>
  <c r="I1169" i="1"/>
  <c r="M1168" i="1" a="1"/>
  <c r="M1168" i="1" s="1"/>
  <c r="J1168" i="1" a="1"/>
  <c r="J1168" i="1"/>
  <c r="M1167" i="1" a="1"/>
  <c r="M1167" i="1"/>
  <c r="O1166" i="1" a="1"/>
  <c r="O1166" i="1" s="1"/>
  <c r="P1164" i="1" a="1"/>
  <c r="P1164" i="1" s="1"/>
  <c r="F1165" i="1" a="1"/>
  <c r="F1165" i="1"/>
  <c r="G1166" i="1" a="1"/>
  <c r="G1166" i="1" s="1"/>
  <c r="M1165" i="1" a="1"/>
  <c r="M1165" i="1" s="1"/>
  <c r="F1169" i="1" a="1"/>
  <c r="F1169" i="1" s="1"/>
  <c r="I1166" i="1" a="1"/>
  <c r="I1166" i="1" s="1"/>
  <c r="I1165" i="1" a="1"/>
  <c r="I1165" i="1" s="1"/>
  <c r="N1165" i="1" a="1"/>
  <c r="N1165" i="1" s="1"/>
  <c r="H1169" i="1" a="1"/>
  <c r="H1169" i="1" s="1"/>
  <c r="O1167" i="1" a="1"/>
  <c r="O1167" i="1"/>
  <c r="G1169" i="1" a="1"/>
  <c r="G1169" i="1" s="1"/>
  <c r="L1167" i="1" a="1"/>
  <c r="L1167" i="1"/>
  <c r="M1164" i="1" a="1"/>
  <c r="M1164" i="1"/>
  <c r="O1168" i="1" a="1"/>
  <c r="O1168" i="1" s="1"/>
  <c r="M1166" i="1" a="1"/>
  <c r="M1166" i="1" s="1"/>
  <c r="H1168" i="1" a="1"/>
  <c r="H1168" i="1"/>
  <c r="J1165" i="1" a="1"/>
  <c r="J1165" i="1"/>
  <c r="P1168" i="1" a="1"/>
  <c r="P1168" i="1"/>
  <c r="N1168" i="1" a="1"/>
  <c r="N1168" i="1"/>
  <c r="L1168" i="1" a="1"/>
  <c r="L1168" i="1"/>
  <c r="L1164" i="1" a="1"/>
  <c r="L1164" i="1"/>
  <c r="K1166" i="1" a="1"/>
  <c r="K1166" i="1" s="1"/>
  <c r="G1168" i="1" a="1"/>
  <c r="G1168" i="1" s="1"/>
  <c r="H1166" i="1" a="1"/>
  <c r="H1166" i="1"/>
  <c r="F1162" i="1" a="1"/>
  <c r="F1162" i="1" s="1"/>
  <c r="O1156" i="1" a="1"/>
  <c r="O1156" i="1" s="1"/>
  <c r="M1156" i="1" a="1"/>
  <c r="M1156" i="1" s="1"/>
  <c r="H1162" i="1" a="1"/>
  <c r="H1162" i="1"/>
  <c r="K1164" i="1" a="1"/>
  <c r="K1164" i="1"/>
  <c r="J1164" i="1" a="1"/>
  <c r="J1164" i="1"/>
  <c r="H1164" i="1" a="1"/>
  <c r="H1164" i="1" s="1"/>
  <c r="P1162" i="1" a="1"/>
  <c r="P1162" i="1" s="1"/>
  <c r="N1163" i="1" a="1"/>
  <c r="N1163" i="1" s="1"/>
  <c r="M1163" i="1" a="1"/>
  <c r="M1163" i="1" s="1"/>
  <c r="I1164" i="1" a="1"/>
  <c r="I1164" i="1" s="1"/>
  <c r="G1164" i="1" a="1"/>
  <c r="G1164" i="1" s="1"/>
  <c r="L1163" i="1" a="1"/>
  <c r="L1163" i="1"/>
  <c r="P1163" i="1" a="1"/>
  <c r="P1163" i="1"/>
  <c r="F1163" i="1" a="1"/>
  <c r="F1163" i="1" s="1"/>
  <c r="F1164" i="1" a="1"/>
  <c r="F1164" i="1" s="1"/>
  <c r="Q1163" i="1" a="1"/>
  <c r="Q1163" i="1" s="1"/>
  <c r="O1163" i="1" a="1"/>
  <c r="O1163" i="1"/>
  <c r="L1156" i="1" a="1"/>
  <c r="L1156" i="1"/>
  <c r="K1163" i="1" a="1"/>
  <c r="K1163" i="1"/>
  <c r="J1163" i="1" a="1"/>
  <c r="J1163" i="1" s="1"/>
  <c r="I1163" i="1" a="1"/>
  <c r="I1163" i="1" s="1"/>
  <c r="H1163" i="1" a="1"/>
  <c r="H1163" i="1"/>
  <c r="G1163" i="1" a="1"/>
  <c r="G1163" i="1"/>
  <c r="Q1162" i="1" a="1"/>
  <c r="Q1162" i="1"/>
  <c r="G1162" i="1" a="1"/>
  <c r="G1162" i="1"/>
  <c r="Q1156" i="1" a="1"/>
  <c r="Q1156" i="1" s="1"/>
  <c r="N1156" i="1" a="1"/>
  <c r="N1156" i="1" s="1"/>
  <c r="N1162" i="1" a="1"/>
  <c r="N1162" i="1" s="1"/>
  <c r="L1162" i="1" a="1"/>
  <c r="L1162" i="1"/>
  <c r="O1162" i="1" a="1"/>
  <c r="O1162" i="1"/>
  <c r="P1156" i="1" a="1"/>
  <c r="P1156" i="1" s="1"/>
  <c r="M1162" i="1" a="1"/>
  <c r="M1162" i="1" s="1"/>
  <c r="K1162" i="1" a="1"/>
  <c r="K1162" i="1" s="1"/>
  <c r="J1162" i="1" a="1"/>
  <c r="J1162" i="1"/>
  <c r="I1162" i="1" a="1"/>
  <c r="I1162" i="1"/>
  <c r="F1156" i="1" a="1"/>
  <c r="F1156" i="1" s="1"/>
  <c r="J1153" i="1" a="1"/>
  <c r="J1153" i="1" s="1"/>
  <c r="Q1155" i="1" a="1"/>
  <c r="Q1155" i="1" s="1"/>
  <c r="F1155" i="1" a="1"/>
  <c r="F1155" i="1" s="1"/>
  <c r="I1153" i="1" a="1"/>
  <c r="I1153" i="1" s="1"/>
  <c r="G1154" i="1" a="1"/>
  <c r="G1154" i="1" s="1"/>
  <c r="Q1150" i="1" a="1"/>
  <c r="Q1150" i="1" s="1"/>
  <c r="O1155" i="1" a="1"/>
  <c r="O1155" i="1"/>
  <c r="N1154" i="1" a="1"/>
  <c r="N1154" i="1" s="1"/>
  <c r="P1155" i="1" a="1"/>
  <c r="P1155" i="1" s="1"/>
  <c r="Q1154" i="1" a="1"/>
  <c r="Q1154" i="1" s="1"/>
  <c r="O1154" i="1" a="1"/>
  <c r="O1154" i="1" s="1"/>
  <c r="P1150" i="1" a="1"/>
  <c r="P1150" i="1" s="1"/>
  <c r="K1154" i="1" a="1"/>
  <c r="K1154" i="1"/>
  <c r="O1153" i="1" a="1"/>
  <c r="O1153" i="1"/>
  <c r="M1153" i="1" a="1"/>
  <c r="M1153" i="1"/>
  <c r="F1153" i="1" a="1"/>
  <c r="F1153" i="1"/>
  <c r="I1154" i="1" a="1"/>
  <c r="I1154" i="1"/>
  <c r="J1150" i="1" a="1"/>
  <c r="J1150" i="1"/>
  <c r="I1150" i="1" a="1"/>
  <c r="I1150" i="1"/>
  <c r="M1155" i="1" a="1"/>
  <c r="M1155" i="1"/>
  <c r="L1155" i="1" a="1"/>
  <c r="L1155" i="1"/>
  <c r="I1155" i="1" a="1"/>
  <c r="I1155" i="1" s="1"/>
  <c r="H1155" i="1" a="1"/>
  <c r="H1155" i="1" s="1"/>
  <c r="P1153" i="1" a="1"/>
  <c r="P1153" i="1" s="1"/>
  <c r="K1153" i="1" a="1"/>
  <c r="K1153" i="1" s="1"/>
  <c r="P1154" i="1" a="1"/>
  <c r="P1154" i="1" s="1"/>
  <c r="L1150" i="1" a="1"/>
  <c r="L1150" i="1"/>
  <c r="H1154" i="1" a="1"/>
  <c r="H1154" i="1"/>
  <c r="F1154" i="1" a="1"/>
  <c r="F1154" i="1"/>
  <c r="N1150" i="1" a="1"/>
  <c r="N1150" i="1"/>
  <c r="N1153" i="1" a="1"/>
  <c r="N1153" i="1"/>
  <c r="K1150" i="1" a="1"/>
  <c r="K1150" i="1"/>
  <c r="L1153" i="1" a="1"/>
  <c r="L1153" i="1"/>
  <c r="M1150" i="1" a="1"/>
  <c r="M1150" i="1"/>
  <c r="G1155" i="1" a="1"/>
  <c r="G1155" i="1"/>
  <c r="J1154" i="1" a="1"/>
  <c r="J1154" i="1" s="1"/>
  <c r="K1155" i="1" a="1"/>
  <c r="K1155" i="1" s="1"/>
  <c r="H1153" i="1" a="1"/>
  <c r="H1153" i="1" s="1"/>
  <c r="L1154" i="1" a="1"/>
  <c r="L1154" i="1" s="1"/>
  <c r="G1153" i="1" a="1"/>
  <c r="G1153" i="1" s="1"/>
  <c r="K1156" i="1" a="1"/>
  <c r="K1156" i="1"/>
  <c r="J1156" i="1" a="1"/>
  <c r="J1156" i="1"/>
  <c r="N1155" i="1" a="1"/>
  <c r="N1155" i="1"/>
  <c r="I1156" i="1" a="1"/>
  <c r="I1156" i="1"/>
  <c r="H1156" i="1" a="1"/>
  <c r="H1156" i="1"/>
  <c r="G1156" i="1" a="1"/>
  <c r="G1156" i="1"/>
  <c r="Q1153" i="1" a="1"/>
  <c r="Q1153" i="1"/>
  <c r="O1150" i="1" a="1"/>
  <c r="O1150" i="1"/>
  <c r="J1155" i="1" a="1"/>
  <c r="J1155" i="1"/>
  <c r="M1154" i="1" a="1"/>
  <c r="M1154" i="1" s="1"/>
  <c r="Q1146" i="1" a="1"/>
  <c r="Q1146" i="1" s="1"/>
  <c r="J1149" i="1" a="1"/>
  <c r="J1149" i="1" s="1"/>
  <c r="G1149" i="1" a="1"/>
  <c r="G1149" i="1" s="1"/>
  <c r="L1147" i="1" a="1"/>
  <c r="L1147" i="1" s="1"/>
  <c r="I1149" i="1" a="1"/>
  <c r="I1149" i="1"/>
  <c r="H1149" i="1" a="1"/>
  <c r="H1149" i="1"/>
  <c r="M1148" i="1" a="1"/>
  <c r="M1148" i="1"/>
  <c r="H1148" i="1" a="1"/>
  <c r="H1148" i="1"/>
  <c r="P1148" i="1" a="1"/>
  <c r="P1148" i="1"/>
  <c r="Q1148" i="1" a="1"/>
  <c r="Q1148" i="1"/>
  <c r="O1147" i="1" a="1"/>
  <c r="O1147" i="1"/>
  <c r="K1148" i="1" a="1"/>
  <c r="K1148" i="1"/>
  <c r="N1146" i="1" a="1"/>
  <c r="N1146" i="1"/>
  <c r="F1147" i="1" a="1"/>
  <c r="F1147" i="1" s="1"/>
  <c r="H1147" i="1" a="1"/>
  <c r="H1147" i="1" s="1"/>
  <c r="O1146" i="1" a="1"/>
  <c r="O1146" i="1" s="1"/>
  <c r="K1147" i="1" a="1"/>
  <c r="K1147" i="1" s="1"/>
  <c r="Q1147" i="1" a="1"/>
  <c r="Q1147" i="1" s="1"/>
  <c r="O1148" i="1" a="1"/>
  <c r="O1148" i="1" s="1"/>
  <c r="N1147" i="1" a="1"/>
  <c r="N1147" i="1"/>
  <c r="L1148" i="1" a="1"/>
  <c r="L1148" i="1"/>
  <c r="I1147" i="1" a="1"/>
  <c r="I1147" i="1"/>
  <c r="P1146" i="1" a="1"/>
  <c r="P1146" i="1"/>
  <c r="P1147" i="1" a="1"/>
  <c r="P1147" i="1"/>
  <c r="M1146" i="1" a="1"/>
  <c r="M1146" i="1" s="1"/>
  <c r="L1146" i="1" a="1"/>
  <c r="L1146" i="1" s="1"/>
  <c r="Q1149" i="1" a="1"/>
  <c r="Q1149" i="1" s="1"/>
  <c r="I1148" i="1" a="1"/>
  <c r="I1148" i="1" s="1"/>
  <c r="F1148" i="1" a="1"/>
  <c r="F1148" i="1" s="1"/>
  <c r="H1150" i="1" a="1"/>
  <c r="H1150" i="1"/>
  <c r="G1148" i="1" a="1"/>
  <c r="G1148" i="1"/>
  <c r="G1150" i="1" a="1"/>
  <c r="G1150" i="1"/>
  <c r="F1150" i="1" a="1"/>
  <c r="F1150" i="1" s="1"/>
  <c r="P1149" i="1" a="1"/>
  <c r="P1149" i="1" s="1"/>
  <c r="O1149" i="1" a="1"/>
  <c r="O1149" i="1"/>
  <c r="N1149" i="1" a="1"/>
  <c r="N1149" i="1"/>
  <c r="M1149" i="1" a="1"/>
  <c r="M1149" i="1"/>
  <c r="L1149" i="1" a="1"/>
  <c r="L1149" i="1"/>
  <c r="F1149" i="1" a="1"/>
  <c r="F1149" i="1"/>
  <c r="M1147" i="1" a="1"/>
  <c r="M1147" i="1" s="1"/>
  <c r="J1147" i="1" a="1"/>
  <c r="J1147" i="1" s="1"/>
  <c r="G1147" i="1" a="1"/>
  <c r="G1147" i="1" s="1"/>
  <c r="N1148" i="1" a="1"/>
  <c r="N1148" i="1" s="1"/>
  <c r="K1149" i="1" a="1"/>
  <c r="K1149" i="1" s="1"/>
  <c r="J1148" i="1" a="1"/>
  <c r="J1148" i="1"/>
  <c r="H1143" i="1" a="1"/>
  <c r="H1143" i="1"/>
  <c r="H1145" i="1" a="1"/>
  <c r="H1145" i="1" s="1"/>
  <c r="F1143" i="1" a="1"/>
  <c r="F1143" i="1" s="1"/>
  <c r="Q1145" i="1" a="1"/>
  <c r="Q1145" i="1"/>
  <c r="M1145" i="1" a="1"/>
  <c r="M1145" i="1"/>
  <c r="Q1144" i="1" a="1"/>
  <c r="Q1144" i="1"/>
  <c r="G1144" i="1" a="1"/>
  <c r="G1144" i="1"/>
  <c r="Q1142" i="1" a="1"/>
  <c r="Q1142" i="1"/>
  <c r="I1142" i="1" a="1"/>
  <c r="I1142" i="1"/>
  <c r="P1144" i="1" a="1"/>
  <c r="P1144" i="1" s="1"/>
  <c r="N1143" i="1" a="1"/>
  <c r="N1143" i="1" s="1"/>
  <c r="M1144" i="1" a="1"/>
  <c r="M1144" i="1" s="1"/>
  <c r="F1142" i="1" a="1"/>
  <c r="F1142" i="1" s="1"/>
  <c r="P1145" i="1" a="1"/>
  <c r="P1145" i="1" s="1"/>
  <c r="I1144" i="1" a="1"/>
  <c r="I1144" i="1"/>
  <c r="O1145" i="1" a="1"/>
  <c r="O1145" i="1" s="1"/>
  <c r="J1144" i="1" a="1"/>
  <c r="J1144" i="1" s="1"/>
  <c r="Q1143" i="1" a="1"/>
  <c r="Q1143" i="1"/>
  <c r="K1144" i="1" a="1"/>
  <c r="K1144" i="1"/>
  <c r="J1143" i="1" a="1"/>
  <c r="J1143" i="1"/>
  <c r="O1142" i="1" a="1"/>
  <c r="O1142" i="1"/>
  <c r="P1142" i="1" a="1"/>
  <c r="P1142" i="1"/>
  <c r="L1142" i="1" a="1"/>
  <c r="L1142" i="1"/>
  <c r="I1143" i="1" a="1"/>
  <c r="I1143" i="1"/>
  <c r="N1144" i="1" a="1"/>
  <c r="N1144" i="1" s="1"/>
  <c r="N1145" i="1" a="1"/>
  <c r="N1145" i="1" s="1"/>
  <c r="G1145" i="1" a="1"/>
  <c r="G1145" i="1" s="1"/>
  <c r="L1145" i="1" a="1"/>
  <c r="L1145" i="1" s="1"/>
  <c r="J1145" i="1" a="1"/>
  <c r="J1145" i="1" s="1"/>
  <c r="M1143" i="1" a="1"/>
  <c r="M1143" i="1" s="1"/>
  <c r="K1145" i="1" a="1"/>
  <c r="K1145" i="1" s="1"/>
  <c r="O1143" i="1" a="1"/>
  <c r="O1143" i="1"/>
  <c r="F1145" i="1" a="1"/>
  <c r="F1145" i="1"/>
  <c r="O1144" i="1" a="1"/>
  <c r="O1144" i="1"/>
  <c r="G1143" i="1" a="1"/>
  <c r="G1143" i="1"/>
  <c r="J1142" i="1" a="1"/>
  <c r="J1142" i="1" s="1"/>
  <c r="K1143" i="1" a="1"/>
  <c r="K1143" i="1"/>
  <c r="H1144" i="1" a="1"/>
  <c r="H1144" i="1" s="1"/>
  <c r="P1143" i="1" a="1"/>
  <c r="P1143" i="1"/>
  <c r="N1142" i="1" a="1"/>
  <c r="N1142" i="1" s="1"/>
  <c r="L1144" i="1" a="1"/>
  <c r="L1144" i="1" s="1"/>
  <c r="F1144" i="1" a="1"/>
  <c r="F1144" i="1" s="1"/>
  <c r="G1142" i="1" a="1"/>
  <c r="G1142" i="1" s="1"/>
  <c r="K1146" i="1" a="1"/>
  <c r="K1146" i="1" s="1"/>
  <c r="M1142" i="1" a="1"/>
  <c r="M1142" i="1" s="1"/>
  <c r="K1142" i="1" a="1"/>
  <c r="K1142" i="1"/>
  <c r="J1146" i="1" a="1"/>
  <c r="J1146" i="1"/>
  <c r="I1146" i="1" a="1"/>
  <c r="I1146" i="1"/>
  <c r="H1146" i="1" a="1"/>
  <c r="H1146" i="1"/>
  <c r="H1142" i="1" a="1"/>
  <c r="H1142" i="1" s="1"/>
  <c r="G1146" i="1" a="1"/>
  <c r="G1146" i="1" s="1"/>
  <c r="F1146" i="1" a="1"/>
  <c r="F1146" i="1"/>
  <c r="L1143" i="1" a="1"/>
  <c r="L1143" i="1" s="1"/>
  <c r="I1145" i="1" a="1"/>
  <c r="I1145" i="1"/>
  <c r="K1141" i="1" a="1"/>
  <c r="K1141" i="1" s="1"/>
  <c r="J1141" i="1" a="1"/>
  <c r="J1141" i="1" s="1"/>
  <c r="O1140" i="1" a="1"/>
  <c r="O1140" i="1" s="1"/>
  <c r="Q1138" i="1" a="1"/>
  <c r="Q1138" i="1" s="1"/>
  <c r="M1140" i="1" a="1"/>
  <c r="M1140" i="1" s="1"/>
  <c r="L1140" i="1" a="1"/>
  <c r="L1140" i="1"/>
  <c r="K1140" i="1" a="1"/>
  <c r="K1140" i="1"/>
  <c r="N1138" i="1" a="1"/>
  <c r="N1138" i="1"/>
  <c r="J1140" i="1" a="1"/>
  <c r="J1140" i="1"/>
  <c r="N1139" i="1" a="1"/>
  <c r="N1139" i="1" s="1"/>
  <c r="L1138" i="1" a="1"/>
  <c r="L1138" i="1" s="1"/>
  <c r="L1139" i="1" a="1"/>
  <c r="L1139" i="1" s="1"/>
  <c r="K1138" i="1" a="1"/>
  <c r="K1138" i="1"/>
  <c r="F1139" i="1" a="1"/>
  <c r="F1139" i="1" s="1"/>
  <c r="I1140" i="1" a="1"/>
  <c r="I1140" i="1"/>
  <c r="Q1139" i="1" a="1"/>
  <c r="Q1139" i="1" s="1"/>
  <c r="K1139" i="1" a="1"/>
  <c r="K1139" i="1" s="1"/>
  <c r="G1140" i="1" a="1"/>
  <c r="G1140" i="1" s="1"/>
  <c r="H1140" i="1" a="1"/>
  <c r="H1140" i="1" s="1"/>
  <c r="P1139" i="1" a="1"/>
  <c r="P1139" i="1"/>
  <c r="J1139" i="1" a="1"/>
  <c r="J1139" i="1"/>
  <c r="G1139" i="1" a="1"/>
  <c r="G1139" i="1"/>
  <c r="M1138" i="1" a="1"/>
  <c r="M1138" i="1"/>
  <c r="P1138" i="1" a="1"/>
  <c r="P1138" i="1"/>
  <c r="J1138" i="1" a="1"/>
  <c r="J1138" i="1" s="1"/>
  <c r="H1141" i="1" a="1"/>
  <c r="H1141" i="1" s="1"/>
  <c r="N1140" i="1" a="1"/>
  <c r="N1140" i="1" s="1"/>
  <c r="Q1141" i="1" a="1"/>
  <c r="Q1141" i="1"/>
  <c r="F1140" i="1" a="1"/>
  <c r="F1140" i="1" s="1"/>
  <c r="P1141" i="1" a="1"/>
  <c r="P1141" i="1"/>
  <c r="O1138" i="1" a="1"/>
  <c r="O1138" i="1" s="1"/>
  <c r="F1141" i="1" a="1"/>
  <c r="F1141" i="1" s="1"/>
  <c r="Q1140" i="1" a="1"/>
  <c r="Q1140" i="1" s="1"/>
  <c r="P1140" i="1" a="1"/>
  <c r="P1140" i="1"/>
  <c r="I1138" i="1" a="1"/>
  <c r="I1138" i="1"/>
  <c r="G1138" i="1" a="1"/>
  <c r="G1138" i="1"/>
  <c r="G1141" i="1" a="1"/>
  <c r="G1141" i="1"/>
  <c r="H1139" i="1" a="1"/>
  <c r="H1139" i="1"/>
  <c r="O1141" i="1" a="1"/>
  <c r="O1141" i="1"/>
  <c r="N1141" i="1" a="1"/>
  <c r="N1141" i="1" s="1"/>
  <c r="O1139" i="1" a="1"/>
  <c r="O1139" i="1" s="1"/>
  <c r="M1139" i="1" a="1"/>
  <c r="M1139" i="1" s="1"/>
  <c r="H1138" i="1" a="1"/>
  <c r="H1138" i="1"/>
  <c r="I1139" i="1" a="1"/>
  <c r="I1139" i="1" s="1"/>
  <c r="M1141" i="1" a="1"/>
  <c r="M1141" i="1"/>
  <c r="I1141" i="1" a="1"/>
  <c r="I1141" i="1" s="1"/>
  <c r="L1141" i="1" a="1"/>
  <c r="L1141" i="1" s="1"/>
  <c r="F1138" i="1" a="1"/>
  <c r="F1138" i="1"/>
  <c r="N1229" i="1" a="1"/>
  <c r="N1229" i="1"/>
  <c r="M1229" i="1" a="1"/>
  <c r="M1229" i="1"/>
  <c r="L1229" i="1" a="1"/>
  <c r="L1229" i="1"/>
  <c r="P1230" i="1" a="1"/>
  <c r="P1230" i="1"/>
  <c r="P1229" i="1" a="1"/>
  <c r="P1229" i="1"/>
  <c r="J1230" i="1" a="1"/>
  <c r="J1230" i="1"/>
  <c r="O1230" i="1" a="1"/>
  <c r="O1230" i="1" s="1"/>
  <c r="H1230" i="1" a="1"/>
  <c r="H1230" i="1" s="1"/>
  <c r="N1230" i="1" a="1"/>
  <c r="N1230" i="1" s="1"/>
  <c r="M1230" i="1" a="1"/>
  <c r="M1230" i="1"/>
  <c r="L1230" i="1" a="1"/>
  <c r="L1230" i="1" s="1"/>
  <c r="K1230" i="1" a="1"/>
  <c r="K1230" i="1" s="1"/>
  <c r="I1230" i="1" a="1"/>
  <c r="I1230" i="1" s="1"/>
  <c r="F1230" i="1" a="1"/>
  <c r="F1230" i="1"/>
  <c r="G1230" i="1" a="1"/>
  <c r="G1230" i="1"/>
  <c r="Q1229" i="1" a="1"/>
  <c r="Q1229" i="1"/>
  <c r="O1229" i="1" a="1"/>
  <c r="O1229" i="1"/>
  <c r="K1228" i="1" a="1"/>
  <c r="K1228" i="1" s="1"/>
  <c r="F1229" i="1" a="1"/>
  <c r="F1229" i="1"/>
  <c r="L1228" i="1" a="1"/>
  <c r="L1228" i="1"/>
  <c r="P1228" i="1" a="1"/>
  <c r="P1228" i="1"/>
  <c r="M1228" i="1" a="1"/>
  <c r="M1228" i="1" s="1"/>
  <c r="K1229" i="1" a="1"/>
  <c r="K1229" i="1" s="1"/>
  <c r="J1229" i="1" a="1"/>
  <c r="J1229" i="1" s="1"/>
  <c r="I1229" i="1" a="1"/>
  <c r="I1229" i="1"/>
  <c r="H1229" i="1" a="1"/>
  <c r="H1229" i="1" s="1"/>
  <c r="N1228" i="1" a="1"/>
  <c r="N1228" i="1" s="1"/>
  <c r="G1229" i="1" a="1"/>
  <c r="G1229" i="1"/>
  <c r="Q1228" i="1" a="1"/>
  <c r="Q1228" i="1"/>
  <c r="O1228" i="1" a="1"/>
  <c r="O1228" i="1"/>
  <c r="K1226" i="1" a="1"/>
  <c r="K1226" i="1"/>
  <c r="M1224" i="1" a="1"/>
  <c r="M1224" i="1" s="1"/>
  <c r="N1227" i="1" a="1"/>
  <c r="N1227" i="1" s="1"/>
  <c r="L1227" i="1" a="1"/>
  <c r="L1227" i="1"/>
  <c r="J1227" i="1" a="1"/>
  <c r="J1227" i="1"/>
  <c r="F1226" i="1" a="1"/>
  <c r="F1226" i="1"/>
  <c r="M1223" i="1" a="1"/>
  <c r="M1223" i="1" s="1"/>
  <c r="I1227" i="1" a="1"/>
  <c r="I1227" i="1" s="1"/>
  <c r="G1227" i="1" a="1"/>
  <c r="G1227" i="1" s="1"/>
  <c r="O1226" i="1" a="1"/>
  <c r="O1226" i="1" s="1"/>
  <c r="L1226" i="1" a="1"/>
  <c r="L1226" i="1" s="1"/>
  <c r="J1226" i="1" a="1"/>
  <c r="J1226" i="1"/>
  <c r="G1226" i="1" a="1"/>
  <c r="G1226" i="1"/>
  <c r="O1223" i="1" a="1"/>
  <c r="O1223" i="1"/>
  <c r="H1226" i="1" a="1"/>
  <c r="H1226" i="1"/>
  <c r="O1225" i="1" a="1"/>
  <c r="O1225" i="1" s="1"/>
  <c r="N1225" i="1" a="1"/>
  <c r="N1225" i="1" s="1"/>
  <c r="P1224" i="1" a="1"/>
  <c r="P1224" i="1" s="1"/>
  <c r="M1225" i="1" a="1"/>
  <c r="M1225" i="1"/>
  <c r="K1225" i="1" a="1"/>
  <c r="K1225" i="1"/>
  <c r="J1225" i="1" a="1"/>
  <c r="J1225" i="1"/>
  <c r="O1224" i="1" a="1"/>
  <c r="O1224" i="1" s="1"/>
  <c r="Q1223" i="1" a="1"/>
  <c r="Q1223" i="1" s="1"/>
  <c r="L1224" i="1" a="1"/>
  <c r="L1224" i="1" s="1"/>
  <c r="I1224" i="1" a="1"/>
  <c r="I1224" i="1" s="1"/>
  <c r="P1223" i="1" a="1"/>
  <c r="P1223" i="1"/>
  <c r="H1224" i="1" a="1"/>
  <c r="H1224" i="1"/>
  <c r="K1227" i="1" a="1"/>
  <c r="K1227" i="1"/>
  <c r="H1227" i="1" a="1"/>
  <c r="H1227" i="1"/>
  <c r="L1225" i="1" a="1"/>
  <c r="L1225" i="1" s="1"/>
  <c r="K1223" i="1" a="1"/>
  <c r="K1223" i="1" s="1"/>
  <c r="Q1224" i="1" a="1"/>
  <c r="Q1224" i="1" s="1"/>
  <c r="Q1226" i="1" a="1"/>
  <c r="Q1226" i="1" s="1"/>
  <c r="Q1225" i="1" a="1"/>
  <c r="Q1225" i="1"/>
  <c r="H1225" i="1" a="1"/>
  <c r="H1225" i="1"/>
  <c r="I1226" i="1" a="1"/>
  <c r="I1226" i="1"/>
  <c r="P1225" i="1" a="1"/>
  <c r="P1225" i="1" s="1"/>
  <c r="G1225" i="1" a="1"/>
  <c r="G1225" i="1" s="1"/>
  <c r="L1223" i="1" a="1"/>
  <c r="L1223" i="1" s="1"/>
  <c r="N1224" i="1" a="1"/>
  <c r="N1224" i="1"/>
  <c r="J1223" i="1" a="1"/>
  <c r="J1223" i="1"/>
  <c r="J1224" i="1" a="1"/>
  <c r="J1224" i="1"/>
  <c r="G1224" i="1" a="1"/>
  <c r="G1224" i="1"/>
  <c r="N1223" i="1" a="1"/>
  <c r="N1223" i="1" s="1"/>
  <c r="J1228" i="1" a="1"/>
  <c r="J1228" i="1" s="1"/>
  <c r="F1227" i="1" a="1"/>
  <c r="F1227" i="1" s="1"/>
  <c r="M1227" i="1" a="1"/>
  <c r="M1227" i="1" s="1"/>
  <c r="I1228" i="1" a="1"/>
  <c r="I1228" i="1" s="1"/>
  <c r="F1225" i="1" a="1"/>
  <c r="F1225" i="1"/>
  <c r="K1224" i="1" a="1"/>
  <c r="K1224" i="1"/>
  <c r="H1228" i="1" a="1"/>
  <c r="H1228" i="1"/>
  <c r="N1226" i="1" a="1"/>
  <c r="N1226" i="1" s="1"/>
  <c r="G1228" i="1" a="1"/>
  <c r="G1228" i="1" s="1"/>
  <c r="F1228" i="1" a="1"/>
  <c r="F1228" i="1"/>
  <c r="Q1227" i="1" a="1"/>
  <c r="Q1227" i="1"/>
  <c r="I1225" i="1" a="1"/>
  <c r="I1225" i="1"/>
  <c r="P1227" i="1" a="1"/>
  <c r="P1227" i="1"/>
  <c r="M1226" i="1" a="1"/>
  <c r="M1226" i="1"/>
  <c r="O1227" i="1" a="1"/>
  <c r="O1227" i="1" s="1"/>
  <c r="P1226" i="1" a="1"/>
  <c r="P1226" i="1" s="1"/>
  <c r="F1224" i="1" a="1"/>
  <c r="F1224" i="1" s="1"/>
  <c r="L1222" i="1" a="1"/>
  <c r="L1222" i="1" s="1"/>
  <c r="G1219" i="1" a="1"/>
  <c r="G1219" i="1" s="1"/>
  <c r="H1219" i="1" a="1"/>
  <c r="H1219" i="1"/>
  <c r="N1220" i="1" a="1"/>
  <c r="N1220" i="1"/>
  <c r="H1222" i="1" a="1"/>
  <c r="H1222" i="1" s="1"/>
  <c r="K1222" i="1" a="1"/>
  <c r="K1222" i="1" s="1"/>
  <c r="I1222" i="1" a="1"/>
  <c r="I1222" i="1"/>
  <c r="F1222" i="1" a="1"/>
  <c r="F1222" i="1"/>
  <c r="H1221" i="1" a="1"/>
  <c r="H1221" i="1"/>
  <c r="O1219" i="1" a="1"/>
  <c r="O1219" i="1"/>
  <c r="N1219" i="1" a="1"/>
  <c r="N1219" i="1" s="1"/>
  <c r="H1220" i="1" a="1"/>
  <c r="H1220" i="1"/>
  <c r="P1221" i="1" a="1"/>
  <c r="P1221" i="1" s="1"/>
  <c r="K1221" i="1" a="1"/>
  <c r="K1221" i="1" s="1"/>
  <c r="Q1221" i="1" a="1"/>
  <c r="Q1221" i="1" s="1"/>
  <c r="K1220" i="1" a="1"/>
  <c r="K1220" i="1" s="1"/>
  <c r="P1218" i="1" a="1"/>
  <c r="P1218" i="1" s="1"/>
  <c r="M1219" i="1" a="1"/>
  <c r="M1219" i="1" s="1"/>
  <c r="O1221" i="1" a="1"/>
  <c r="O1221" i="1" s="1"/>
  <c r="M1220" i="1" a="1"/>
  <c r="M1220" i="1" s="1"/>
  <c r="F1220" i="1" a="1"/>
  <c r="F1220" i="1"/>
  <c r="P1219" i="1" a="1"/>
  <c r="P1219" i="1"/>
  <c r="Q1220" i="1" a="1"/>
  <c r="Q1220" i="1"/>
  <c r="I1220" i="1" a="1"/>
  <c r="I1220" i="1"/>
  <c r="O1218" i="1" a="1"/>
  <c r="O1218" i="1"/>
  <c r="J1219" i="1" a="1"/>
  <c r="J1219" i="1" s="1"/>
  <c r="F1219" i="1" a="1"/>
  <c r="F1219" i="1"/>
  <c r="F1221" i="1" a="1"/>
  <c r="F1221" i="1" s="1"/>
  <c r="P1220" i="1" a="1"/>
  <c r="P1220" i="1" s="1"/>
  <c r="I1223" i="1" a="1"/>
  <c r="I1223" i="1" s="1"/>
  <c r="K1219" i="1" a="1"/>
  <c r="K1219" i="1" s="1"/>
  <c r="I1219" i="1" a="1"/>
  <c r="I1219" i="1" s="1"/>
  <c r="Q1218" i="1" a="1"/>
  <c r="Q1218" i="1" s="1"/>
  <c r="H1223" i="1" a="1"/>
  <c r="H1223" i="1" s="1"/>
  <c r="F1223" i="1" a="1"/>
  <c r="F1223" i="1"/>
  <c r="J1221" i="1" a="1"/>
  <c r="J1221" i="1"/>
  <c r="G1223" i="1" a="1"/>
  <c r="G1223" i="1"/>
  <c r="I1221" i="1" a="1"/>
  <c r="I1221" i="1"/>
  <c r="N1221" i="1" a="1"/>
  <c r="N1221" i="1" s="1"/>
  <c r="L1221" i="1" a="1"/>
  <c r="L1221" i="1"/>
  <c r="Q1219" i="1" a="1"/>
  <c r="Q1219" i="1" s="1"/>
  <c r="G1221" i="1" a="1"/>
  <c r="G1221" i="1"/>
  <c r="G1222" i="1" a="1"/>
  <c r="G1222" i="1" s="1"/>
  <c r="J1220" i="1" a="1"/>
  <c r="J1220" i="1" s="1"/>
  <c r="M1221" i="1" a="1"/>
  <c r="M1221" i="1" s="1"/>
  <c r="O1220" i="1" a="1"/>
  <c r="O1220" i="1" s="1"/>
  <c r="N1218" i="1" a="1"/>
  <c r="N1218" i="1" s="1"/>
  <c r="G1220" i="1" a="1"/>
  <c r="G1220" i="1" s="1"/>
  <c r="M1218" i="1" a="1"/>
  <c r="M1218" i="1"/>
  <c r="Q1222" i="1" a="1"/>
  <c r="Q1222" i="1"/>
  <c r="K1218" i="1" a="1"/>
  <c r="K1218" i="1"/>
  <c r="P1222" i="1" a="1"/>
  <c r="P1222" i="1"/>
  <c r="L1219" i="1" a="1"/>
  <c r="L1219" i="1" s="1"/>
  <c r="O1222" i="1" a="1"/>
  <c r="O1222" i="1" s="1"/>
  <c r="N1222" i="1" a="1"/>
  <c r="N1222" i="1"/>
  <c r="J1222" i="1" a="1"/>
  <c r="J1222" i="1" s="1"/>
  <c r="L1218" i="1" a="1"/>
  <c r="L1218" i="1"/>
  <c r="L1220" i="1" a="1"/>
  <c r="L1220" i="1" s="1"/>
  <c r="M1222" i="1" a="1"/>
  <c r="M1222" i="1" s="1"/>
  <c r="M1216" i="1" a="1"/>
  <c r="M1216" i="1" s="1"/>
  <c r="M1214" i="1" a="1"/>
  <c r="M1214" i="1" s="1"/>
  <c r="F1215" i="1" a="1"/>
  <c r="F1215" i="1" s="1"/>
  <c r="F1217" i="1" a="1"/>
  <c r="F1217" i="1"/>
  <c r="I1216" i="1" a="1"/>
  <c r="I1216" i="1"/>
  <c r="N1215" i="1" a="1"/>
  <c r="N1215" i="1"/>
  <c r="N1217" i="1" a="1"/>
  <c r="N1217" i="1"/>
  <c r="F1216" i="1" a="1"/>
  <c r="F1216" i="1" s="1"/>
  <c r="P1215" i="1" a="1"/>
  <c r="P1215" i="1" s="1"/>
  <c r="L1215" i="1" a="1"/>
  <c r="L1215" i="1" s="1"/>
  <c r="N1214" i="1" a="1"/>
  <c r="N1214" i="1"/>
  <c r="I1218" i="1" a="1"/>
  <c r="I1218" i="1" s="1"/>
  <c r="G1217" i="1" a="1"/>
  <c r="G1217" i="1"/>
  <c r="H1215" i="1" a="1"/>
  <c r="H1215" i="1" s="1"/>
  <c r="K1215" i="1" a="1"/>
  <c r="K1215" i="1" s="1"/>
  <c r="O1214" i="1" a="1"/>
  <c r="O1214" i="1" s="1"/>
  <c r="J1218" i="1" a="1"/>
  <c r="J1218" i="1" s="1"/>
  <c r="Q1216" i="1" a="1"/>
  <c r="Q1216" i="1"/>
  <c r="H1216" i="1" a="1"/>
  <c r="H1216" i="1"/>
  <c r="Q1215" i="1" a="1"/>
  <c r="Q1215" i="1"/>
  <c r="H1218" i="1" a="1"/>
  <c r="H1218" i="1"/>
  <c r="G1218" i="1" a="1"/>
  <c r="G1218" i="1"/>
  <c r="G1215" i="1" a="1"/>
  <c r="G1215" i="1" s="1"/>
  <c r="H1217" i="1" a="1"/>
  <c r="H1217" i="1" s="1"/>
  <c r="O1215" i="1" a="1"/>
  <c r="O1215" i="1" s="1"/>
  <c r="I1215" i="1" a="1"/>
  <c r="I1215" i="1"/>
  <c r="P1216" i="1" a="1"/>
  <c r="P1216" i="1" s="1"/>
  <c r="Q1217" i="1" a="1"/>
  <c r="Q1217" i="1"/>
  <c r="O1217" i="1" a="1"/>
  <c r="O1217" i="1" s="1"/>
  <c r="J1216" i="1" a="1"/>
  <c r="J1216" i="1" s="1"/>
  <c r="J1215" i="1" a="1"/>
  <c r="J1215" i="1" s="1"/>
  <c r="Q1214" i="1" a="1"/>
  <c r="Q1214" i="1"/>
  <c r="L1217" i="1" a="1"/>
  <c r="L1217" i="1"/>
  <c r="K1217" i="1" a="1"/>
  <c r="K1217" i="1"/>
  <c r="I1217" i="1" a="1"/>
  <c r="I1217" i="1" s="1"/>
  <c r="M1217" i="1" a="1"/>
  <c r="M1217" i="1"/>
  <c r="K1216" i="1" a="1"/>
  <c r="K1216" i="1"/>
  <c r="P1214" i="1" a="1"/>
  <c r="P1214" i="1" s="1"/>
  <c r="G1216" i="1" a="1"/>
  <c r="G1216" i="1" s="1"/>
  <c r="J1217" i="1" a="1"/>
  <c r="J1217" i="1" s="1"/>
  <c r="M1215" i="1" a="1"/>
  <c r="M1215" i="1"/>
  <c r="N1216" i="1" a="1"/>
  <c r="N1216" i="1" s="1"/>
  <c r="F1218" i="1" a="1"/>
  <c r="F1218" i="1"/>
  <c r="O1216" i="1" a="1"/>
  <c r="O1216" i="1" s="1"/>
  <c r="L1216" i="1" a="1"/>
  <c r="L1216" i="1" s="1"/>
  <c r="P1217" i="1" a="1"/>
  <c r="P1217" i="1"/>
  <c r="K1214" i="1" a="1"/>
  <c r="K1214" i="1" s="1"/>
  <c r="M1212" i="1" a="1"/>
  <c r="M1212" i="1"/>
  <c r="G1214" i="1" a="1"/>
  <c r="G1214" i="1"/>
  <c r="J1214" i="1" a="1"/>
  <c r="J1214" i="1"/>
  <c r="I1214" i="1" a="1"/>
  <c r="I1214" i="1" s="1"/>
  <c r="H1214" i="1" a="1"/>
  <c r="H1214" i="1" s="1"/>
  <c r="F1214" i="1" a="1"/>
  <c r="F1214" i="1" s="1"/>
  <c r="O1212" i="1" a="1"/>
  <c r="O1212" i="1"/>
  <c r="N1212" i="1" a="1"/>
  <c r="N1212" i="1"/>
  <c r="L1212" i="1" a="1"/>
  <c r="L1212" i="1"/>
  <c r="Q1212" i="1" a="1"/>
  <c r="Q1212" i="1" s="1"/>
  <c r="P1212" i="1" a="1"/>
  <c r="P1212" i="1" s="1"/>
  <c r="K1212" i="1" a="1"/>
  <c r="K1212" i="1" s="1"/>
  <c r="L1214" i="1" a="1"/>
  <c r="L1214" i="1"/>
  <c r="O1671" i="1" a="1"/>
  <c r="O1671" i="1" s="1"/>
  <c r="H1671" i="1" a="1"/>
  <c r="H1671" i="1"/>
  <c r="H1673" i="1" a="1"/>
  <c r="H1673" i="1" s="1"/>
  <c r="M1673" i="1" a="1"/>
  <c r="M1673" i="1" s="1"/>
  <c r="K1673" i="1" a="1"/>
  <c r="K1673" i="1" s="1"/>
  <c r="J1671" i="1" a="1"/>
  <c r="J1671" i="1" s="1"/>
  <c r="J1673" i="1" a="1"/>
  <c r="J1673" i="1"/>
  <c r="I1673" i="1" a="1"/>
  <c r="I1673" i="1"/>
  <c r="G1673" i="1" a="1"/>
  <c r="G1673" i="1" s="1"/>
  <c r="O1672" i="1" a="1"/>
  <c r="O1672" i="1" s="1"/>
  <c r="N1672" i="1" a="1"/>
  <c r="N1672" i="1" s="1"/>
  <c r="L1672" i="1" a="1"/>
  <c r="L1672" i="1" s="1"/>
  <c r="P1671" i="1" a="1"/>
  <c r="P1671" i="1" s="1"/>
  <c r="Q1672" i="1" a="1"/>
  <c r="Q1672" i="1"/>
  <c r="P1672" i="1" a="1"/>
  <c r="P1672" i="1" s="1"/>
  <c r="M1671" i="1" a="1"/>
  <c r="M1671" i="1"/>
  <c r="G1672" i="1" a="1"/>
  <c r="G1672" i="1"/>
  <c r="N1671" i="1" a="1"/>
  <c r="N1671" i="1"/>
  <c r="Q1671" i="1" a="1"/>
  <c r="Q1671" i="1"/>
  <c r="H1672" i="1" a="1"/>
  <c r="H1672" i="1"/>
  <c r="F1672" i="1" a="1"/>
  <c r="F1672" i="1"/>
  <c r="K1671" i="1" a="1"/>
  <c r="K1671" i="1" s="1"/>
  <c r="L1673" i="1" a="1"/>
  <c r="L1673" i="1" s="1"/>
  <c r="I1671" i="1" a="1"/>
  <c r="I1671" i="1" s="1"/>
  <c r="L1671" i="1" a="1"/>
  <c r="L1671" i="1"/>
  <c r="K1672" i="1" a="1"/>
  <c r="K1672" i="1" s="1"/>
  <c r="N1673" i="1" a="1"/>
  <c r="N1673" i="1" s="1"/>
  <c r="M1672" i="1" a="1"/>
  <c r="M1672" i="1"/>
  <c r="I1672" i="1" a="1"/>
  <c r="I1672" i="1" s="1"/>
  <c r="F1673" i="1" a="1"/>
  <c r="F1673" i="1" s="1"/>
  <c r="J1672" i="1" a="1"/>
  <c r="J1672" i="1"/>
  <c r="K1669" i="1" a="1"/>
  <c r="K1669" i="1"/>
  <c r="L1670" i="1" a="1"/>
  <c r="L1670" i="1"/>
  <c r="G1671" i="1" a="1"/>
  <c r="G1671" i="1"/>
  <c r="F1671" i="1" a="1"/>
  <c r="F1671" i="1"/>
  <c r="P1669" i="1" a="1"/>
  <c r="P1669" i="1"/>
  <c r="Q1670" i="1" a="1"/>
  <c r="Q1670" i="1"/>
  <c r="M1669" i="1" a="1"/>
  <c r="M1669" i="1" s="1"/>
  <c r="P1670" i="1" a="1"/>
  <c r="P1670" i="1" s="1"/>
  <c r="O1670" i="1" a="1"/>
  <c r="O1670" i="1" s="1"/>
  <c r="K1670" i="1" a="1"/>
  <c r="K1670" i="1" s="1"/>
  <c r="G1670" i="1" a="1"/>
  <c r="G1670" i="1"/>
  <c r="Q1669" i="1" a="1"/>
  <c r="Q1669" i="1"/>
  <c r="I1669" i="1" a="1"/>
  <c r="I1669" i="1" s="1"/>
  <c r="F1669" i="1" a="1"/>
  <c r="F1669" i="1"/>
  <c r="I1670" i="1" a="1"/>
  <c r="I1670" i="1"/>
  <c r="J1669" i="1" a="1"/>
  <c r="J1669" i="1"/>
  <c r="H1670" i="1" a="1"/>
  <c r="H1670" i="1"/>
  <c r="O1669" i="1" a="1"/>
  <c r="O1669" i="1"/>
  <c r="M1670" i="1" a="1"/>
  <c r="M1670" i="1"/>
  <c r="J1670" i="1" a="1"/>
  <c r="J1670" i="1"/>
  <c r="L1669" i="1" a="1"/>
  <c r="L1669" i="1"/>
  <c r="G1669" i="1" a="1"/>
  <c r="G1669" i="1" s="1"/>
  <c r="N1670" i="1" a="1"/>
  <c r="N1670" i="1" s="1"/>
  <c r="H1669" i="1" a="1"/>
  <c r="H1669" i="1" s="1"/>
  <c r="F1670" i="1" a="1"/>
  <c r="F1670" i="1"/>
  <c r="N1669" i="1" a="1"/>
  <c r="N1669" i="1" s="1"/>
  <c r="O1668" i="1" a="1"/>
  <c r="O1668" i="1" s="1"/>
  <c r="N1668" i="1" a="1"/>
  <c r="N1668" i="1"/>
  <c r="O1667" i="1" a="1"/>
  <c r="O1667" i="1"/>
  <c r="L1667" i="1" a="1"/>
  <c r="L1667" i="1" s="1"/>
  <c r="J1667" i="1" a="1"/>
  <c r="J1667" i="1"/>
  <c r="I1667" i="1" a="1"/>
  <c r="I1667" i="1" s="1"/>
  <c r="L1668" i="1" a="1"/>
  <c r="L1668" i="1" s="1"/>
  <c r="H1668" i="1" a="1"/>
  <c r="H1668" i="1" s="1"/>
  <c r="G1668" i="1" a="1"/>
  <c r="G1668" i="1" s="1"/>
  <c r="P1667" i="1" a="1"/>
  <c r="P1667" i="1" s="1"/>
  <c r="N1667" i="1" a="1"/>
  <c r="N1667" i="1" s="1"/>
  <c r="K1667" i="1" a="1"/>
  <c r="K1667" i="1"/>
  <c r="F1667" i="1" a="1"/>
  <c r="F1667" i="1"/>
  <c r="H1667" i="1" a="1"/>
  <c r="H1667" i="1"/>
  <c r="K1668" i="1" a="1"/>
  <c r="K1668" i="1" s="1"/>
  <c r="Q1668" i="1" a="1"/>
  <c r="Q1668" i="1" s="1"/>
  <c r="M1668" i="1" a="1"/>
  <c r="M1668" i="1"/>
  <c r="I1668" i="1" a="1"/>
  <c r="I1668" i="1"/>
  <c r="M1667" i="1" a="1"/>
  <c r="M1667" i="1" s="1"/>
  <c r="G1667" i="1" a="1"/>
  <c r="G1667" i="1"/>
  <c r="Q1667" i="1" a="1"/>
  <c r="Q1667" i="1" s="1"/>
  <c r="F1668" i="1" a="1"/>
  <c r="F1668" i="1" s="1"/>
  <c r="J1668" i="1" a="1"/>
  <c r="J1668" i="1" s="1"/>
  <c r="P1668" i="1" a="1"/>
  <c r="P1668" i="1" s="1"/>
  <c r="G1919" i="1" a="1"/>
  <c r="G1919" i="1" s="1"/>
  <c r="L1921" i="1" a="1"/>
  <c r="L1921" i="1" s="1"/>
  <c r="O1920" i="1" a="1"/>
  <c r="O1920" i="1"/>
  <c r="I1920" i="1" a="1"/>
  <c r="I1920" i="1" s="1"/>
  <c r="F1920" i="1" a="1"/>
  <c r="F1920" i="1" s="1"/>
  <c r="Q1919" i="1" a="1"/>
  <c r="Q1919" i="1"/>
  <c r="N1918" i="1" a="1"/>
  <c r="N1918" i="1"/>
  <c r="K1921" i="1" a="1"/>
  <c r="K1921" i="1" s="1"/>
  <c r="N1922" i="1" a="1"/>
  <c r="N1922" i="1"/>
  <c r="I1922" i="1" a="1"/>
  <c r="I1922" i="1" s="1"/>
  <c r="Q1921" i="1" a="1"/>
  <c r="Q1921" i="1"/>
  <c r="N1919" i="1" a="1"/>
  <c r="N1919" i="1" s="1"/>
  <c r="I1921" i="1" a="1"/>
  <c r="I1921" i="1" s="1"/>
  <c r="P1919" i="1" a="1"/>
  <c r="P1919" i="1" s="1"/>
  <c r="L1920" i="1" a="1"/>
  <c r="L1920" i="1" s="1"/>
  <c r="J1919" i="1" a="1"/>
  <c r="J1919" i="1" s="1"/>
  <c r="P1920" i="1" a="1"/>
  <c r="P1920" i="1" s="1"/>
  <c r="M1922" i="1" a="1"/>
  <c r="M1922" i="1" s="1"/>
  <c r="M1920" i="1" a="1"/>
  <c r="M1920" i="1" s="1"/>
  <c r="L1918" i="1" a="1"/>
  <c r="L1918" i="1" s="1"/>
  <c r="O1923" i="1" a="1"/>
  <c r="O1923" i="1" s="1"/>
  <c r="N1923" i="1" a="1"/>
  <c r="N1923" i="1"/>
  <c r="M1923" i="1" a="1"/>
  <c r="M1923" i="1" s="1"/>
  <c r="G1921" i="1" a="1"/>
  <c r="G1921" i="1" s="1"/>
  <c r="O1919" i="1" a="1"/>
  <c r="O1919" i="1"/>
  <c r="Q1918" i="1" a="1"/>
  <c r="Q1918" i="1" s="1"/>
  <c r="O1918" i="1" a="1"/>
  <c r="O1918" i="1" s="1"/>
  <c r="J1921" i="1" a="1"/>
  <c r="J1921" i="1" s="1"/>
  <c r="K1920" i="1" a="1"/>
  <c r="K1920" i="1" s="1"/>
  <c r="H1920" i="1" a="1"/>
  <c r="H1920" i="1" s="1"/>
  <c r="J1920" i="1" a="1"/>
  <c r="J1920" i="1" s="1"/>
  <c r="G1920" i="1" a="1"/>
  <c r="G1920" i="1" s="1"/>
  <c r="L1923" i="1" a="1"/>
  <c r="L1923" i="1" s="1"/>
  <c r="K1923" i="1" a="1"/>
  <c r="K1923" i="1"/>
  <c r="J1923" i="1" a="1"/>
  <c r="J1923" i="1"/>
  <c r="H1922" i="1" a="1"/>
  <c r="H1922" i="1"/>
  <c r="H1921" i="1" a="1"/>
  <c r="H1921" i="1" s="1"/>
  <c r="H1919" i="1" a="1"/>
  <c r="H1919" i="1" s="1"/>
  <c r="P1921" i="1" a="1"/>
  <c r="P1921" i="1" s="1"/>
  <c r="M1919" i="1" a="1"/>
  <c r="M1919" i="1" s="1"/>
  <c r="M1918" i="1" a="1"/>
  <c r="M1918" i="1" s="1"/>
  <c r="G1922" i="1" a="1"/>
  <c r="G1922" i="1" s="1"/>
  <c r="I1923" i="1" a="1"/>
  <c r="I1923" i="1" s="1"/>
  <c r="F1919" i="1" a="1"/>
  <c r="F1919" i="1" s="1"/>
  <c r="H1923" i="1" a="1"/>
  <c r="H1923" i="1" s="1"/>
  <c r="Q1920" i="1" a="1"/>
  <c r="Q1920" i="1" s="1"/>
  <c r="G1923" i="1" a="1"/>
  <c r="G1923" i="1" s="1"/>
  <c r="M1921" i="1" a="1"/>
  <c r="M1921" i="1" s="1"/>
  <c r="K1919" i="1" a="1"/>
  <c r="K1919" i="1" s="1"/>
  <c r="L1922" i="1" a="1"/>
  <c r="L1922" i="1" s="1"/>
  <c r="P1918" i="1" a="1"/>
  <c r="P1918" i="1"/>
  <c r="F1923" i="1" a="1"/>
  <c r="F1923" i="1"/>
  <c r="F1921" i="1" a="1"/>
  <c r="F1921" i="1" s="1"/>
  <c r="Q1922" i="1" a="1"/>
  <c r="Q1922" i="1" s="1"/>
  <c r="P1922" i="1" a="1"/>
  <c r="P1922" i="1" s="1"/>
  <c r="O1921" i="1" a="1"/>
  <c r="O1921" i="1" s="1"/>
  <c r="N1920" i="1" a="1"/>
  <c r="N1920" i="1" s="1"/>
  <c r="L1919" i="1" a="1"/>
  <c r="L1919" i="1" s="1"/>
  <c r="O1922" i="1" a="1"/>
  <c r="O1922" i="1" s="1"/>
  <c r="I1919" i="1" a="1"/>
  <c r="I1919" i="1" s="1"/>
  <c r="K1922" i="1" a="1"/>
  <c r="K1922" i="1" s="1"/>
  <c r="J1922" i="1" a="1"/>
  <c r="J1922" i="1" s="1"/>
  <c r="N1921" i="1" a="1"/>
  <c r="N1921" i="1"/>
  <c r="F1922" i="1" a="1"/>
  <c r="F1922" i="1"/>
  <c r="Q1916" i="1" a="1"/>
  <c r="Q1916" i="1"/>
  <c r="K1916" i="1" a="1"/>
  <c r="K1916" i="1"/>
  <c r="G1918" i="1" a="1"/>
  <c r="G1918" i="1"/>
  <c r="G1917" i="1" a="1"/>
  <c r="G1917" i="1" s="1"/>
  <c r="F1917" i="1" a="1"/>
  <c r="F1917" i="1" s="1"/>
  <c r="I1914" i="1" a="1"/>
  <c r="I1914" i="1" s="1"/>
  <c r="G1914" i="1" a="1"/>
  <c r="G1914" i="1" s="1"/>
  <c r="Q1915" i="1" a="1"/>
  <c r="Q1915" i="1" s="1"/>
  <c r="F1918" i="1" a="1"/>
  <c r="F1918" i="1" s="1"/>
  <c r="Q1917" i="1" a="1"/>
  <c r="Q1917" i="1" s="1"/>
  <c r="P1917" i="1" a="1"/>
  <c r="P1917" i="1" s="1"/>
  <c r="G1915" i="1" a="1"/>
  <c r="G1915" i="1"/>
  <c r="O1917" i="1" a="1"/>
  <c r="O1917" i="1" s="1"/>
  <c r="L1916" i="1" a="1"/>
  <c r="L1916" i="1" s="1"/>
  <c r="L1915" i="1" a="1"/>
  <c r="L1915" i="1" s="1"/>
  <c r="J1914" i="1" a="1"/>
  <c r="J1914" i="1"/>
  <c r="N1917" i="1" a="1"/>
  <c r="N1917" i="1" s="1"/>
  <c r="K1917" i="1" a="1"/>
  <c r="K1917" i="1"/>
  <c r="F1914" i="1" a="1"/>
  <c r="F1914" i="1" s="1"/>
  <c r="Q1913" i="1" a="1"/>
  <c r="Q1913" i="1" s="1"/>
  <c r="I1917" i="1" a="1"/>
  <c r="I1917" i="1" s="1"/>
  <c r="M1915" i="1" a="1"/>
  <c r="M1915" i="1" s="1"/>
  <c r="M1916" i="1" a="1"/>
  <c r="M1916" i="1" s="1"/>
  <c r="O1915" i="1" a="1"/>
  <c r="O1915" i="1" s="1"/>
  <c r="Q1914" i="1" a="1"/>
  <c r="Q1914" i="1" s="1"/>
  <c r="N1914" i="1" a="1"/>
  <c r="N1914" i="1"/>
  <c r="N1915" i="1" a="1"/>
  <c r="N1915" i="1" s="1"/>
  <c r="M1917" i="1" a="1"/>
  <c r="M1917" i="1"/>
  <c r="I1915" i="1" a="1"/>
  <c r="I1915" i="1"/>
  <c r="H1915" i="1" a="1"/>
  <c r="H1915" i="1"/>
  <c r="M1914" i="1" a="1"/>
  <c r="M1914" i="1" s="1"/>
  <c r="P1914" i="1" a="1"/>
  <c r="P1914" i="1" s="1"/>
  <c r="L1917" i="1" a="1"/>
  <c r="L1917" i="1" s="1"/>
  <c r="H1913" i="1" a="1"/>
  <c r="H1913" i="1" s="1"/>
  <c r="H1917" i="1" a="1"/>
  <c r="H1917" i="1" s="1"/>
  <c r="K1914" i="1" a="1"/>
  <c r="K1914" i="1" s="1"/>
  <c r="P1916" i="1" a="1"/>
  <c r="P1916" i="1" s="1"/>
  <c r="J1916" i="1" a="1"/>
  <c r="J1916" i="1" s="1"/>
  <c r="O1916" i="1" a="1"/>
  <c r="O1916" i="1" s="1"/>
  <c r="K1913" i="1" a="1"/>
  <c r="K1913" i="1"/>
  <c r="F1915" i="1" a="1"/>
  <c r="F1915" i="1"/>
  <c r="N1916" i="1" a="1"/>
  <c r="N1916" i="1" s="1"/>
  <c r="I1913" i="1" a="1"/>
  <c r="I1913" i="1" s="1"/>
  <c r="P1913" i="1" a="1"/>
  <c r="P1913" i="1" s="1"/>
  <c r="L1913" i="1" a="1"/>
  <c r="L1913" i="1"/>
  <c r="O1913" i="1" a="1"/>
  <c r="O1913" i="1" s="1"/>
  <c r="J1917" i="1" a="1"/>
  <c r="J1917" i="1" s="1"/>
  <c r="I1916" i="1" a="1"/>
  <c r="I1916" i="1" s="1"/>
  <c r="G1916" i="1" a="1"/>
  <c r="G1916" i="1" s="1"/>
  <c r="P1915" i="1" a="1"/>
  <c r="P1915" i="1" s="1"/>
  <c r="H1914" i="1" a="1"/>
  <c r="H1914" i="1" s="1"/>
  <c r="J1913" i="1" a="1"/>
  <c r="J1913" i="1" s="1"/>
  <c r="N1913" i="1" a="1"/>
  <c r="N1913" i="1" s="1"/>
  <c r="M1913" i="1" a="1"/>
  <c r="M1913" i="1"/>
  <c r="H1916" i="1" a="1"/>
  <c r="H1916" i="1" s="1"/>
  <c r="K1915" i="1" a="1"/>
  <c r="K1915" i="1" s="1"/>
  <c r="F1916" i="1" a="1"/>
  <c r="F1916" i="1"/>
  <c r="J1915" i="1" a="1"/>
  <c r="J1915" i="1"/>
  <c r="O1914" i="1" a="1"/>
  <c r="O1914" i="1"/>
  <c r="L1914" i="1" a="1"/>
  <c r="L1914" i="1" s="1"/>
  <c r="K1918" i="1" a="1"/>
  <c r="K1918" i="1" s="1"/>
  <c r="J1918" i="1" a="1"/>
  <c r="J1918" i="1" s="1"/>
  <c r="I1918" i="1" a="1"/>
  <c r="I1918" i="1" s="1"/>
  <c r="H1918" i="1" a="1"/>
  <c r="H1918" i="1" s="1"/>
  <c r="O1910" i="1" a="1"/>
  <c r="O1910" i="1" s="1"/>
  <c r="K1910" i="1" a="1"/>
  <c r="K1910" i="1" s="1"/>
  <c r="G1912" i="1" a="1"/>
  <c r="G1912" i="1" s="1"/>
  <c r="Q1911" i="1" a="1"/>
  <c r="Q1911" i="1"/>
  <c r="M1909" i="1" a="1"/>
  <c r="M1909" i="1"/>
  <c r="G1911" i="1" a="1"/>
  <c r="G1911" i="1" s="1"/>
  <c r="H1910" i="1" a="1"/>
  <c r="H1910" i="1" s="1"/>
  <c r="F1910" i="1" a="1"/>
  <c r="F1910" i="1" s="1"/>
  <c r="Q1909" i="1" a="1"/>
  <c r="Q1909" i="1" s="1"/>
  <c r="P1909" i="1" a="1"/>
  <c r="P1909" i="1"/>
  <c r="L1912" i="1" a="1"/>
  <c r="L1912" i="1"/>
  <c r="Q1910" i="1" a="1"/>
  <c r="Q1910" i="1"/>
  <c r="L1911" i="1" a="1"/>
  <c r="L1911" i="1" s="1"/>
  <c r="K1912" i="1" a="1"/>
  <c r="K1912" i="1" s="1"/>
  <c r="F1912" i="1" a="1"/>
  <c r="F1912" i="1" s="1"/>
  <c r="N1911" i="1" a="1"/>
  <c r="N1911" i="1" s="1"/>
  <c r="J1911" i="1" a="1"/>
  <c r="J1911" i="1" s="1"/>
  <c r="O1909" i="1" a="1"/>
  <c r="O1909" i="1"/>
  <c r="I1911" i="1" a="1"/>
  <c r="I1911" i="1"/>
  <c r="N1909" i="1" a="1"/>
  <c r="N1909" i="1"/>
  <c r="F1911" i="1" a="1"/>
  <c r="F1911" i="1" s="1"/>
  <c r="P1910" i="1" a="1"/>
  <c r="P1910" i="1"/>
  <c r="J1910" i="1" a="1"/>
  <c r="J1910" i="1"/>
  <c r="N1910" i="1" a="1"/>
  <c r="N1910" i="1"/>
  <c r="M1910" i="1" a="1"/>
  <c r="M1910" i="1" s="1"/>
  <c r="G1910" i="1" a="1"/>
  <c r="G1910" i="1"/>
  <c r="L1910" i="1" a="1"/>
  <c r="L1910" i="1" s="1"/>
  <c r="I1910" i="1" a="1"/>
  <c r="I1910" i="1" s="1"/>
  <c r="G1913" i="1" a="1"/>
  <c r="G1913" i="1" s="1"/>
  <c r="F1913" i="1" a="1"/>
  <c r="F1913" i="1" s="1"/>
  <c r="M1911" i="1" a="1"/>
  <c r="M1911" i="1" s="1"/>
  <c r="O1911" i="1" a="1"/>
  <c r="O1911" i="1"/>
  <c r="Q1912" i="1" a="1"/>
  <c r="Q1912" i="1"/>
  <c r="P1912" i="1" a="1"/>
  <c r="P1912" i="1"/>
  <c r="O1912" i="1" a="1"/>
  <c r="O1912" i="1"/>
  <c r="N1912" i="1" a="1"/>
  <c r="N1912" i="1" s="1"/>
  <c r="M1912" i="1" a="1"/>
  <c r="M1912" i="1" s="1"/>
  <c r="J1912" i="1" a="1"/>
  <c r="J1912" i="1" s="1"/>
  <c r="I1912" i="1" a="1"/>
  <c r="I1912" i="1"/>
  <c r="P1911" i="1" a="1"/>
  <c r="P1911" i="1" s="1"/>
  <c r="K1911" i="1" a="1"/>
  <c r="K1911" i="1" s="1"/>
  <c r="H1911" i="1" a="1"/>
  <c r="H1911" i="1"/>
  <c r="L1909" i="1" a="1"/>
  <c r="L1909" i="1"/>
  <c r="H1912" i="1" a="1"/>
  <c r="H1912" i="1" s="1"/>
  <c r="N1908" i="1" a="1"/>
  <c r="N1908" i="1" s="1"/>
  <c r="H1908" i="1" a="1"/>
  <c r="H1908" i="1"/>
  <c r="O1907" i="1" a="1"/>
  <c r="O1907" i="1"/>
  <c r="L1908" i="1" a="1"/>
  <c r="L1908" i="1"/>
  <c r="J1909" i="1" a="1"/>
  <c r="J1909" i="1"/>
  <c r="F1909" i="1" a="1"/>
  <c r="F1909" i="1" s="1"/>
  <c r="K1909" i="1" a="1"/>
  <c r="K1909" i="1"/>
  <c r="G1909" i="1" a="1"/>
  <c r="G1909" i="1"/>
  <c r="Q1908" i="1" a="1"/>
  <c r="Q1908" i="1"/>
  <c r="J1908" i="1" a="1"/>
  <c r="J1908" i="1" s="1"/>
  <c r="M1908" i="1" a="1"/>
  <c r="M1908" i="1" s="1"/>
  <c r="I1909" i="1" a="1"/>
  <c r="I1909" i="1" s="1"/>
  <c r="Q1907" i="1" a="1"/>
  <c r="Q1907" i="1"/>
  <c r="G1908" i="1" a="1"/>
  <c r="G1908" i="1" s="1"/>
  <c r="F1908" i="1" a="1"/>
  <c r="F1908" i="1" s="1"/>
  <c r="P1907" i="1" a="1"/>
  <c r="P1907" i="1" s="1"/>
  <c r="P1908" i="1" a="1"/>
  <c r="P1908" i="1"/>
  <c r="H1909" i="1" a="1"/>
  <c r="H1909" i="1"/>
  <c r="I1908" i="1" a="1"/>
  <c r="I1908" i="1"/>
  <c r="O1908" i="1" a="1"/>
  <c r="O1908" i="1"/>
  <c r="K1908" i="1" a="1"/>
  <c r="K1908" i="1" s="1"/>
  <c r="H1907" i="1" a="1"/>
  <c r="H1907" i="1" s="1"/>
  <c r="Q1906" i="1" a="1"/>
  <c r="Q1906" i="1" s="1"/>
  <c r="I1906" i="1" a="1"/>
  <c r="I1906" i="1"/>
  <c r="G1906" i="1" a="1"/>
  <c r="G1906" i="1" s="1"/>
  <c r="H1906" i="1" a="1"/>
  <c r="H1906" i="1" s="1"/>
  <c r="F1907" i="1" a="1"/>
  <c r="F1907" i="1" s="1"/>
  <c r="P1906" i="1" a="1"/>
  <c r="P1906" i="1" s="1"/>
  <c r="J1906" i="1" a="1"/>
  <c r="J1906" i="1" s="1"/>
  <c r="G1907" i="1" a="1"/>
  <c r="G1907" i="1" s="1"/>
  <c r="N1907" i="1" a="1"/>
  <c r="N1907" i="1" s="1"/>
  <c r="M1907" i="1" a="1"/>
  <c r="M1907" i="1" s="1"/>
  <c r="L1907" i="1" a="1"/>
  <c r="L1907" i="1"/>
  <c r="O1906" i="1" a="1"/>
  <c r="O1906" i="1"/>
  <c r="N1906" i="1" a="1"/>
  <c r="N1906" i="1" s="1"/>
  <c r="K1906" i="1" a="1"/>
  <c r="K1906" i="1"/>
  <c r="L1906" i="1" a="1"/>
  <c r="L1906" i="1"/>
  <c r="K1907" i="1" a="1"/>
  <c r="K1907" i="1"/>
  <c r="J1907" i="1" a="1"/>
  <c r="J1907" i="1" s="1"/>
  <c r="M1906" i="1" a="1"/>
  <c r="M1906" i="1" s="1"/>
  <c r="I1907" i="1" a="1"/>
  <c r="I1907" i="1" s="1"/>
  <c r="P1905" i="1" a="1"/>
  <c r="P1905" i="1" s="1"/>
  <c r="J1905" i="1" a="1"/>
  <c r="J1905" i="1" s="1"/>
  <c r="I1905" i="1" a="1"/>
  <c r="I1905" i="1"/>
  <c r="Q1904" i="1" a="1"/>
  <c r="Q1904" i="1" s="1"/>
  <c r="L1904" i="1" a="1"/>
  <c r="L1904" i="1" s="1"/>
  <c r="O1905" i="1" a="1"/>
  <c r="O1905" i="1" s="1"/>
  <c r="N1905" i="1" a="1"/>
  <c r="N1905" i="1"/>
  <c r="M1905" i="1" a="1"/>
  <c r="M1905" i="1"/>
  <c r="L1905" i="1" a="1"/>
  <c r="L1905" i="1" s="1"/>
  <c r="H1905" i="1" a="1"/>
  <c r="H1905" i="1" s="1"/>
  <c r="F1905" i="1" a="1"/>
  <c r="F1905" i="1" s="1"/>
  <c r="P1904" i="1" a="1"/>
  <c r="P1904" i="1"/>
  <c r="N1904" i="1" a="1"/>
  <c r="N1904" i="1" s="1"/>
  <c r="M1904" i="1" a="1"/>
  <c r="M1904" i="1" s="1"/>
  <c r="K1905" i="1" a="1"/>
  <c r="K1905" i="1" s="1"/>
  <c r="O1904" i="1" a="1"/>
  <c r="O1904" i="1" s="1"/>
  <c r="G1905" i="1" a="1"/>
  <c r="G1905" i="1"/>
  <c r="F1906" i="1" a="1"/>
  <c r="F1906" i="1"/>
  <c r="Q1905" i="1" a="1"/>
  <c r="Q1905" i="1"/>
  <c r="G1904" i="1" a="1"/>
  <c r="G1904" i="1"/>
  <c r="F1904" i="1" a="1"/>
  <c r="F1904" i="1"/>
  <c r="H1904" i="1" a="1"/>
  <c r="H1904" i="1" s="1"/>
  <c r="K1904" i="1" a="1"/>
  <c r="K1904" i="1"/>
  <c r="J1904" i="1" a="1"/>
  <c r="J1904" i="1"/>
  <c r="I1904" i="1" a="1"/>
  <c r="I1904" i="1"/>
  <c r="P1676" i="1" a="1"/>
  <c r="P1676" i="1"/>
  <c r="O1676" i="1" a="1"/>
  <c r="O1676" i="1"/>
  <c r="Q1676" i="1" a="1"/>
  <c r="Q1676" i="1"/>
  <c r="G1674" i="1" a="1"/>
  <c r="G1674" i="1"/>
  <c r="H1675" i="1" a="1"/>
  <c r="H1675" i="1" s="1"/>
  <c r="G1675" i="1" a="1"/>
  <c r="G1675" i="1" s="1"/>
  <c r="Q1673" i="1" a="1"/>
  <c r="Q1673" i="1" s="1"/>
  <c r="L1676" i="1" a="1"/>
  <c r="L1676" i="1" s="1"/>
  <c r="N1676" i="1" a="1"/>
  <c r="N1676" i="1"/>
  <c r="M1676" i="1" a="1"/>
  <c r="M1676" i="1"/>
  <c r="F1676" i="1" a="1"/>
  <c r="F1676" i="1" s="1"/>
  <c r="P1675" i="1" a="1"/>
  <c r="P1675" i="1" s="1"/>
  <c r="K1674" i="1" a="1"/>
  <c r="K1674" i="1" s="1"/>
  <c r="F1674" i="1" a="1"/>
  <c r="F1674" i="1" s="1"/>
  <c r="K1676" i="1" a="1"/>
  <c r="K1676" i="1" s="1"/>
  <c r="J1676" i="1" a="1"/>
  <c r="J1676" i="1"/>
  <c r="I1676" i="1" a="1"/>
  <c r="I1676" i="1"/>
  <c r="H1676" i="1" a="1"/>
  <c r="H1676" i="1"/>
  <c r="M1675" i="1" a="1"/>
  <c r="M1675" i="1" s="1"/>
  <c r="G1676" i="1" a="1"/>
  <c r="G1676" i="1" s="1"/>
  <c r="H1674" i="1" a="1"/>
  <c r="H1674" i="1" s="1"/>
  <c r="N1674" i="1" a="1"/>
  <c r="N1674" i="1" s="1"/>
  <c r="J1675" i="1" a="1"/>
  <c r="J1675" i="1" s="1"/>
  <c r="O1674" i="1" a="1"/>
  <c r="O1674" i="1" s="1"/>
  <c r="Q1675" i="1" a="1"/>
  <c r="Q1675" i="1"/>
  <c r="P1673" i="1" a="1"/>
  <c r="P1673" i="1"/>
  <c r="O1675" i="1" a="1"/>
  <c r="O1675" i="1"/>
  <c r="M1674" i="1" a="1"/>
  <c r="M1674" i="1"/>
  <c r="N1675" i="1" a="1"/>
  <c r="N1675" i="1"/>
  <c r="K1675" i="1" a="1"/>
  <c r="K1675" i="1"/>
  <c r="F1675" i="1" a="1"/>
  <c r="F1675" i="1" s="1"/>
  <c r="P1674" i="1" a="1"/>
  <c r="P1674" i="1" s="1"/>
  <c r="J1674" i="1" a="1"/>
  <c r="J1674" i="1" s="1"/>
  <c r="I1674" i="1" a="1"/>
  <c r="I1674" i="1"/>
  <c r="O1673" i="1" a="1"/>
  <c r="O1673" i="1"/>
  <c r="L1674" i="1" a="1"/>
  <c r="L1674" i="1" s="1"/>
  <c r="Q1674" i="1" a="1"/>
  <c r="Q1674" i="1"/>
  <c r="L1675" i="1" a="1"/>
  <c r="L1675" i="1"/>
  <c r="I1675" i="1" a="1"/>
  <c r="I1675" i="1"/>
  <c r="P1612" i="1" a="1"/>
  <c r="P1612" i="1" s="1"/>
  <c r="H1619" i="1" a="1"/>
  <c r="H1619" i="1" s="1"/>
  <c r="K1613" i="1" a="1"/>
  <c r="K1613" i="1" s="1"/>
  <c r="O1612" i="1" a="1"/>
  <c r="O1612" i="1" s="1"/>
  <c r="N1613" i="1" a="1"/>
  <c r="N1613" i="1" s="1"/>
  <c r="Q1619" i="1" a="1"/>
  <c r="Q1619" i="1"/>
  <c r="P1619" i="1" a="1"/>
  <c r="P1619" i="1"/>
  <c r="O1613" i="1" a="1"/>
  <c r="O1613" i="1" s="1"/>
  <c r="O1619" i="1" a="1"/>
  <c r="O1619" i="1"/>
  <c r="G1613" i="1" a="1"/>
  <c r="G1613" i="1"/>
  <c r="N1619" i="1" a="1"/>
  <c r="N1619" i="1"/>
  <c r="M1619" i="1" a="1"/>
  <c r="M1619" i="1"/>
  <c r="L1619" i="1" a="1"/>
  <c r="L1619" i="1" s="1"/>
  <c r="L1612" i="1" a="1"/>
  <c r="L1612" i="1"/>
  <c r="K1619" i="1" a="1"/>
  <c r="K1619" i="1"/>
  <c r="J1619" i="1" a="1"/>
  <c r="J1619" i="1"/>
  <c r="F1619" i="1" a="1"/>
  <c r="F1619" i="1"/>
  <c r="L1613" i="1" a="1"/>
  <c r="L1613" i="1"/>
  <c r="N1612" i="1" a="1"/>
  <c r="N1612" i="1"/>
  <c r="Q1613" i="1" a="1"/>
  <c r="Q1613" i="1"/>
  <c r="J1613" i="1" a="1"/>
  <c r="J1613" i="1"/>
  <c r="P1613" i="1" a="1"/>
  <c r="P1613" i="1" s="1"/>
  <c r="M1613" i="1" a="1"/>
  <c r="M1613" i="1"/>
  <c r="I1613" i="1" a="1"/>
  <c r="I1613" i="1" s="1"/>
  <c r="Q1612" i="1" a="1"/>
  <c r="Q1612" i="1" s="1"/>
  <c r="H1613" i="1" a="1"/>
  <c r="H1613" i="1" s="1"/>
  <c r="F1613" i="1" a="1"/>
  <c r="F1613" i="1" s="1"/>
  <c r="G1619" i="1" a="1"/>
  <c r="G1619" i="1" s="1"/>
  <c r="M1612" i="1" a="1"/>
  <c r="M1612" i="1" s="1"/>
  <c r="K1612" i="1" a="1"/>
  <c r="K1612" i="1" s="1"/>
  <c r="I1619" i="1" a="1"/>
  <c r="I1619" i="1"/>
  <c r="I1612" i="1" a="1"/>
  <c r="I1612" i="1" s="1"/>
  <c r="H1612" i="1" a="1"/>
  <c r="H1612" i="1" s="1"/>
  <c r="G1612" i="1" a="1"/>
  <c r="G1612" i="1" s="1"/>
  <c r="N1611" i="1" a="1"/>
  <c r="N1611" i="1"/>
  <c r="Q1611" i="1" a="1"/>
  <c r="Q1611" i="1" s="1"/>
  <c r="M1611" i="1" a="1"/>
  <c r="M1611" i="1" s="1"/>
  <c r="J1611" i="1" a="1"/>
  <c r="J1611" i="1"/>
  <c r="G1611" i="1" a="1"/>
  <c r="G1611" i="1"/>
  <c r="F1612" i="1" a="1"/>
  <c r="F1612" i="1" s="1"/>
  <c r="L1611" i="1" a="1"/>
  <c r="L1611" i="1" s="1"/>
  <c r="K1611" i="1" a="1"/>
  <c r="K1611" i="1" s="1"/>
  <c r="H1611" i="1" a="1"/>
  <c r="H1611" i="1" s="1"/>
  <c r="F1611" i="1" a="1"/>
  <c r="F1611" i="1" s="1"/>
  <c r="P1611" i="1" a="1"/>
  <c r="P1611" i="1" s="1"/>
  <c r="O1611" i="1" a="1"/>
  <c r="O1611" i="1" s="1"/>
  <c r="Q1605" i="1" a="1"/>
  <c r="Q1605" i="1"/>
  <c r="O1605" i="1" a="1"/>
  <c r="O1605" i="1"/>
  <c r="M1605" i="1" a="1"/>
  <c r="M1605" i="1"/>
  <c r="P1605" i="1" a="1"/>
  <c r="P1605" i="1" s="1"/>
  <c r="I1611" i="1" a="1"/>
  <c r="I1611" i="1"/>
  <c r="J1612" i="1" a="1"/>
  <c r="J1612" i="1"/>
  <c r="N1605" i="1" a="1"/>
  <c r="N1605" i="1" s="1"/>
  <c r="L1605" i="1" a="1"/>
  <c r="L1605" i="1"/>
  <c r="H1604" i="1" a="1"/>
  <c r="H1604" i="1" s="1"/>
  <c r="G1604" i="1" a="1"/>
  <c r="G1604" i="1"/>
  <c r="K1605" i="1" a="1"/>
  <c r="K1605" i="1"/>
  <c r="G1605" i="1" a="1"/>
  <c r="G1605" i="1" s="1"/>
  <c r="F1605" i="1" a="1"/>
  <c r="F1605" i="1"/>
  <c r="P1604" i="1" a="1"/>
  <c r="P1604" i="1"/>
  <c r="J1605" i="1" a="1"/>
  <c r="J1605" i="1" s="1"/>
  <c r="I1605" i="1" a="1"/>
  <c r="I1605" i="1" s="1"/>
  <c r="J1604" i="1" a="1"/>
  <c r="J1604" i="1" s="1"/>
  <c r="H1605" i="1" a="1"/>
  <c r="H1605" i="1" s="1"/>
  <c r="Q1604" i="1" a="1"/>
  <c r="Q1604" i="1" s="1"/>
  <c r="O1604" i="1" a="1"/>
  <c r="O1604" i="1" s="1"/>
  <c r="K1604" i="1" a="1"/>
  <c r="K1604" i="1"/>
  <c r="N1604" i="1" a="1"/>
  <c r="N1604" i="1"/>
  <c r="M1604" i="1" a="1"/>
  <c r="M1604" i="1" s="1"/>
  <c r="L1604" i="1" a="1"/>
  <c r="L1604" i="1"/>
  <c r="I1604" i="1" a="1"/>
  <c r="I1604" i="1" s="1"/>
  <c r="F1604" i="1" a="1"/>
  <c r="F1604" i="1" s="1"/>
  <c r="K1598" i="1" a="1"/>
  <c r="K1598" i="1"/>
  <c r="J1595" i="1" a="1"/>
  <c r="J1595" i="1" s="1"/>
  <c r="J1598" i="1" a="1"/>
  <c r="J1598" i="1"/>
  <c r="I1595" i="1" a="1"/>
  <c r="I1595" i="1"/>
  <c r="O1595" i="1" a="1"/>
  <c r="O1595" i="1"/>
  <c r="N1598" i="1" a="1"/>
  <c r="N1598" i="1" s="1"/>
  <c r="H1598" i="1" a="1"/>
  <c r="H1598" i="1"/>
  <c r="O1596" i="1" a="1"/>
  <c r="O1596" i="1"/>
  <c r="F1595" i="1" a="1"/>
  <c r="F1595" i="1" s="1"/>
  <c r="M1598" i="1" a="1"/>
  <c r="M1598" i="1" s="1"/>
  <c r="L1596" i="1" a="1"/>
  <c r="L1596" i="1"/>
  <c r="H1596" i="1" a="1"/>
  <c r="H1596" i="1"/>
  <c r="M1596" i="1" a="1"/>
  <c r="M1596" i="1"/>
  <c r="I1598" i="1" a="1"/>
  <c r="I1598" i="1"/>
  <c r="P1596" i="1" a="1"/>
  <c r="P1596" i="1" s="1"/>
  <c r="N1595" i="1" a="1"/>
  <c r="N1595" i="1" s="1"/>
  <c r="N1596" i="1" a="1"/>
  <c r="N1596" i="1" s="1"/>
  <c r="L1595" i="1" a="1"/>
  <c r="L1595" i="1" s="1"/>
  <c r="L1598" i="1" a="1"/>
  <c r="L1598" i="1" s="1"/>
  <c r="Q1598" i="1" a="1"/>
  <c r="Q1598" i="1" s="1"/>
  <c r="G1598" i="1" a="1"/>
  <c r="G1598" i="1"/>
  <c r="G1595" i="1" a="1"/>
  <c r="G1595" i="1" s="1"/>
  <c r="Q1596" i="1" a="1"/>
  <c r="Q1596" i="1" s="1"/>
  <c r="F1598" i="1" a="1"/>
  <c r="F1598" i="1" s="1"/>
  <c r="P1595" i="1" a="1"/>
  <c r="P1595" i="1"/>
  <c r="P1598" i="1" a="1"/>
  <c r="P1598" i="1"/>
  <c r="J1596" i="1" a="1"/>
  <c r="J1596" i="1" s="1"/>
  <c r="F1596" i="1" a="1"/>
  <c r="F1596" i="1"/>
  <c r="O1598" i="1" a="1"/>
  <c r="O1598" i="1" s="1"/>
  <c r="I1596" i="1" a="1"/>
  <c r="I1596" i="1"/>
  <c r="K1596" i="1" a="1"/>
  <c r="K1596" i="1"/>
  <c r="Q1595" i="1" a="1"/>
  <c r="Q1595" i="1" s="1"/>
  <c r="G1596" i="1" a="1"/>
  <c r="G1596" i="1"/>
  <c r="K1595" i="1" a="1"/>
  <c r="K1595" i="1" s="1"/>
  <c r="H1595" i="1" a="1"/>
  <c r="H1595" i="1" s="1"/>
  <c r="M1595" i="1" a="1"/>
  <c r="M1595" i="1"/>
  <c r="I1582" i="1" a="1"/>
  <c r="I1582" i="1" s="1"/>
  <c r="O1581" i="1" a="1"/>
  <c r="O1581" i="1" s="1"/>
  <c r="F1582" i="1" a="1"/>
  <c r="F1582" i="1" s="1"/>
  <c r="H1582" i="1" a="1"/>
  <c r="H1582" i="1"/>
  <c r="J1581" i="1" a="1"/>
  <c r="J1581" i="1"/>
  <c r="P1580" i="1" a="1"/>
  <c r="P1580" i="1" s="1"/>
  <c r="P1582" i="1" a="1"/>
  <c r="P1582" i="1"/>
  <c r="K1582" i="1" a="1"/>
  <c r="K1582" i="1" s="1"/>
  <c r="M1581" i="1" a="1"/>
  <c r="M1581" i="1"/>
  <c r="Q1582" i="1" a="1"/>
  <c r="Q1582" i="1"/>
  <c r="K1580" i="1" a="1"/>
  <c r="K1580" i="1" s="1"/>
  <c r="Q1581" i="1" a="1"/>
  <c r="Q1581" i="1" s="1"/>
  <c r="N1580" i="1" a="1"/>
  <c r="N1580" i="1"/>
  <c r="O1580" i="1" a="1"/>
  <c r="O1580" i="1"/>
  <c r="M1580" i="1" a="1"/>
  <c r="M1580" i="1"/>
  <c r="I1581" i="1" a="1"/>
  <c r="I1581" i="1" s="1"/>
  <c r="N1582" i="1" a="1"/>
  <c r="N1582" i="1" s="1"/>
  <c r="J1580" i="1" a="1"/>
  <c r="J1580" i="1" s="1"/>
  <c r="L1582" i="1" a="1"/>
  <c r="L1582" i="1"/>
  <c r="M1582" i="1" a="1"/>
  <c r="M1582" i="1"/>
  <c r="L1580" i="1" a="1"/>
  <c r="L1580" i="1" s="1"/>
  <c r="G1581" i="1" a="1"/>
  <c r="G1581" i="1"/>
  <c r="P1581" i="1" a="1"/>
  <c r="P1581" i="1" s="1"/>
  <c r="H1581" i="1" a="1"/>
  <c r="H1581" i="1"/>
  <c r="J1582" i="1" a="1"/>
  <c r="J1582" i="1"/>
  <c r="L1581" i="1" a="1"/>
  <c r="L1581" i="1" s="1"/>
  <c r="K1581" i="1" a="1"/>
  <c r="K1581" i="1" s="1"/>
  <c r="G1582" i="1" a="1"/>
  <c r="G1582" i="1" s="1"/>
  <c r="O1582" i="1" a="1"/>
  <c r="O1582" i="1" s="1"/>
  <c r="Q1580" i="1" a="1"/>
  <c r="Q1580" i="1" s="1"/>
  <c r="N1581" i="1" a="1"/>
  <c r="N1581" i="1"/>
  <c r="F1581" i="1" a="1"/>
  <c r="F1581" i="1" s="1"/>
  <c r="O1575" i="1" a="1"/>
  <c r="O1575" i="1" s="1"/>
  <c r="P1575" i="1" a="1"/>
  <c r="P1575" i="1" s="1"/>
  <c r="I1575" i="1" a="1"/>
  <c r="I1575" i="1" s="1"/>
  <c r="L1576" i="1" a="1"/>
  <c r="L1576" i="1"/>
  <c r="N1577" i="1" a="1"/>
  <c r="N1577" i="1"/>
  <c r="F1579" i="1" a="1"/>
  <c r="F1579" i="1"/>
  <c r="Q1578" i="1" a="1"/>
  <c r="Q1578" i="1"/>
  <c r="M1576" i="1" a="1"/>
  <c r="M1576" i="1" s="1"/>
  <c r="F1580" i="1" a="1"/>
  <c r="F1580" i="1"/>
  <c r="L1579" i="1" a="1"/>
  <c r="L1579" i="1"/>
  <c r="J1579" i="1" a="1"/>
  <c r="J1579" i="1"/>
  <c r="F1575" i="1" a="1"/>
  <c r="F1575" i="1"/>
  <c r="H1579" i="1" a="1"/>
  <c r="H1579" i="1"/>
  <c r="H1575" i="1" a="1"/>
  <c r="H1575" i="1"/>
  <c r="M1578" i="1" a="1"/>
  <c r="M1578" i="1" s="1"/>
  <c r="Q1575" i="1" a="1"/>
  <c r="Q1575" i="1" s="1"/>
  <c r="O1576" i="1" a="1"/>
  <c r="O1576" i="1"/>
  <c r="I1580" i="1" a="1"/>
  <c r="I1580" i="1"/>
  <c r="K1578" i="1" a="1"/>
  <c r="K1578" i="1" s="1"/>
  <c r="F1578" i="1" a="1"/>
  <c r="F1578" i="1"/>
  <c r="H1580" i="1" a="1"/>
  <c r="H1580" i="1" s="1"/>
  <c r="P1576" i="1" a="1"/>
  <c r="P1576" i="1" s="1"/>
  <c r="F1576" i="1" a="1"/>
  <c r="F1576" i="1" s="1"/>
  <c r="G1580" i="1" a="1"/>
  <c r="G1580" i="1" s="1"/>
  <c r="G1577" i="1" a="1"/>
  <c r="G1577" i="1" s="1"/>
  <c r="G1575" i="1" a="1"/>
  <c r="G1575" i="1" s="1"/>
  <c r="F1577" i="1" a="1"/>
  <c r="F1577" i="1"/>
  <c r="Q1579" i="1" a="1"/>
  <c r="Q1579" i="1"/>
  <c r="M1579" i="1" a="1"/>
  <c r="M1579" i="1"/>
  <c r="H1578" i="1" a="1"/>
  <c r="H1578" i="1"/>
  <c r="L1577" i="1" a="1"/>
  <c r="L1577" i="1" s="1"/>
  <c r="G1579" i="1" a="1"/>
  <c r="G1579" i="1" s="1"/>
  <c r="P1579" i="1" a="1"/>
  <c r="P1579" i="1"/>
  <c r="K1579" i="1" a="1"/>
  <c r="K1579" i="1"/>
  <c r="O1578" i="1" a="1"/>
  <c r="O1578" i="1" s="1"/>
  <c r="M1575" i="1" a="1"/>
  <c r="M1575" i="1" s="1"/>
  <c r="L1578" i="1" a="1"/>
  <c r="L1578" i="1"/>
  <c r="O1577" i="1" a="1"/>
  <c r="O1577" i="1"/>
  <c r="I1577" i="1" a="1"/>
  <c r="I1577" i="1"/>
  <c r="Q1576" i="1" a="1"/>
  <c r="Q1576" i="1"/>
  <c r="G1576" i="1" a="1"/>
  <c r="G1576" i="1" s="1"/>
  <c r="N1576" i="1" a="1"/>
  <c r="N1576" i="1" s="1"/>
  <c r="N1578" i="1" a="1"/>
  <c r="N1578" i="1" s="1"/>
  <c r="J1578" i="1" a="1"/>
  <c r="J1578" i="1"/>
  <c r="H1576" i="1" a="1"/>
  <c r="H1576" i="1"/>
  <c r="I1578" i="1" a="1"/>
  <c r="I1578" i="1"/>
  <c r="N1575" i="1" a="1"/>
  <c r="N1575" i="1" s="1"/>
  <c r="J1575" i="1" a="1"/>
  <c r="J1575" i="1" s="1"/>
  <c r="M1577" i="1" a="1"/>
  <c r="M1577" i="1"/>
  <c r="O1579" i="1" a="1"/>
  <c r="O1579" i="1" s="1"/>
  <c r="H1577" i="1" a="1"/>
  <c r="H1577" i="1"/>
  <c r="K1576" i="1" a="1"/>
  <c r="K1576" i="1" s="1"/>
  <c r="J1576" i="1" a="1"/>
  <c r="J1576" i="1" s="1"/>
  <c r="I1576" i="1" a="1"/>
  <c r="I1576" i="1" s="1"/>
  <c r="N1579" i="1" a="1"/>
  <c r="N1579" i="1" s="1"/>
  <c r="L1575" i="1" a="1"/>
  <c r="L1575" i="1" s="1"/>
  <c r="J1577" i="1" a="1"/>
  <c r="J1577" i="1" s="1"/>
  <c r="I1579" i="1" a="1"/>
  <c r="I1579" i="1" s="1"/>
  <c r="P1578" i="1" a="1"/>
  <c r="P1578" i="1" s="1"/>
  <c r="G1578" i="1" a="1"/>
  <c r="G1578" i="1"/>
  <c r="Q1577" i="1" a="1"/>
  <c r="Q1577" i="1"/>
  <c r="P1577" i="1" a="1"/>
  <c r="P1577" i="1"/>
  <c r="K1575" i="1" a="1"/>
  <c r="K1575" i="1" s="1"/>
  <c r="K1577" i="1" a="1"/>
  <c r="K1577" i="1" s="1"/>
  <c r="F1572" i="1" a="1"/>
  <c r="F1572" i="1"/>
  <c r="L1566" i="1" a="1"/>
  <c r="L1566" i="1" s="1"/>
  <c r="G1565" i="1" a="1"/>
  <c r="G1565" i="1"/>
  <c r="P1566" i="1" a="1"/>
  <c r="P1566" i="1"/>
  <c r="G1566" i="1" a="1"/>
  <c r="G1566" i="1"/>
  <c r="H1566" i="1" a="1"/>
  <c r="H1566" i="1"/>
  <c r="P1564" i="1" a="1"/>
  <c r="P1564" i="1" s="1"/>
  <c r="Q1566" i="1" a="1"/>
  <c r="Q1566" i="1"/>
  <c r="O1566" i="1" a="1"/>
  <c r="O1566" i="1"/>
  <c r="I1574" i="1" a="1"/>
  <c r="I1574" i="1"/>
  <c r="H1574" i="1" a="1"/>
  <c r="H1574" i="1" s="1"/>
  <c r="G1574" i="1" a="1"/>
  <c r="G1574" i="1" s="1"/>
  <c r="F1566" i="1" a="1"/>
  <c r="F1566" i="1" s="1"/>
  <c r="F1574" i="1" a="1"/>
  <c r="F1574" i="1" s="1"/>
  <c r="H1572" i="1" a="1"/>
  <c r="H1572" i="1" s="1"/>
  <c r="K1566" i="1" a="1"/>
  <c r="K1566" i="1"/>
  <c r="O1565" i="1" a="1"/>
  <c r="O1565" i="1" s="1"/>
  <c r="J1565" i="1" a="1"/>
  <c r="J1565" i="1" s="1"/>
  <c r="M1566" i="1" a="1"/>
  <c r="M1566" i="1" s="1"/>
  <c r="N1565" i="1" a="1"/>
  <c r="N1565" i="1" s="1"/>
  <c r="M1565" i="1" a="1"/>
  <c r="M1565" i="1"/>
  <c r="H1565" i="1" a="1"/>
  <c r="H1565" i="1"/>
  <c r="I1565" i="1" a="1"/>
  <c r="I1565" i="1" s="1"/>
  <c r="N1566" i="1" a="1"/>
  <c r="N1566" i="1"/>
  <c r="Q1574" i="1" a="1"/>
  <c r="Q1574" i="1"/>
  <c r="P1574" i="1" a="1"/>
  <c r="P1574" i="1"/>
  <c r="Q1572" i="1" a="1"/>
  <c r="Q1572" i="1" s="1"/>
  <c r="O1574" i="1" a="1"/>
  <c r="O1574" i="1" s="1"/>
  <c r="N1574" i="1" a="1"/>
  <c r="N1574" i="1" s="1"/>
  <c r="M1574" i="1" a="1"/>
  <c r="M1574" i="1" s="1"/>
  <c r="L1574" i="1" a="1"/>
  <c r="L1574" i="1" s="1"/>
  <c r="K1574" i="1" a="1"/>
  <c r="K1574" i="1"/>
  <c r="N1572" i="1" a="1"/>
  <c r="N1572" i="1"/>
  <c r="I1566" i="1" a="1"/>
  <c r="I1566" i="1"/>
  <c r="F1565" i="1" a="1"/>
  <c r="F1565" i="1"/>
  <c r="J1574" i="1" a="1"/>
  <c r="J1574" i="1" s="1"/>
  <c r="P1565" i="1" a="1"/>
  <c r="P1565" i="1" s="1"/>
  <c r="K1565" i="1" a="1"/>
  <c r="K1565" i="1" s="1"/>
  <c r="P1572" i="1" a="1"/>
  <c r="P1572" i="1" s="1"/>
  <c r="O1572" i="1" a="1"/>
  <c r="O1572" i="1" s="1"/>
  <c r="M1572" i="1" a="1"/>
  <c r="M1572" i="1"/>
  <c r="O1564" i="1" a="1"/>
  <c r="O1564" i="1" s="1"/>
  <c r="J1566" i="1" a="1"/>
  <c r="J1566" i="1"/>
  <c r="Q1565" i="1" a="1"/>
  <c r="Q1565" i="1" s="1"/>
  <c r="L1565" i="1" a="1"/>
  <c r="L1565" i="1"/>
  <c r="L1572" i="1" a="1"/>
  <c r="L1572" i="1" s="1"/>
  <c r="K1572" i="1" a="1"/>
  <c r="K1572" i="1" s="1"/>
  <c r="Q1564" i="1" a="1"/>
  <c r="Q1564" i="1" s="1"/>
  <c r="J1572" i="1" a="1"/>
  <c r="J1572" i="1"/>
  <c r="I1572" i="1" a="1"/>
  <c r="I1572" i="1"/>
  <c r="G1572" i="1" a="1"/>
  <c r="G1572" i="1"/>
  <c r="J1564" i="1" a="1"/>
  <c r="J1564" i="1" s="1"/>
  <c r="H1564" i="1" a="1"/>
  <c r="H1564" i="1" s="1"/>
  <c r="F1564" i="1" a="1"/>
  <c r="F1564" i="1" s="1"/>
  <c r="I1558" i="1" a="1"/>
  <c r="I1558" i="1" s="1"/>
  <c r="G1564" i="1" a="1"/>
  <c r="G1564" i="1" s="1"/>
  <c r="O1557" i="1" a="1"/>
  <c r="O1557" i="1"/>
  <c r="Q1557" i="1" a="1"/>
  <c r="Q1557" i="1" s="1"/>
  <c r="F1557" i="1" a="1"/>
  <c r="F1557" i="1"/>
  <c r="I1557" i="1" a="1"/>
  <c r="I1557" i="1" s="1"/>
  <c r="P1557" i="1" a="1"/>
  <c r="P1557" i="1"/>
  <c r="K1557" i="1" a="1"/>
  <c r="K1557" i="1"/>
  <c r="H1557" i="1" a="1"/>
  <c r="H1557" i="1"/>
  <c r="L1558" i="1" a="1"/>
  <c r="L1558" i="1"/>
  <c r="J1558" i="1" a="1"/>
  <c r="J1558" i="1" s="1"/>
  <c r="G1558" i="1" a="1"/>
  <c r="G1558" i="1" s="1"/>
  <c r="G1557" i="1" a="1"/>
  <c r="G1557" i="1"/>
  <c r="K1558" i="1" a="1"/>
  <c r="K1558" i="1" s="1"/>
  <c r="P1558" i="1" a="1"/>
  <c r="P1558" i="1"/>
  <c r="H1558" i="1" a="1"/>
  <c r="H1558" i="1" s="1"/>
  <c r="N1557" i="1" a="1"/>
  <c r="N1557" i="1" s="1"/>
  <c r="M1557" i="1" a="1"/>
  <c r="M1557" i="1"/>
  <c r="M1564" i="1" a="1"/>
  <c r="M1564" i="1"/>
  <c r="N1564" i="1" a="1"/>
  <c r="N1564" i="1"/>
  <c r="O1558" i="1" a="1"/>
  <c r="O1558" i="1" s="1"/>
  <c r="L1564" i="1" a="1"/>
  <c r="L1564" i="1" s="1"/>
  <c r="M1558" i="1" a="1"/>
  <c r="M1558" i="1" s="1"/>
  <c r="I1564" i="1" a="1"/>
  <c r="I1564" i="1"/>
  <c r="Q1558" i="1" a="1"/>
  <c r="Q1558" i="1" s="1"/>
  <c r="N1558" i="1" a="1"/>
  <c r="N1558" i="1"/>
  <c r="J1557" i="1" a="1"/>
  <c r="J1557" i="1" s="1"/>
  <c r="F1558" i="1" a="1"/>
  <c r="F1558" i="1" s="1"/>
  <c r="L1557" i="1" a="1"/>
  <c r="L1557" i="1"/>
  <c r="K1564" i="1" a="1"/>
  <c r="K1564" i="1" s="1"/>
  <c r="I1551" i="1" a="1"/>
  <c r="I1551" i="1" s="1"/>
  <c r="F1551" i="1" a="1"/>
  <c r="F1551" i="1" s="1"/>
  <c r="P1548" i="1" a="1"/>
  <c r="P1548" i="1" s="1"/>
  <c r="M1549" i="1" a="1"/>
  <c r="M1549" i="1"/>
  <c r="P1551" i="1" a="1"/>
  <c r="P1551" i="1"/>
  <c r="J1551" i="1" a="1"/>
  <c r="J1551" i="1"/>
  <c r="G1549" i="1" a="1"/>
  <c r="G1549" i="1"/>
  <c r="I1548" i="1" a="1"/>
  <c r="I1548" i="1"/>
  <c r="H1549" i="1" a="1"/>
  <c r="H1549" i="1"/>
  <c r="H1551" i="1" a="1"/>
  <c r="H1551" i="1"/>
  <c r="G1548" i="1" a="1"/>
  <c r="G1548" i="1"/>
  <c r="F1549" i="1" a="1"/>
  <c r="F1549" i="1"/>
  <c r="O1551" i="1" a="1"/>
  <c r="O1551" i="1" s="1"/>
  <c r="M1551" i="1" a="1"/>
  <c r="M1551" i="1" s="1"/>
  <c r="M1548" i="1" a="1"/>
  <c r="M1548" i="1" s="1"/>
  <c r="K1548" i="1" a="1"/>
  <c r="K1548" i="1"/>
  <c r="L1548" i="1" a="1"/>
  <c r="L1548" i="1"/>
  <c r="L1551" i="1" a="1"/>
  <c r="L1551" i="1"/>
  <c r="G1551" i="1" a="1"/>
  <c r="G1551" i="1" s="1"/>
  <c r="O1548" i="1" a="1"/>
  <c r="O1548" i="1" s="1"/>
  <c r="L1549" i="1" a="1"/>
  <c r="L1549" i="1" s="1"/>
  <c r="N1549" i="1" a="1"/>
  <c r="N1549" i="1" s="1"/>
  <c r="Q1549" i="1" a="1"/>
  <c r="Q1549" i="1" s="1"/>
  <c r="J1549" i="1" a="1"/>
  <c r="J1549" i="1" s="1"/>
  <c r="N1551" i="1" a="1"/>
  <c r="N1551" i="1"/>
  <c r="I1549" i="1" a="1"/>
  <c r="I1549" i="1"/>
  <c r="Q1548" i="1" a="1"/>
  <c r="Q1548" i="1"/>
  <c r="P1549" i="1" a="1"/>
  <c r="P1549" i="1" s="1"/>
  <c r="H1548" i="1" a="1"/>
  <c r="H1548" i="1"/>
  <c r="O1549" i="1" a="1"/>
  <c r="O1549" i="1"/>
  <c r="Q1551" i="1" a="1"/>
  <c r="Q1551" i="1" s="1"/>
  <c r="K1549" i="1" a="1"/>
  <c r="K1549" i="1"/>
  <c r="J1548" i="1" a="1"/>
  <c r="J1548" i="1"/>
  <c r="K1551" i="1" a="1"/>
  <c r="K1551" i="1"/>
  <c r="N1548" i="1" a="1"/>
  <c r="N1548" i="1"/>
  <c r="M1530" i="1" a="1"/>
  <c r="M1530" i="1"/>
  <c r="P1530" i="1" a="1"/>
  <c r="P1530" i="1"/>
  <c r="O1531" i="1" a="1"/>
  <c r="O1531" i="1"/>
  <c r="M1529" i="1" a="1"/>
  <c r="M1529" i="1"/>
  <c r="N1531" i="1" a="1"/>
  <c r="N1531" i="1" s="1"/>
  <c r="K1531" i="1" a="1"/>
  <c r="K1531" i="1"/>
  <c r="F1530" i="1" a="1"/>
  <c r="F1530" i="1" s="1"/>
  <c r="K1529" i="1" a="1"/>
  <c r="K1529" i="1"/>
  <c r="P1529" i="1" a="1"/>
  <c r="P1529" i="1" s="1"/>
  <c r="Q1529" i="1" a="1"/>
  <c r="Q1529" i="1" s="1"/>
  <c r="P1531" i="1" a="1"/>
  <c r="P1531" i="1" s="1"/>
  <c r="G1530" i="1" a="1"/>
  <c r="G1530" i="1" s="1"/>
  <c r="I1531" i="1" a="1"/>
  <c r="I1531" i="1" s="1"/>
  <c r="L1530" i="1" a="1"/>
  <c r="L1530" i="1" s="1"/>
  <c r="I1530" i="1" a="1"/>
  <c r="I1530" i="1" s="1"/>
  <c r="F1531" i="1" a="1"/>
  <c r="F1531" i="1" s="1"/>
  <c r="H1530" i="1" a="1"/>
  <c r="H1530" i="1" s="1"/>
  <c r="N1530" i="1" a="1"/>
  <c r="N1530" i="1" s="1"/>
  <c r="L1529" i="1" a="1"/>
  <c r="L1529" i="1"/>
  <c r="J1531" i="1" a="1"/>
  <c r="J1531" i="1"/>
  <c r="K1530" i="1" a="1"/>
  <c r="K1530" i="1" s="1"/>
  <c r="Q1531" i="1" a="1"/>
  <c r="Q1531" i="1" s="1"/>
  <c r="Q1530" i="1" a="1"/>
  <c r="Q1530" i="1"/>
  <c r="F1548" i="1" a="1"/>
  <c r="F1548" i="1"/>
  <c r="O1530" i="1" a="1"/>
  <c r="O1530" i="1" s="1"/>
  <c r="O1529" i="1" a="1"/>
  <c r="O1529" i="1" s="1"/>
  <c r="H1531" i="1" a="1"/>
  <c r="H1531" i="1" s="1"/>
  <c r="J1530" i="1" a="1"/>
  <c r="J1530" i="1" s="1"/>
  <c r="J1529" i="1" a="1"/>
  <c r="J1529" i="1"/>
  <c r="L1531" i="1" a="1"/>
  <c r="L1531" i="1"/>
  <c r="G1531" i="1" a="1"/>
  <c r="G1531" i="1"/>
  <c r="M1531" i="1" a="1"/>
  <c r="M1531" i="1" s="1"/>
  <c r="N1529" i="1" a="1"/>
  <c r="N1529" i="1" s="1"/>
  <c r="N1526" i="1" a="1"/>
  <c r="N1526" i="1" s="1"/>
  <c r="F1526" i="1" a="1"/>
  <c r="F1526" i="1" s="1"/>
  <c r="H1526" i="1" a="1"/>
  <c r="H1526" i="1"/>
  <c r="P1525" i="1" a="1"/>
  <c r="P1525" i="1"/>
  <c r="O1524" i="1" a="1"/>
  <c r="O1524" i="1" s="1"/>
  <c r="N1524" i="1" a="1"/>
  <c r="N1524" i="1" s="1"/>
  <c r="K1525" i="1" a="1"/>
  <c r="K1525" i="1"/>
  <c r="I1528" i="1" a="1"/>
  <c r="I1528" i="1" s="1"/>
  <c r="M1527" i="1" a="1"/>
  <c r="M1527" i="1"/>
  <c r="K1527" i="1" a="1"/>
  <c r="K1527" i="1" s="1"/>
  <c r="J1526" i="1" a="1"/>
  <c r="J1526" i="1" s="1"/>
  <c r="I1527" i="1" a="1"/>
  <c r="I1527" i="1" s="1"/>
  <c r="Q1525" i="1" a="1"/>
  <c r="Q1525" i="1"/>
  <c r="O1525" i="1" a="1"/>
  <c r="O1525" i="1"/>
  <c r="G1529" i="1" a="1"/>
  <c r="G1529" i="1"/>
  <c r="F1525" i="1" a="1"/>
  <c r="F1525" i="1" s="1"/>
  <c r="I1525" i="1" a="1"/>
  <c r="I1525" i="1"/>
  <c r="G1526" i="1" a="1"/>
  <c r="G1526" i="1"/>
  <c r="F1528" i="1" a="1"/>
  <c r="F1528" i="1"/>
  <c r="P1528" i="1" a="1"/>
  <c r="P1528" i="1"/>
  <c r="K1528" i="1" a="1"/>
  <c r="K1528" i="1" s="1"/>
  <c r="J1527" i="1" a="1"/>
  <c r="J1527" i="1"/>
  <c r="Q1524" i="1" a="1"/>
  <c r="Q1524" i="1"/>
  <c r="I1524" i="1" a="1"/>
  <c r="I1524" i="1" s="1"/>
  <c r="O1526" i="1" a="1"/>
  <c r="O1526" i="1"/>
  <c r="M1526" i="1" a="1"/>
  <c r="M1526" i="1"/>
  <c r="F1524" i="1" a="1"/>
  <c r="F1524" i="1"/>
  <c r="F1527" i="1" a="1"/>
  <c r="F1527" i="1"/>
  <c r="N1525" i="1" a="1"/>
  <c r="N1525" i="1"/>
  <c r="P1524" i="1" a="1"/>
  <c r="P1524" i="1" s="1"/>
  <c r="K1524" i="1" a="1"/>
  <c r="K1524" i="1" s="1"/>
  <c r="J1525" i="1" a="1"/>
  <c r="J1525" i="1" s="1"/>
  <c r="I1529" i="1" a="1"/>
  <c r="I1529" i="1"/>
  <c r="H1529" i="1" a="1"/>
  <c r="H1529" i="1" s="1"/>
  <c r="F1529" i="1" a="1"/>
  <c r="F1529" i="1"/>
  <c r="Q1528" i="1" a="1"/>
  <c r="Q1528" i="1"/>
  <c r="G1525" i="1" a="1"/>
  <c r="G1525" i="1" s="1"/>
  <c r="J1524" i="1" a="1"/>
  <c r="J1524" i="1" s="1"/>
  <c r="O1528" i="1" a="1"/>
  <c r="O1528" i="1" s="1"/>
  <c r="N1528" i="1" a="1"/>
  <c r="N1528" i="1" s="1"/>
  <c r="M1528" i="1" a="1"/>
  <c r="M1528" i="1" s="1"/>
  <c r="L1528" i="1" a="1"/>
  <c r="L1528" i="1"/>
  <c r="L1526" i="1" a="1"/>
  <c r="L1526" i="1"/>
  <c r="J1528" i="1" a="1"/>
  <c r="J1528" i="1" s="1"/>
  <c r="H1528" i="1" a="1"/>
  <c r="H1528" i="1"/>
  <c r="G1528" i="1" a="1"/>
  <c r="G1528" i="1"/>
  <c r="Q1527" i="1" a="1"/>
  <c r="Q1527" i="1" s="1"/>
  <c r="P1527" i="1" a="1"/>
  <c r="P1527" i="1" s="1"/>
  <c r="O1527" i="1" a="1"/>
  <c r="O1527" i="1"/>
  <c r="M1525" i="1" a="1"/>
  <c r="M1525" i="1" s="1"/>
  <c r="N1527" i="1" a="1"/>
  <c r="N1527" i="1"/>
  <c r="L1527" i="1" a="1"/>
  <c r="L1527" i="1"/>
  <c r="H1524" i="1" a="1"/>
  <c r="H1524" i="1" s="1"/>
  <c r="I1526" i="1" a="1"/>
  <c r="I1526" i="1"/>
  <c r="H1527" i="1" a="1"/>
  <c r="H1527" i="1"/>
  <c r="G1527" i="1" a="1"/>
  <c r="G1527" i="1"/>
  <c r="Q1526" i="1" a="1"/>
  <c r="Q1526" i="1" s="1"/>
  <c r="L1524" i="1" a="1"/>
  <c r="L1524" i="1" s="1"/>
  <c r="H1525" i="1" a="1"/>
  <c r="H1525" i="1" s="1"/>
  <c r="K1526" i="1" a="1"/>
  <c r="K1526" i="1" s="1"/>
  <c r="G1524" i="1" a="1"/>
  <c r="G1524" i="1" s="1"/>
  <c r="M1524" i="1" a="1"/>
  <c r="M1524" i="1"/>
  <c r="P1526" i="1" a="1"/>
  <c r="P1526" i="1"/>
  <c r="L1525" i="1" a="1"/>
  <c r="L1525" i="1"/>
  <c r="P1522" i="1" a="1"/>
  <c r="P1522" i="1"/>
  <c r="P1519" i="1" a="1"/>
  <c r="P1519" i="1" s="1"/>
  <c r="N1519" i="1" a="1"/>
  <c r="N1519" i="1" s="1"/>
  <c r="M1522" i="1" a="1"/>
  <c r="M1522" i="1" s="1"/>
  <c r="L1522" i="1" a="1"/>
  <c r="L1522" i="1" s="1"/>
  <c r="L1520" i="1" a="1"/>
  <c r="L1520" i="1" s="1"/>
  <c r="M1520" i="1" a="1"/>
  <c r="M1520" i="1" s="1"/>
  <c r="M1519" i="1" a="1"/>
  <c r="M1519" i="1" s="1"/>
  <c r="F1521" i="1" a="1"/>
  <c r="F1521" i="1"/>
  <c r="N1523" i="1" a="1"/>
  <c r="N1523" i="1"/>
  <c r="K1520" i="1" a="1"/>
  <c r="K1520" i="1"/>
  <c r="G1522" i="1" a="1"/>
  <c r="G1522" i="1"/>
  <c r="O1520" i="1" a="1"/>
  <c r="O1520" i="1" s="1"/>
  <c r="L1523" i="1" a="1"/>
  <c r="L1523" i="1"/>
  <c r="H1523" i="1" a="1"/>
  <c r="H1523" i="1"/>
  <c r="O1522" i="1" a="1"/>
  <c r="O1522" i="1"/>
  <c r="N1522" i="1" a="1"/>
  <c r="N1522" i="1"/>
  <c r="Q1519" i="1" a="1"/>
  <c r="Q1519" i="1" s="1"/>
  <c r="I1522" i="1" a="1"/>
  <c r="I1522" i="1"/>
  <c r="Q1520" i="1" a="1"/>
  <c r="Q1520" i="1"/>
  <c r="Q1522" i="1" a="1"/>
  <c r="Q1522" i="1"/>
  <c r="K1522" i="1" a="1"/>
  <c r="K1522" i="1" s="1"/>
  <c r="J1522" i="1" a="1"/>
  <c r="J1522" i="1" s="1"/>
  <c r="N1521" i="1" a="1"/>
  <c r="N1521" i="1" s="1"/>
  <c r="G1519" i="1" a="1"/>
  <c r="G1519" i="1"/>
  <c r="I1519" i="1" a="1"/>
  <c r="I1519" i="1"/>
  <c r="P1521" i="1" a="1"/>
  <c r="P1521" i="1" s="1"/>
  <c r="M1521" i="1" a="1"/>
  <c r="M1521" i="1" s="1"/>
  <c r="L1521" i="1" a="1"/>
  <c r="L1521" i="1" s="1"/>
  <c r="L1519" i="1" a="1"/>
  <c r="L1519" i="1"/>
  <c r="H1519" i="1" a="1"/>
  <c r="H1519" i="1" s="1"/>
  <c r="H1521" i="1" a="1"/>
  <c r="H1521" i="1"/>
  <c r="G1521" i="1" a="1"/>
  <c r="G1521" i="1" s="1"/>
  <c r="M1523" i="1" a="1"/>
  <c r="M1523" i="1" s="1"/>
  <c r="O1521" i="1" a="1"/>
  <c r="O1521" i="1" s="1"/>
  <c r="N1520" i="1" a="1"/>
  <c r="N1520" i="1" s="1"/>
  <c r="Q1523" i="1" a="1"/>
  <c r="Q1523" i="1" s="1"/>
  <c r="P1523" i="1" a="1"/>
  <c r="P1523" i="1" s="1"/>
  <c r="J1523" i="1" a="1"/>
  <c r="J1523" i="1" s="1"/>
  <c r="O1523" i="1" a="1"/>
  <c r="O1523" i="1" s="1"/>
  <c r="I1520" i="1" a="1"/>
  <c r="I1520" i="1"/>
  <c r="H1520" i="1" a="1"/>
  <c r="H1520" i="1"/>
  <c r="K1523" i="1" a="1"/>
  <c r="K1523" i="1"/>
  <c r="F1523" i="1" a="1"/>
  <c r="F1523" i="1" s="1"/>
  <c r="Q1521" i="1" a="1"/>
  <c r="Q1521" i="1" s="1"/>
  <c r="H1522" i="1" a="1"/>
  <c r="H1522" i="1" s="1"/>
  <c r="F1522" i="1" a="1"/>
  <c r="F1522" i="1" s="1"/>
  <c r="J1521" i="1" a="1"/>
  <c r="J1521" i="1"/>
  <c r="P1520" i="1" a="1"/>
  <c r="P1520" i="1"/>
  <c r="G1520" i="1" a="1"/>
  <c r="G1520" i="1" s="1"/>
  <c r="F1519" i="1" a="1"/>
  <c r="F1519" i="1"/>
  <c r="O1519" i="1" a="1"/>
  <c r="O1519" i="1" s="1"/>
  <c r="F1520" i="1" a="1"/>
  <c r="F1520" i="1"/>
  <c r="G1523" i="1" a="1"/>
  <c r="G1523" i="1"/>
  <c r="K1521" i="1" a="1"/>
  <c r="K1521" i="1"/>
  <c r="K1519" i="1" a="1"/>
  <c r="K1519" i="1"/>
  <c r="I1521" i="1" a="1"/>
  <c r="I1521" i="1"/>
  <c r="I1523" i="1" a="1"/>
  <c r="I1523" i="1" s="1"/>
  <c r="J1520" i="1" a="1"/>
  <c r="J1520" i="1"/>
  <c r="J1519" i="1" a="1"/>
  <c r="J1519" i="1"/>
  <c r="L1515" i="1" a="1"/>
  <c r="L1515" i="1"/>
  <c r="H1514" i="1" a="1"/>
  <c r="H1514" i="1" s="1"/>
  <c r="P1514" i="1" a="1"/>
  <c r="P1514" i="1" s="1"/>
  <c r="M1514" i="1" a="1"/>
  <c r="M1514" i="1" s="1"/>
  <c r="L1514" i="1" a="1"/>
  <c r="L1514" i="1"/>
  <c r="I1514" i="1" a="1"/>
  <c r="I1514" i="1" s="1"/>
  <c r="O1515" i="1" a="1"/>
  <c r="O1515" i="1" s="1"/>
  <c r="Q1513" i="1" a="1"/>
  <c r="Q1513" i="1" s="1"/>
  <c r="P1517" i="1" a="1"/>
  <c r="P1517" i="1" s="1"/>
  <c r="O1517" i="1" a="1"/>
  <c r="O1517" i="1" s="1"/>
  <c r="M1517" i="1" a="1"/>
  <c r="M1517" i="1"/>
  <c r="P1516" i="1" a="1"/>
  <c r="P1516" i="1" s="1"/>
  <c r="N1514" i="1" a="1"/>
  <c r="N1514" i="1"/>
  <c r="O1514" i="1" a="1"/>
  <c r="O1514" i="1" s="1"/>
  <c r="H1517" i="1" a="1"/>
  <c r="H1517" i="1" s="1"/>
  <c r="G1517" i="1" a="1"/>
  <c r="G1517" i="1" s="1"/>
  <c r="F1517" i="1" a="1"/>
  <c r="F1517" i="1"/>
  <c r="G1516" i="1" a="1"/>
  <c r="G1516" i="1" s="1"/>
  <c r="Q1516" i="1" a="1"/>
  <c r="Q1516" i="1" s="1"/>
  <c r="Q1515" i="1" a="1"/>
  <c r="Q1515" i="1"/>
  <c r="F1515" i="1" a="1"/>
  <c r="F1515" i="1" s="1"/>
  <c r="K1514" i="1" a="1"/>
  <c r="K1514" i="1" s="1"/>
  <c r="O1513" i="1" a="1"/>
  <c r="O1513" i="1" s="1"/>
  <c r="J1514" i="1" a="1"/>
  <c r="J1514" i="1" s="1"/>
  <c r="G1515" i="1" a="1"/>
  <c r="G1515" i="1" s="1"/>
  <c r="G1514" i="1" a="1"/>
  <c r="G1514" i="1"/>
  <c r="M1516" i="1" a="1"/>
  <c r="M1516" i="1" s="1"/>
  <c r="K1516" i="1" a="1"/>
  <c r="K1516" i="1" s="1"/>
  <c r="H1516" i="1" a="1"/>
  <c r="H1516" i="1" s="1"/>
  <c r="J1515" i="1" a="1"/>
  <c r="J1515" i="1" s="1"/>
  <c r="N1515" i="1" a="1"/>
  <c r="N1515" i="1" s="1"/>
  <c r="M1515" i="1" a="1"/>
  <c r="M1515" i="1" s="1"/>
  <c r="H1515" i="1" a="1"/>
  <c r="H1515" i="1"/>
  <c r="I1516" i="1" a="1"/>
  <c r="I1516" i="1"/>
  <c r="K1515" i="1" a="1"/>
  <c r="K1515" i="1"/>
  <c r="F1514" i="1" a="1"/>
  <c r="F1514" i="1" s="1"/>
  <c r="Q1517" i="1" a="1"/>
  <c r="Q1517" i="1" s="1"/>
  <c r="N1517" i="1" a="1"/>
  <c r="N1517" i="1" s="1"/>
  <c r="L1517" i="1" a="1"/>
  <c r="L1517" i="1" s="1"/>
  <c r="K1517" i="1" a="1"/>
  <c r="K1517" i="1" s="1"/>
  <c r="J1516" i="1" a="1"/>
  <c r="J1516" i="1"/>
  <c r="Q1514" i="1" a="1"/>
  <c r="Q1514" i="1"/>
  <c r="J1517" i="1" a="1"/>
  <c r="J1517" i="1" s="1"/>
  <c r="N1516" i="1" a="1"/>
  <c r="N1516" i="1" s="1"/>
  <c r="I1515" i="1" a="1"/>
  <c r="I1515" i="1" s="1"/>
  <c r="I1517" i="1" a="1"/>
  <c r="I1517" i="1" s="1"/>
  <c r="O1516" i="1" a="1"/>
  <c r="O1516" i="1" s="1"/>
  <c r="F1516" i="1" a="1"/>
  <c r="F1516" i="1" s="1"/>
  <c r="P1515" i="1" a="1"/>
  <c r="P1515" i="1"/>
  <c r="P1513" i="1" a="1"/>
  <c r="P1513" i="1" s="1"/>
  <c r="L1516" i="1" a="1"/>
  <c r="L1516" i="1" s="1"/>
  <c r="I1506" i="1" a="1"/>
  <c r="I1506" i="1"/>
  <c r="J1506" i="1" a="1"/>
  <c r="J1506" i="1" s="1"/>
  <c r="J1507" i="1" a="1"/>
  <c r="J1507" i="1"/>
  <c r="P1507" i="1" a="1"/>
  <c r="P1507" i="1"/>
  <c r="H1513" i="1" a="1"/>
  <c r="H1513" i="1"/>
  <c r="F1513" i="1" a="1"/>
  <c r="F1513" i="1"/>
  <c r="M1507" i="1" a="1"/>
  <c r="M1507" i="1" s="1"/>
  <c r="N1513" i="1" a="1"/>
  <c r="N1513" i="1" s="1"/>
  <c r="M1513" i="1" a="1"/>
  <c r="M1513" i="1" s="1"/>
  <c r="P1506" i="1" a="1"/>
  <c r="P1506" i="1"/>
  <c r="L1513" i="1" a="1"/>
  <c r="L1513" i="1"/>
  <c r="K1513" i="1" a="1"/>
  <c r="K1513" i="1"/>
  <c r="M1506" i="1" a="1"/>
  <c r="M1506" i="1"/>
  <c r="F1506" i="1" a="1"/>
  <c r="F1506" i="1"/>
  <c r="J1513" i="1" a="1"/>
  <c r="J1513" i="1" s="1"/>
  <c r="G1506" i="1" a="1"/>
  <c r="G1506" i="1" s="1"/>
  <c r="Q1506" i="1" a="1"/>
  <c r="Q1506" i="1" s="1"/>
  <c r="K1506" i="1" a="1"/>
  <c r="K1506" i="1" s="1"/>
  <c r="O1507" i="1" a="1"/>
  <c r="O1507" i="1" s="1"/>
  <c r="L1507" i="1" a="1"/>
  <c r="L1507" i="1"/>
  <c r="N1506" i="1" a="1"/>
  <c r="N1506" i="1" s="1"/>
  <c r="I1513" i="1" a="1"/>
  <c r="I1513" i="1"/>
  <c r="Q1507" i="1" a="1"/>
  <c r="Q1507" i="1" s="1"/>
  <c r="K1507" i="1" a="1"/>
  <c r="K1507" i="1"/>
  <c r="H1506" i="1" a="1"/>
  <c r="H1506" i="1" s="1"/>
  <c r="F1507" i="1" a="1"/>
  <c r="F1507" i="1" s="1"/>
  <c r="N1507" i="1" a="1"/>
  <c r="N1507" i="1"/>
  <c r="H1507" i="1" a="1"/>
  <c r="H1507" i="1"/>
  <c r="L1506" i="1" a="1"/>
  <c r="L1506" i="1" s="1"/>
  <c r="G1513" i="1" a="1"/>
  <c r="G1513" i="1"/>
  <c r="Q1505" i="1" a="1"/>
  <c r="Q1505" i="1"/>
  <c r="O1506" i="1" a="1"/>
  <c r="O1506" i="1" s="1"/>
  <c r="I1507" i="1" a="1"/>
  <c r="I1507" i="1"/>
  <c r="G1507" i="1" a="1"/>
  <c r="G1507" i="1"/>
  <c r="J1500" i="1" a="1"/>
  <c r="J1500" i="1"/>
  <c r="H1500" i="1" a="1"/>
  <c r="H1500" i="1" s="1"/>
  <c r="P1500" i="1" a="1"/>
  <c r="P1500" i="1" s="1"/>
  <c r="H1502" i="1" a="1"/>
  <c r="H1502" i="1" s="1"/>
  <c r="M1501" i="1" a="1"/>
  <c r="M1501" i="1" s="1"/>
  <c r="N1502" i="1" a="1"/>
  <c r="N1502" i="1"/>
  <c r="G1500" i="1" a="1"/>
  <c r="G1500" i="1"/>
  <c r="N1505" i="1" a="1"/>
  <c r="N1505" i="1" s="1"/>
  <c r="L1505" i="1" a="1"/>
  <c r="L1505" i="1"/>
  <c r="O1504" i="1" a="1"/>
  <c r="O1504" i="1"/>
  <c r="O1501" i="1" a="1"/>
  <c r="O1501" i="1" s="1"/>
  <c r="Q1502" i="1" a="1"/>
  <c r="Q1502" i="1" s="1"/>
  <c r="K1505" i="1" a="1"/>
  <c r="K1505" i="1" s="1"/>
  <c r="N1500" i="1" a="1"/>
  <c r="N1500" i="1" s="1"/>
  <c r="H1505" i="1" a="1"/>
  <c r="H1505" i="1" s="1"/>
  <c r="G1505" i="1" a="1"/>
  <c r="G1505" i="1"/>
  <c r="Q1504" i="1" a="1"/>
  <c r="Q1504" i="1" s="1"/>
  <c r="N1501" i="1" a="1"/>
  <c r="N1501" i="1"/>
  <c r="P1504" i="1" a="1"/>
  <c r="P1504" i="1" s="1"/>
  <c r="K1504" i="1" a="1"/>
  <c r="K1504" i="1" s="1"/>
  <c r="N1504" i="1" a="1"/>
  <c r="N1504" i="1" s="1"/>
  <c r="M1504" i="1" a="1"/>
  <c r="M1504" i="1"/>
  <c r="J1504" i="1" a="1"/>
  <c r="J1504" i="1"/>
  <c r="P1501" i="1" a="1"/>
  <c r="P1501" i="1"/>
  <c r="I1500" i="1" a="1"/>
  <c r="I1500" i="1" s="1"/>
  <c r="Q1500" i="1" a="1"/>
  <c r="Q1500" i="1"/>
  <c r="I1504" i="1" a="1"/>
  <c r="I1504" i="1"/>
  <c r="K1501" i="1" a="1"/>
  <c r="K1501" i="1" s="1"/>
  <c r="H1504" i="1" a="1"/>
  <c r="H1504" i="1"/>
  <c r="G1504" i="1" a="1"/>
  <c r="G1504" i="1"/>
  <c r="F1500" i="1" a="1"/>
  <c r="F1500" i="1" s="1"/>
  <c r="P1502" i="1" a="1"/>
  <c r="P1502" i="1"/>
  <c r="K1502" i="1" a="1"/>
  <c r="K1502" i="1" s="1"/>
  <c r="H1501" i="1" a="1"/>
  <c r="H1501" i="1"/>
  <c r="L1500" i="1" a="1"/>
  <c r="L1500" i="1"/>
  <c r="F1504" i="1" a="1"/>
  <c r="F1504" i="1"/>
  <c r="O1502" i="1" a="1"/>
  <c r="O1502" i="1" s="1"/>
  <c r="J1502" i="1" a="1"/>
  <c r="J1502" i="1" s="1"/>
  <c r="I1502" i="1" a="1"/>
  <c r="I1502" i="1"/>
  <c r="G1502" i="1" a="1"/>
  <c r="G1502" i="1"/>
  <c r="L1501" i="1" a="1"/>
  <c r="L1501" i="1" s="1"/>
  <c r="L1502" i="1" a="1"/>
  <c r="L1502" i="1" s="1"/>
  <c r="G1501" i="1" a="1"/>
  <c r="G1501" i="1" s="1"/>
  <c r="O1500" i="1" a="1"/>
  <c r="O1500" i="1" s="1"/>
  <c r="I1501" i="1" a="1"/>
  <c r="I1501" i="1" s="1"/>
  <c r="P1505" i="1" a="1"/>
  <c r="P1505" i="1"/>
  <c r="J1505" i="1" a="1"/>
  <c r="J1505" i="1"/>
  <c r="O1505" i="1" a="1"/>
  <c r="O1505" i="1" s="1"/>
  <c r="M1505" i="1" a="1"/>
  <c r="M1505" i="1" s="1"/>
  <c r="I1505" i="1" a="1"/>
  <c r="I1505" i="1" s="1"/>
  <c r="F1505" i="1" a="1"/>
  <c r="F1505" i="1"/>
  <c r="F1501" i="1" a="1"/>
  <c r="F1501" i="1"/>
  <c r="L1504" i="1" a="1"/>
  <c r="L1504" i="1"/>
  <c r="M1502" i="1" a="1"/>
  <c r="M1502" i="1"/>
  <c r="M1500" i="1" a="1"/>
  <c r="M1500" i="1" s="1"/>
  <c r="K1500" i="1" a="1"/>
  <c r="K1500" i="1"/>
  <c r="F1502" i="1" a="1"/>
  <c r="F1502" i="1"/>
  <c r="Q1501" i="1" a="1"/>
  <c r="Q1501" i="1" s="1"/>
  <c r="J1501" i="1" a="1"/>
  <c r="J1501" i="1" s="1"/>
  <c r="O1494" i="1" a="1"/>
  <c r="O1494" i="1" s="1"/>
  <c r="P1494" i="1" a="1"/>
  <c r="P1494" i="1" s="1"/>
  <c r="P1487" i="1" a="1"/>
  <c r="P1487" i="1"/>
  <c r="N1494" i="1" a="1"/>
  <c r="N1494" i="1"/>
  <c r="G1499" i="1" a="1"/>
  <c r="G1499" i="1"/>
  <c r="Q1499" i="1" a="1"/>
  <c r="Q1499" i="1"/>
  <c r="M1499" i="1" a="1"/>
  <c r="M1499" i="1" s="1"/>
  <c r="L1494" i="1" a="1"/>
  <c r="L1494" i="1" s="1"/>
  <c r="O1499" i="1" a="1"/>
  <c r="O1499" i="1" s="1"/>
  <c r="N1499" i="1" a="1"/>
  <c r="N1499" i="1"/>
  <c r="K1499" i="1" a="1"/>
  <c r="K1499" i="1"/>
  <c r="L1499" i="1" a="1"/>
  <c r="L1499" i="1" s="1"/>
  <c r="J1499" i="1" a="1"/>
  <c r="J1499" i="1" s="1"/>
  <c r="K1494" i="1" a="1"/>
  <c r="K1494" i="1" s="1"/>
  <c r="I1494" i="1" a="1"/>
  <c r="I1494" i="1"/>
  <c r="K1492" i="1" a="1"/>
  <c r="K1492" i="1"/>
  <c r="G1492" i="1" a="1"/>
  <c r="G1492" i="1"/>
  <c r="M1494" i="1" a="1"/>
  <c r="M1494" i="1" s="1"/>
  <c r="H1494" i="1" a="1"/>
  <c r="H1494" i="1" s="1"/>
  <c r="J1492" i="1" a="1"/>
  <c r="J1492" i="1" s="1"/>
  <c r="I1492" i="1" a="1"/>
  <c r="I1492" i="1" s="1"/>
  <c r="F1492" i="1" a="1"/>
  <c r="F1492" i="1"/>
  <c r="H1499" i="1" a="1"/>
  <c r="H1499" i="1"/>
  <c r="O1492" i="1" a="1"/>
  <c r="O1492" i="1"/>
  <c r="F1499" i="1" a="1"/>
  <c r="F1499" i="1"/>
  <c r="Q1494" i="1" a="1"/>
  <c r="Q1494" i="1" s="1"/>
  <c r="Q1487" i="1" a="1"/>
  <c r="Q1487" i="1"/>
  <c r="N1487" i="1" a="1"/>
  <c r="N1487" i="1" s="1"/>
  <c r="J1494" i="1" a="1"/>
  <c r="J1494" i="1" s="1"/>
  <c r="L1492" i="1" a="1"/>
  <c r="L1492" i="1" s="1"/>
  <c r="N1492" i="1" a="1"/>
  <c r="N1492" i="1" s="1"/>
  <c r="G1494" i="1" a="1"/>
  <c r="G1494" i="1" s="1"/>
  <c r="F1494" i="1" a="1"/>
  <c r="F1494" i="1"/>
  <c r="Q1492" i="1" a="1"/>
  <c r="Q1492" i="1"/>
  <c r="P1492" i="1" a="1"/>
  <c r="P1492" i="1"/>
  <c r="M1492" i="1" a="1"/>
  <c r="M1492" i="1" s="1"/>
  <c r="O1487" i="1" a="1"/>
  <c r="O1487" i="1" s="1"/>
  <c r="H1492" i="1" a="1"/>
  <c r="H1492" i="1" s="1"/>
  <c r="P1499" i="1" a="1"/>
  <c r="P1499" i="1" s="1"/>
  <c r="I1499" i="1" a="1"/>
  <c r="I1499" i="1"/>
  <c r="M1487" i="1" a="1"/>
  <c r="M1487" i="1"/>
  <c r="L1487" i="1" a="1"/>
  <c r="L1487" i="1" s="1"/>
  <c r="K1487" i="1" a="1"/>
  <c r="K1487" i="1"/>
  <c r="O1485" i="1" a="1"/>
  <c r="O1485" i="1" s="1"/>
  <c r="K1485" i="1" a="1"/>
  <c r="K1485" i="1"/>
  <c r="Q1485" i="1" a="1"/>
  <c r="Q1485" i="1"/>
  <c r="I1487" i="1" a="1"/>
  <c r="I1487" i="1"/>
  <c r="P1485" i="1" a="1"/>
  <c r="P1485" i="1" s="1"/>
  <c r="M1485" i="1" a="1"/>
  <c r="M1485" i="1" s="1"/>
  <c r="H1487" i="1" a="1"/>
  <c r="H1487" i="1" s="1"/>
  <c r="J1485" i="1" a="1"/>
  <c r="J1485" i="1" s="1"/>
  <c r="I1485" i="1" a="1"/>
  <c r="I1485" i="1"/>
  <c r="G1485" i="1" a="1"/>
  <c r="G1485" i="1"/>
  <c r="F1485" i="1" a="1"/>
  <c r="F1485" i="1"/>
  <c r="J1487" i="1" a="1"/>
  <c r="J1487" i="1"/>
  <c r="G1487" i="1" a="1"/>
  <c r="G1487" i="1" s="1"/>
  <c r="N1485" i="1" a="1"/>
  <c r="N1485" i="1"/>
  <c r="F1487" i="1" a="1"/>
  <c r="F1487" i="1" s="1"/>
  <c r="L1485" i="1" a="1"/>
  <c r="L1485" i="1" s="1"/>
  <c r="H1485" i="1" a="1"/>
  <c r="H1485" i="1" s="1"/>
  <c r="Q1458" i="1" a="1"/>
  <c r="Q1458" i="1" s="1"/>
  <c r="F1456" i="1" a="1"/>
  <c r="F1456" i="1" s="1"/>
  <c r="H1455" i="1" a="1"/>
  <c r="H1455" i="1"/>
  <c r="P1458" i="1" a="1"/>
  <c r="P1458" i="1"/>
  <c r="Q1455" i="1" a="1"/>
  <c r="Q1455" i="1"/>
  <c r="N1457" i="1" a="1"/>
  <c r="N1457" i="1" s="1"/>
  <c r="K1457" i="1" a="1"/>
  <c r="K1457" i="1" s="1"/>
  <c r="N1458" i="1" a="1"/>
  <c r="N1458" i="1" s="1"/>
  <c r="Q1457" i="1" a="1"/>
  <c r="Q1457" i="1" s="1"/>
  <c r="H1456" i="1" a="1"/>
  <c r="H1456" i="1" s="1"/>
  <c r="O1457" i="1" a="1"/>
  <c r="O1457" i="1" s="1"/>
  <c r="M1457" i="1" a="1"/>
  <c r="M1457" i="1" s="1"/>
  <c r="Q1456" i="1" a="1"/>
  <c r="Q1456" i="1"/>
  <c r="O1458" i="1" a="1"/>
  <c r="O1458" i="1" s="1"/>
  <c r="I1455" i="1" a="1"/>
  <c r="I1455" i="1"/>
  <c r="J1458" i="1" a="1"/>
  <c r="J1458" i="1"/>
  <c r="I1458" i="1" a="1"/>
  <c r="I1458" i="1" s="1"/>
  <c r="J1457" i="1" a="1"/>
  <c r="J1457" i="1" s="1"/>
  <c r="I1457" i="1" a="1"/>
  <c r="I1457" i="1"/>
  <c r="J1456" i="1" a="1"/>
  <c r="J1456" i="1" s="1"/>
  <c r="J1455" i="1" a="1"/>
  <c r="J1455" i="1" s="1"/>
  <c r="G1457" i="1" a="1"/>
  <c r="G1457" i="1"/>
  <c r="L1456" i="1" a="1"/>
  <c r="L1456" i="1"/>
  <c r="L1455" i="1" a="1"/>
  <c r="L1455" i="1" s="1"/>
  <c r="K1456" i="1" a="1"/>
  <c r="K1456" i="1" s="1"/>
  <c r="K1455" i="1" a="1"/>
  <c r="K1455" i="1"/>
  <c r="L1457" i="1" a="1"/>
  <c r="L1457" i="1"/>
  <c r="P1455" i="1" a="1"/>
  <c r="P1455" i="1" s="1"/>
  <c r="F1458" i="1" a="1"/>
  <c r="F1458" i="1" s="1"/>
  <c r="P1457" i="1" a="1"/>
  <c r="P1457" i="1" s="1"/>
  <c r="N1456" i="1" a="1"/>
  <c r="N1456" i="1" s="1"/>
  <c r="N1455" i="1" a="1"/>
  <c r="N1455" i="1"/>
  <c r="M1458" i="1" a="1"/>
  <c r="M1458" i="1"/>
  <c r="K1458" i="1" a="1"/>
  <c r="K1458" i="1" s="1"/>
  <c r="H1458" i="1" a="1"/>
  <c r="H1458" i="1"/>
  <c r="L1458" i="1" a="1"/>
  <c r="L1458" i="1" s="1"/>
  <c r="Q1454" i="1" a="1"/>
  <c r="Q1454" i="1" s="1"/>
  <c r="G1458" i="1" a="1"/>
  <c r="G1458" i="1" s="1"/>
  <c r="P1456" i="1" a="1"/>
  <c r="P1456" i="1"/>
  <c r="M1456" i="1" a="1"/>
  <c r="M1456" i="1"/>
  <c r="G1456" i="1" a="1"/>
  <c r="G1456" i="1" s="1"/>
  <c r="M1455" i="1" a="1"/>
  <c r="M1455" i="1" s="1"/>
  <c r="G1455" i="1" a="1"/>
  <c r="G1455" i="1"/>
  <c r="F1455" i="1" a="1"/>
  <c r="F1455" i="1" s="1"/>
  <c r="O1456" i="1" a="1"/>
  <c r="O1456" i="1"/>
  <c r="O1455" i="1" a="1"/>
  <c r="O1455" i="1" s="1"/>
  <c r="P1454" i="1" a="1"/>
  <c r="P1454" i="1" s="1"/>
  <c r="F1457" i="1" a="1"/>
  <c r="F1457" i="1"/>
  <c r="I1456" i="1" a="1"/>
  <c r="I1456" i="1" s="1"/>
  <c r="H1457" i="1" a="1"/>
  <c r="H1457" i="1" s="1"/>
  <c r="K1452" i="1" a="1"/>
  <c r="K1452" i="1" s="1"/>
  <c r="L1449" i="1" a="1"/>
  <c r="L1449" i="1" s="1"/>
  <c r="I1451" i="1" a="1"/>
  <c r="I1451" i="1" s="1"/>
  <c r="Q1450" i="1" a="1"/>
  <c r="Q1450" i="1" s="1"/>
  <c r="P1450" i="1" a="1"/>
  <c r="P1450" i="1" s="1"/>
  <c r="Q1449" i="1" a="1"/>
  <c r="Q1449" i="1"/>
  <c r="P1449" i="1" a="1"/>
  <c r="P1449" i="1"/>
  <c r="M1449" i="1" a="1"/>
  <c r="M1449" i="1" s="1"/>
  <c r="Q1451" i="1" a="1"/>
  <c r="Q1451" i="1" s="1"/>
  <c r="J1454" i="1" a="1"/>
  <c r="J1454" i="1" s="1"/>
  <c r="I1454" i="1" a="1"/>
  <c r="I1454" i="1"/>
  <c r="G1454" i="1" a="1"/>
  <c r="G1454" i="1"/>
  <c r="G1450" i="1" a="1"/>
  <c r="G1450" i="1"/>
  <c r="O1449" i="1" a="1"/>
  <c r="O1449" i="1" s="1"/>
  <c r="G1452" i="1" a="1"/>
  <c r="G1452" i="1" s="1"/>
  <c r="N1451" i="1" a="1"/>
  <c r="N1451" i="1" s="1"/>
  <c r="Q1453" i="1" a="1"/>
  <c r="Q1453" i="1"/>
  <c r="P1453" i="1" a="1"/>
  <c r="P1453" i="1"/>
  <c r="N1453" i="1" a="1"/>
  <c r="N1453" i="1"/>
  <c r="I1450" i="1" a="1"/>
  <c r="I1450" i="1"/>
  <c r="K1450" i="1" a="1"/>
  <c r="K1450" i="1" s="1"/>
  <c r="P1452" i="1" a="1"/>
  <c r="P1452" i="1" s="1"/>
  <c r="M1451" i="1" a="1"/>
  <c r="M1451" i="1"/>
  <c r="M1452" i="1" a="1"/>
  <c r="M1452" i="1" s="1"/>
  <c r="J1452" i="1" a="1"/>
  <c r="J1452" i="1" s="1"/>
  <c r="L1450" i="1" a="1"/>
  <c r="L1450" i="1" s="1"/>
  <c r="J1450" i="1" a="1"/>
  <c r="J1450" i="1"/>
  <c r="J1453" i="1" a="1"/>
  <c r="J1453" i="1"/>
  <c r="O1454" i="1" a="1"/>
  <c r="O1454" i="1"/>
  <c r="N1454" i="1" a="1"/>
  <c r="N1454" i="1" s="1"/>
  <c r="G1453" i="1" a="1"/>
  <c r="G1453" i="1" s="1"/>
  <c r="N1449" i="1" a="1"/>
  <c r="N1449" i="1" s="1"/>
  <c r="M1454" i="1" a="1"/>
  <c r="M1454" i="1" s="1"/>
  <c r="M1453" i="1" a="1"/>
  <c r="M1453" i="1" s="1"/>
  <c r="I1452" i="1" a="1"/>
  <c r="I1452" i="1" s="1"/>
  <c r="K1451" i="1" a="1"/>
  <c r="K1451" i="1"/>
  <c r="P1451" i="1" a="1"/>
  <c r="P1451" i="1"/>
  <c r="F1451" i="1" a="1"/>
  <c r="F1451" i="1" s="1"/>
  <c r="L1454" i="1" a="1"/>
  <c r="L1454" i="1" s="1"/>
  <c r="F1454" i="1" a="1"/>
  <c r="F1454" i="1"/>
  <c r="Q1452" i="1" a="1"/>
  <c r="Q1452" i="1"/>
  <c r="L1452" i="1" a="1"/>
  <c r="L1452" i="1" s="1"/>
  <c r="J1451" i="1" a="1"/>
  <c r="J1451" i="1"/>
  <c r="K1454" i="1" a="1"/>
  <c r="K1454" i="1"/>
  <c r="H1454" i="1" a="1"/>
  <c r="H1454" i="1"/>
  <c r="H1452" i="1" a="1"/>
  <c r="H1452" i="1" s="1"/>
  <c r="O1451" i="1" a="1"/>
  <c r="O1451" i="1" s="1"/>
  <c r="N1450" i="1" a="1"/>
  <c r="N1450" i="1" s="1"/>
  <c r="M1450" i="1" a="1"/>
  <c r="M1450" i="1" s="1"/>
  <c r="G1451" i="1" a="1"/>
  <c r="G1451" i="1"/>
  <c r="F1453" i="1" a="1"/>
  <c r="F1453" i="1"/>
  <c r="O1452" i="1" a="1"/>
  <c r="O1452" i="1" s="1"/>
  <c r="F1450" i="1" a="1"/>
  <c r="F1450" i="1" s="1"/>
  <c r="O1453" i="1" a="1"/>
  <c r="O1453" i="1"/>
  <c r="L1453" i="1" a="1"/>
  <c r="L1453" i="1"/>
  <c r="H1450" i="1" a="1"/>
  <c r="H1450" i="1" s="1"/>
  <c r="K1453" i="1" a="1"/>
  <c r="K1453" i="1"/>
  <c r="N1452" i="1" a="1"/>
  <c r="N1452" i="1"/>
  <c r="F1452" i="1" a="1"/>
  <c r="F1452" i="1" s="1"/>
  <c r="L1451" i="1" a="1"/>
  <c r="L1451" i="1" s="1"/>
  <c r="H1451" i="1" a="1"/>
  <c r="H1451" i="1" s="1"/>
  <c r="O1450" i="1" a="1"/>
  <c r="O1450" i="1" s="1"/>
  <c r="I1453" i="1" a="1"/>
  <c r="I1453" i="1" s="1"/>
  <c r="H1453" i="1" a="1"/>
  <c r="H1453" i="1"/>
  <c r="F1447" i="1" a="1"/>
  <c r="F1447" i="1"/>
  <c r="G1447" i="1" a="1"/>
  <c r="G1447" i="1" s="1"/>
  <c r="P1447" i="1" a="1"/>
  <c r="P1447" i="1" s="1"/>
  <c r="N1447" i="1" a="1"/>
  <c r="N1447" i="1"/>
  <c r="O1447" i="1" a="1"/>
  <c r="O1447" i="1"/>
  <c r="L1447" i="1" a="1"/>
  <c r="L1447" i="1" s="1"/>
  <c r="G1446" i="1" a="1"/>
  <c r="G1446" i="1"/>
  <c r="M1447" i="1" a="1"/>
  <c r="M1447" i="1" s="1"/>
  <c r="F1445" i="1" a="1"/>
  <c r="F1445" i="1"/>
  <c r="K1447" i="1" a="1"/>
  <c r="K1447" i="1" s="1"/>
  <c r="M1446" i="1" a="1"/>
  <c r="M1446" i="1" s="1"/>
  <c r="O1445" i="1" a="1"/>
  <c r="O1445" i="1" s="1"/>
  <c r="I1444" i="1" a="1"/>
  <c r="I1444" i="1" s="1"/>
  <c r="H1444" i="1" a="1"/>
  <c r="H1444" i="1"/>
  <c r="K1448" i="1" a="1"/>
  <c r="K1448" i="1"/>
  <c r="H1447" i="1" a="1"/>
  <c r="H1447" i="1" s="1"/>
  <c r="P1446" i="1" a="1"/>
  <c r="P1446" i="1" s="1"/>
  <c r="J1446" i="1" a="1"/>
  <c r="J1446" i="1"/>
  <c r="F1446" i="1" a="1"/>
  <c r="F1446" i="1"/>
  <c r="N1444" i="1" a="1"/>
  <c r="N1444" i="1" s="1"/>
  <c r="K1446" i="1" a="1"/>
  <c r="K1446" i="1"/>
  <c r="O1446" i="1" a="1"/>
  <c r="O1446" i="1"/>
  <c r="P1444" i="1" a="1"/>
  <c r="P1444" i="1" s="1"/>
  <c r="M1444" i="1" a="1"/>
  <c r="M1444" i="1" s="1"/>
  <c r="Q1445" i="1" a="1"/>
  <c r="Q1445" i="1" s="1"/>
  <c r="K1444" i="1" a="1"/>
  <c r="K1444" i="1" s="1"/>
  <c r="N1446" i="1" a="1"/>
  <c r="N1446" i="1" s="1"/>
  <c r="F1448" i="1" a="1"/>
  <c r="F1448" i="1"/>
  <c r="J1445" i="1" a="1"/>
  <c r="J1445" i="1"/>
  <c r="L1444" i="1" a="1"/>
  <c r="L1444" i="1" s="1"/>
  <c r="P1445" i="1" a="1"/>
  <c r="P1445" i="1" s="1"/>
  <c r="Q1448" i="1" a="1"/>
  <c r="Q1448" i="1"/>
  <c r="I1448" i="1" a="1"/>
  <c r="I1448" i="1"/>
  <c r="H1445" i="1" a="1"/>
  <c r="H1445" i="1" s="1"/>
  <c r="G1445" i="1" a="1"/>
  <c r="G1445" i="1"/>
  <c r="N1445" i="1" a="1"/>
  <c r="N1445" i="1"/>
  <c r="K1449" i="1" a="1"/>
  <c r="K1449" i="1"/>
  <c r="G1449" i="1" a="1"/>
  <c r="G1449" i="1" s="1"/>
  <c r="F1449" i="1" a="1"/>
  <c r="F1449" i="1" s="1"/>
  <c r="L1446" i="1" a="1"/>
  <c r="L1446" i="1" s="1"/>
  <c r="I1447" i="1" a="1"/>
  <c r="I1447" i="1" s="1"/>
  <c r="M1445" i="1" a="1"/>
  <c r="M1445" i="1"/>
  <c r="K1445" i="1" a="1"/>
  <c r="K1445" i="1"/>
  <c r="J1449" i="1" a="1"/>
  <c r="J1449" i="1" s="1"/>
  <c r="J1447" i="1" a="1"/>
  <c r="J1447" i="1" s="1"/>
  <c r="I1449" i="1" a="1"/>
  <c r="I1449" i="1"/>
  <c r="H1449" i="1" a="1"/>
  <c r="H1449" i="1"/>
  <c r="P1448" i="1" a="1"/>
  <c r="P1448" i="1" s="1"/>
  <c r="G1448" i="1" a="1"/>
  <c r="G1448" i="1"/>
  <c r="I1446" i="1" a="1"/>
  <c r="I1446" i="1"/>
  <c r="Q1444" i="1" a="1"/>
  <c r="Q1444" i="1" s="1"/>
  <c r="N1448" i="1" a="1"/>
  <c r="N1448" i="1" s="1"/>
  <c r="O1448" i="1" a="1"/>
  <c r="O1448" i="1" s="1"/>
  <c r="M1448" i="1" a="1"/>
  <c r="M1448" i="1" s="1"/>
  <c r="L1448" i="1" a="1"/>
  <c r="L1448" i="1" s="1"/>
  <c r="Q1447" i="1" a="1"/>
  <c r="Q1447" i="1"/>
  <c r="O1444" i="1" a="1"/>
  <c r="O1444" i="1" s="1"/>
  <c r="Q1446" i="1" a="1"/>
  <c r="Q1446" i="1" s="1"/>
  <c r="L1445" i="1" a="1"/>
  <c r="L1445" i="1" s="1"/>
  <c r="J1444" i="1" a="1"/>
  <c r="J1444" i="1"/>
  <c r="I1445" i="1" a="1"/>
  <c r="I1445" i="1"/>
  <c r="J1448" i="1" a="1"/>
  <c r="J1448" i="1" s="1"/>
  <c r="H1448" i="1" a="1"/>
  <c r="H1448" i="1"/>
  <c r="H1446" i="1" a="1"/>
  <c r="H1446" i="1" s="1"/>
  <c r="N1661" i="1" a="1"/>
  <c r="N1661" i="1"/>
  <c r="J1660" i="1" a="1"/>
  <c r="J1660" i="1" s="1"/>
  <c r="M1660" i="1" a="1"/>
  <c r="M1660" i="1" s="1"/>
  <c r="G1661" i="1" a="1"/>
  <c r="G1661" i="1" s="1"/>
  <c r="O1660" i="1" a="1"/>
  <c r="O1660" i="1" s="1"/>
  <c r="P1654" i="1" a="1"/>
  <c r="P1654" i="1"/>
  <c r="Q1654" i="1" a="1"/>
  <c r="Q1654" i="1"/>
  <c r="N1654" i="1" a="1"/>
  <c r="N1654" i="1" s="1"/>
  <c r="L1654" i="1" a="1"/>
  <c r="L1654" i="1" s="1"/>
  <c r="Q1661" i="1" a="1"/>
  <c r="Q1661" i="1"/>
  <c r="P1661" i="1" a="1"/>
  <c r="P1661" i="1"/>
  <c r="O1662" i="1" a="1"/>
  <c r="O1662" i="1" s="1"/>
  <c r="N1662" i="1" a="1"/>
  <c r="N1662" i="1"/>
  <c r="L1662" i="1" a="1"/>
  <c r="L1662" i="1"/>
  <c r="I1662" i="1" a="1"/>
  <c r="I1662" i="1" s="1"/>
  <c r="I1660" i="1" a="1"/>
  <c r="I1660" i="1" s="1"/>
  <c r="H1660" i="1" a="1"/>
  <c r="H1660" i="1" s="1"/>
  <c r="H1662" i="1" a="1"/>
  <c r="H1662" i="1" s="1"/>
  <c r="G1662" i="1" a="1"/>
  <c r="G1662" i="1" s="1"/>
  <c r="K1660" i="1" a="1"/>
  <c r="K1660" i="1"/>
  <c r="G1660" i="1" a="1"/>
  <c r="G1660" i="1" s="1"/>
  <c r="K1654" i="1" a="1"/>
  <c r="K1654" i="1" s="1"/>
  <c r="L1661" i="1" a="1"/>
  <c r="L1661" i="1" s="1"/>
  <c r="K1662" i="1" a="1"/>
  <c r="K1662" i="1" s="1"/>
  <c r="J1662" i="1" a="1"/>
  <c r="J1662" i="1"/>
  <c r="M1661" i="1" a="1"/>
  <c r="M1661" i="1"/>
  <c r="O1654" i="1" a="1"/>
  <c r="O1654" i="1"/>
  <c r="I1661" i="1" a="1"/>
  <c r="I1661" i="1"/>
  <c r="N1660" i="1" a="1"/>
  <c r="N1660" i="1"/>
  <c r="P1660" i="1" a="1"/>
  <c r="P1660" i="1" s="1"/>
  <c r="Q1662" i="1" a="1"/>
  <c r="Q1662" i="1"/>
  <c r="P1662" i="1" a="1"/>
  <c r="P1662" i="1"/>
  <c r="M1662" i="1" a="1"/>
  <c r="M1662" i="1"/>
  <c r="L1660" i="1" a="1"/>
  <c r="L1660" i="1"/>
  <c r="O1661" i="1" a="1"/>
  <c r="O1661" i="1" s="1"/>
  <c r="J1661" i="1" a="1"/>
  <c r="J1661" i="1" s="1"/>
  <c r="F1662" i="1" a="1"/>
  <c r="F1662" i="1"/>
  <c r="F1661" i="1" a="1"/>
  <c r="F1661" i="1" s="1"/>
  <c r="K1661" i="1" a="1"/>
  <c r="K1661" i="1"/>
  <c r="Q1660" i="1" a="1"/>
  <c r="Q1660" i="1" s="1"/>
  <c r="H1661" i="1" a="1"/>
  <c r="H1661" i="1" s="1"/>
  <c r="F1660" i="1" a="1"/>
  <c r="F1660" i="1"/>
  <c r="M1654" i="1" a="1"/>
  <c r="M1654" i="1"/>
  <c r="H1647" i="1" a="1"/>
  <c r="H1647" i="1"/>
  <c r="M1646" i="1" a="1"/>
  <c r="M1646" i="1" s="1"/>
  <c r="I1654" i="1" a="1"/>
  <c r="I1654" i="1" s="1"/>
  <c r="H1654" i="1" a="1"/>
  <c r="H1654" i="1" s="1"/>
  <c r="P1646" i="1" a="1"/>
  <c r="P1646" i="1" s="1"/>
  <c r="O1646" i="1" a="1"/>
  <c r="O1646" i="1"/>
  <c r="G1654" i="1" a="1"/>
  <c r="G1654" i="1" s="1"/>
  <c r="F1654" i="1" a="1"/>
  <c r="F1654" i="1" s="1"/>
  <c r="Q1647" i="1" a="1"/>
  <c r="Q1647" i="1" s="1"/>
  <c r="K1647" i="1" a="1"/>
  <c r="K1647" i="1"/>
  <c r="I1647" i="1" a="1"/>
  <c r="I1647" i="1"/>
  <c r="L1647" i="1" a="1"/>
  <c r="L1647" i="1"/>
  <c r="F1647" i="1" a="1"/>
  <c r="F1647" i="1"/>
  <c r="J1646" i="1" a="1"/>
  <c r="J1646" i="1" s="1"/>
  <c r="N1646" i="1" a="1"/>
  <c r="N1646" i="1"/>
  <c r="N1647" i="1" a="1"/>
  <c r="N1647" i="1" s="1"/>
  <c r="M1647" i="1" a="1"/>
  <c r="M1647" i="1"/>
  <c r="G1647" i="1" a="1"/>
  <c r="G1647" i="1"/>
  <c r="I1646" i="1" a="1"/>
  <c r="I1646" i="1"/>
  <c r="K1646" i="1" a="1"/>
  <c r="K1646" i="1"/>
  <c r="P1647" i="1" a="1"/>
  <c r="P1647" i="1"/>
  <c r="H1646" i="1" a="1"/>
  <c r="H1646" i="1"/>
  <c r="G1646" i="1" a="1"/>
  <c r="G1646" i="1" s="1"/>
  <c r="F1646" i="1" a="1"/>
  <c r="F1646" i="1"/>
  <c r="O1647" i="1" a="1"/>
  <c r="O1647" i="1" s="1"/>
  <c r="Q1646" i="1" a="1"/>
  <c r="Q1646" i="1" s="1"/>
  <c r="J1647" i="1" a="1"/>
  <c r="J1647" i="1" s="1"/>
  <c r="L1646" i="1" a="1"/>
  <c r="L1646" i="1"/>
  <c r="J1654" i="1" a="1"/>
  <c r="J1654" i="1" s="1"/>
  <c r="L1642" i="1" a="1"/>
  <c r="L1642" i="1"/>
  <c r="G1643" i="1" a="1"/>
  <c r="G1643" i="1" s="1"/>
  <c r="H1642" i="1" a="1"/>
  <c r="H1642" i="1" s="1"/>
  <c r="Q1643" i="1" a="1"/>
  <c r="Q1643" i="1" s="1"/>
  <c r="L1643" i="1" a="1"/>
  <c r="L1643" i="1" s="1"/>
  <c r="G1642" i="1" a="1"/>
  <c r="G1642" i="1"/>
  <c r="F1642" i="1" a="1"/>
  <c r="F1642" i="1" s="1"/>
  <c r="O1643" i="1" a="1"/>
  <c r="O1643" i="1" s="1"/>
  <c r="N1643" i="1" a="1"/>
  <c r="N1643" i="1"/>
  <c r="M1643" i="1" a="1"/>
  <c r="M1643" i="1" s="1"/>
  <c r="J1643" i="1" a="1"/>
  <c r="J1643" i="1"/>
  <c r="N1642" i="1" a="1"/>
  <c r="N1642" i="1"/>
  <c r="Q1642" i="1" a="1"/>
  <c r="Q1642" i="1"/>
  <c r="I1642" i="1" a="1"/>
  <c r="I1642" i="1" s="1"/>
  <c r="M1642" i="1" a="1"/>
  <c r="M1642" i="1" s="1"/>
  <c r="I1643" i="1" a="1"/>
  <c r="I1643" i="1" s="1"/>
  <c r="P1642" i="1" a="1"/>
  <c r="P1642" i="1"/>
  <c r="J1642" i="1" a="1"/>
  <c r="J1642" i="1"/>
  <c r="H1643" i="1" a="1"/>
  <c r="H1643" i="1"/>
  <c r="F1643" i="1" a="1"/>
  <c r="F1643" i="1"/>
  <c r="O1642" i="1" a="1"/>
  <c r="O1642" i="1"/>
  <c r="K1643" i="1" a="1"/>
  <c r="K1643" i="1" s="1"/>
  <c r="P1643" i="1" a="1"/>
  <c r="P1643" i="1"/>
  <c r="K1642" i="1" a="1"/>
  <c r="K1642" i="1" s="1"/>
  <c r="L1629" i="1" a="1"/>
  <c r="L1629" i="1" s="1"/>
  <c r="P1626" i="1" a="1"/>
  <c r="P1626" i="1" s="1"/>
  <c r="H1627" i="1" a="1"/>
  <c r="H1627" i="1" s="1"/>
  <c r="F1627" i="1" a="1"/>
  <c r="F1627" i="1"/>
  <c r="K1627" i="1" a="1"/>
  <c r="K1627" i="1"/>
  <c r="P1628" i="1" a="1"/>
  <c r="P1628" i="1" s="1"/>
  <c r="Q1629" i="1" a="1"/>
  <c r="Q1629" i="1" s="1"/>
  <c r="P1629" i="1" a="1"/>
  <c r="P1629" i="1" s="1"/>
  <c r="O1627" i="1" a="1"/>
  <c r="O1627" i="1" s="1"/>
  <c r="M1627" i="1" a="1"/>
  <c r="M1627" i="1" s="1"/>
  <c r="O1629" i="1" a="1"/>
  <c r="O1629" i="1"/>
  <c r="P1627" i="1" a="1"/>
  <c r="P1627" i="1" s="1"/>
  <c r="N1629" i="1" a="1"/>
  <c r="N1629" i="1"/>
  <c r="J1629" i="1" a="1"/>
  <c r="J1629" i="1"/>
  <c r="G1629" i="1" a="1"/>
  <c r="G1629" i="1" s="1"/>
  <c r="N1627" i="1" a="1"/>
  <c r="N1627" i="1"/>
  <c r="O1626" i="1" a="1"/>
  <c r="O1626" i="1"/>
  <c r="Q1625" i="1" a="1"/>
  <c r="Q1625" i="1"/>
  <c r="H1628" i="1" a="1"/>
  <c r="H1628" i="1"/>
  <c r="Q1628" i="1" a="1"/>
  <c r="Q1628" i="1" s="1"/>
  <c r="N1628" i="1" a="1"/>
  <c r="N1628" i="1" s="1"/>
  <c r="K1628" i="1" a="1"/>
  <c r="K1628" i="1"/>
  <c r="G1627" i="1" a="1"/>
  <c r="G1627" i="1"/>
  <c r="I1628" i="1" a="1"/>
  <c r="I1628" i="1"/>
  <c r="J1628" i="1" a="1"/>
  <c r="J1628" i="1"/>
  <c r="L1626" i="1" a="1"/>
  <c r="L1626" i="1" s="1"/>
  <c r="G1626" i="1" a="1"/>
  <c r="G1626" i="1" s="1"/>
  <c r="Q1626" i="1" a="1"/>
  <c r="Q1626" i="1" s="1"/>
  <c r="I1627" i="1" a="1"/>
  <c r="I1627" i="1" s="1"/>
  <c r="M1626" i="1" a="1"/>
  <c r="M1626" i="1" s="1"/>
  <c r="N1626" i="1" a="1"/>
  <c r="N1626" i="1" s="1"/>
  <c r="K1629" i="1" a="1"/>
  <c r="K1629" i="1" s="1"/>
  <c r="H1629" i="1" a="1"/>
  <c r="H1629" i="1"/>
  <c r="O1628" i="1" a="1"/>
  <c r="O1628" i="1"/>
  <c r="L1627" i="1" a="1"/>
  <c r="L1627" i="1"/>
  <c r="Q1627" i="1" a="1"/>
  <c r="Q1627" i="1" s="1"/>
  <c r="H1626" i="1" a="1"/>
  <c r="H1626" i="1" s="1"/>
  <c r="K1626" i="1" a="1"/>
  <c r="K1626" i="1" s="1"/>
  <c r="F1628" i="1" a="1"/>
  <c r="F1628" i="1" s="1"/>
  <c r="J1627" i="1" a="1"/>
  <c r="J1627" i="1" s="1"/>
  <c r="I1629" i="1" a="1"/>
  <c r="I1629" i="1"/>
  <c r="F1629" i="1" a="1"/>
  <c r="F1629" i="1"/>
  <c r="M1628" i="1" a="1"/>
  <c r="M1628" i="1"/>
  <c r="G1628" i="1" a="1"/>
  <c r="G1628" i="1" s="1"/>
  <c r="I1626" i="1" a="1"/>
  <c r="I1626" i="1"/>
  <c r="F1626" i="1" a="1"/>
  <c r="F1626" i="1"/>
  <c r="M1629" i="1" a="1"/>
  <c r="M1629" i="1"/>
  <c r="J1626" i="1" a="1"/>
  <c r="J1626" i="1"/>
  <c r="L1628" i="1" a="1"/>
  <c r="L1628" i="1" s="1"/>
  <c r="N1622" i="1" a="1"/>
  <c r="N1622" i="1" s="1"/>
  <c r="F1622" i="1" a="1"/>
  <c r="F1622" i="1"/>
  <c r="I1625" i="1" a="1"/>
  <c r="I1625" i="1"/>
  <c r="J1622" i="1" a="1"/>
  <c r="J1622" i="1"/>
  <c r="P1624" i="1" a="1"/>
  <c r="P1624" i="1" s="1"/>
  <c r="O1624" i="1" a="1"/>
  <c r="O1624" i="1"/>
  <c r="J1624" i="1" a="1"/>
  <c r="J1624" i="1" s="1"/>
  <c r="N1623" i="1" a="1"/>
  <c r="N1623" i="1" s="1"/>
  <c r="I1622" i="1" a="1"/>
  <c r="I1622" i="1" s="1"/>
  <c r="P1623" i="1" a="1"/>
  <c r="P1623" i="1" s="1"/>
  <c r="H1623" i="1" a="1"/>
  <c r="H1623" i="1" s="1"/>
  <c r="J1621" i="1" a="1"/>
  <c r="J1621" i="1" s="1"/>
  <c r="I1621" i="1" a="1"/>
  <c r="I1621" i="1"/>
  <c r="P1621" i="1" a="1"/>
  <c r="P1621" i="1" s="1"/>
  <c r="M1624" i="1" a="1"/>
  <c r="M1624" i="1" s="1"/>
  <c r="J1623" i="1" a="1"/>
  <c r="J1623" i="1" s="1"/>
  <c r="G1622" i="1" a="1"/>
  <c r="G1622" i="1" s="1"/>
  <c r="Q1621" i="1" a="1"/>
  <c r="Q1621" i="1" s="1"/>
  <c r="O1623" i="1" a="1"/>
  <c r="O1623" i="1" s="1"/>
  <c r="P1622" i="1" a="1"/>
  <c r="P1622" i="1"/>
  <c r="N1621" i="1" a="1"/>
  <c r="N1621" i="1" s="1"/>
  <c r="L1621" i="1" a="1"/>
  <c r="L1621" i="1"/>
  <c r="F1621" i="1" a="1"/>
  <c r="F1621" i="1"/>
  <c r="F1623" i="1" a="1"/>
  <c r="F1623" i="1" s="1"/>
  <c r="L1622" i="1" a="1"/>
  <c r="L1622" i="1"/>
  <c r="O1621" i="1" a="1"/>
  <c r="O1621" i="1"/>
  <c r="M1621" i="1" a="1"/>
  <c r="M1621" i="1"/>
  <c r="G1621" i="1" a="1"/>
  <c r="G1621" i="1" s="1"/>
  <c r="P1625" i="1" a="1"/>
  <c r="P1625" i="1"/>
  <c r="K1625" i="1" a="1"/>
  <c r="K1625" i="1" s="1"/>
  <c r="L1623" i="1" a="1"/>
  <c r="L1623" i="1"/>
  <c r="F1625" i="1" a="1"/>
  <c r="F1625" i="1"/>
  <c r="G1624" i="1" a="1"/>
  <c r="G1624" i="1" s="1"/>
  <c r="Q1622" i="1" a="1"/>
  <c r="Q1622" i="1" s="1"/>
  <c r="H1622" i="1" a="1"/>
  <c r="H1622" i="1"/>
  <c r="Q1623" i="1" a="1"/>
  <c r="Q1623" i="1"/>
  <c r="O1625" i="1" a="1"/>
  <c r="O1625" i="1" s="1"/>
  <c r="J1625" i="1" a="1"/>
  <c r="J1625" i="1" s="1"/>
  <c r="H1621" i="1" a="1"/>
  <c r="H1621" i="1" s="1"/>
  <c r="M1622" i="1" a="1"/>
  <c r="M1622" i="1" s="1"/>
  <c r="N1625" i="1" a="1"/>
  <c r="N1625" i="1" s="1"/>
  <c r="K1623" i="1" a="1"/>
  <c r="K1623" i="1"/>
  <c r="G1625" i="1" a="1"/>
  <c r="G1625" i="1"/>
  <c r="Q1624" i="1" a="1"/>
  <c r="Q1624" i="1" s="1"/>
  <c r="F1624" i="1" a="1"/>
  <c r="F1624" i="1" s="1"/>
  <c r="H1624" i="1" a="1"/>
  <c r="H1624" i="1" s="1"/>
  <c r="M1625" i="1" a="1"/>
  <c r="M1625" i="1" s="1"/>
  <c r="L1625" i="1" a="1"/>
  <c r="L1625" i="1"/>
  <c r="H1625" i="1" a="1"/>
  <c r="H1625" i="1"/>
  <c r="G1623" i="1" a="1"/>
  <c r="G1623" i="1" s="1"/>
  <c r="N1624" i="1" a="1"/>
  <c r="N1624" i="1" s="1"/>
  <c r="L1624" i="1" a="1"/>
  <c r="L1624" i="1"/>
  <c r="K1624" i="1" a="1"/>
  <c r="K1624" i="1" s="1"/>
  <c r="I1624" i="1" a="1"/>
  <c r="I1624" i="1"/>
  <c r="K1621" i="1" a="1"/>
  <c r="K1621" i="1"/>
  <c r="I1623" i="1" a="1"/>
  <c r="I1623" i="1"/>
  <c r="M1623" i="1" a="1"/>
  <c r="M1623" i="1"/>
  <c r="O1622" i="1" a="1"/>
  <c r="O1622" i="1"/>
  <c r="K1622" i="1" a="1"/>
  <c r="K1622" i="1" s="1"/>
  <c r="J2129" i="1" a="1"/>
  <c r="J2129" i="1"/>
  <c r="P2126" i="1" a="1"/>
  <c r="P2126" i="1" s="1"/>
  <c r="L2129" i="1" a="1"/>
  <c r="L2129" i="1" s="1"/>
  <c r="I2127" i="1" a="1"/>
  <c r="I2127" i="1" s="1"/>
  <c r="O2126" i="1" a="1"/>
  <c r="O2126" i="1"/>
  <c r="H2130" i="1" a="1"/>
  <c r="H2130" i="1"/>
  <c r="Q2129" i="1" a="1"/>
  <c r="Q2129" i="1" s="1"/>
  <c r="G2128" i="1" a="1"/>
  <c r="G2128" i="1" s="1"/>
  <c r="M2127" i="1" a="1"/>
  <c r="M2127" i="1" s="1"/>
  <c r="K2127" i="1" a="1"/>
  <c r="K2127" i="1" s="1"/>
  <c r="N2126" i="1" a="1"/>
  <c r="N2126" i="1" s="1"/>
  <c r="K2129" i="1" a="1"/>
  <c r="K2129" i="1"/>
  <c r="K2128" i="1" a="1"/>
  <c r="K2128" i="1"/>
  <c r="L2130" i="1" a="1"/>
  <c r="L2130" i="1"/>
  <c r="K2130" i="1" a="1"/>
  <c r="K2130" i="1" s="1"/>
  <c r="J2127" i="1" a="1"/>
  <c r="J2127" i="1" s="1"/>
  <c r="M2126" i="1" a="1"/>
  <c r="M2126" i="1"/>
  <c r="G2127" i="1" a="1"/>
  <c r="G2127" i="1"/>
  <c r="J2130" i="1" a="1"/>
  <c r="J2130" i="1"/>
  <c r="I2130" i="1" a="1"/>
  <c r="I2130" i="1" s="1"/>
  <c r="G2130" i="1" a="1"/>
  <c r="G2130" i="1"/>
  <c r="P2127" i="1" a="1"/>
  <c r="P2127" i="1"/>
  <c r="F2129" i="1" a="1"/>
  <c r="F2129" i="1" s="1"/>
  <c r="O2128" i="1" a="1"/>
  <c r="O2128" i="1"/>
  <c r="M2128" i="1" a="1"/>
  <c r="M2128" i="1"/>
  <c r="Q2127" i="1" a="1"/>
  <c r="Q2127" i="1"/>
  <c r="Q2126" i="1" a="1"/>
  <c r="Q2126" i="1" s="1"/>
  <c r="H2128" i="1" a="1"/>
  <c r="H2128" i="1"/>
  <c r="F2128" i="1" a="1"/>
  <c r="F2128" i="1" s="1"/>
  <c r="F2130" i="1" a="1"/>
  <c r="F2130" i="1" s="1"/>
  <c r="O2127" i="1" a="1"/>
  <c r="O2127" i="1" s="1"/>
  <c r="P2129" i="1" a="1"/>
  <c r="P2129" i="1" s="1"/>
  <c r="J2126" i="1" a="1"/>
  <c r="J2126" i="1" s="1"/>
  <c r="P2128" i="1" a="1"/>
  <c r="P2128" i="1"/>
  <c r="N2128" i="1" a="1"/>
  <c r="N2128" i="1" s="1"/>
  <c r="I2128" i="1" a="1"/>
  <c r="I2128" i="1" s="1"/>
  <c r="I2129" i="1" a="1"/>
  <c r="I2129" i="1" s="1"/>
  <c r="H2129" i="1" a="1"/>
  <c r="H2129" i="1" s="1"/>
  <c r="N2127" i="1" a="1"/>
  <c r="N2127" i="1" s="1"/>
  <c r="L2128" i="1" a="1"/>
  <c r="L2128" i="1" s="1"/>
  <c r="O2129" i="1" a="1"/>
  <c r="O2129" i="1"/>
  <c r="F2127" i="1" a="1"/>
  <c r="F2127" i="1" s="1"/>
  <c r="N2129" i="1" a="1"/>
  <c r="N2129" i="1" s="1"/>
  <c r="M2129" i="1" a="1"/>
  <c r="M2129" i="1" s="1"/>
  <c r="Q2128" i="1" a="1"/>
  <c r="Q2128" i="1"/>
  <c r="J2128" i="1" a="1"/>
  <c r="J2128" i="1"/>
  <c r="L2127" i="1" a="1"/>
  <c r="L2127" i="1"/>
  <c r="K2126" i="1" a="1"/>
  <c r="K2126" i="1"/>
  <c r="G2129" i="1" a="1"/>
  <c r="G2129" i="1"/>
  <c r="L2126" i="1" a="1"/>
  <c r="L2126" i="1" s="1"/>
  <c r="H2127" i="1" a="1"/>
  <c r="H2127" i="1"/>
  <c r="H2125" i="1" a="1"/>
  <c r="H2125" i="1" s="1"/>
  <c r="N2123" i="1" a="1"/>
  <c r="N2123" i="1"/>
  <c r="O2125" i="1" a="1"/>
  <c r="O2125" i="1"/>
  <c r="J2124" i="1" a="1"/>
  <c r="J2124" i="1"/>
  <c r="K2123" i="1" a="1"/>
  <c r="K2123" i="1"/>
  <c r="M2122" i="1" a="1"/>
  <c r="M2122" i="1" s="1"/>
  <c r="I2125" i="1" a="1"/>
  <c r="I2125" i="1" s="1"/>
  <c r="F2126" i="1" a="1"/>
  <c r="F2126" i="1" s="1"/>
  <c r="O2122" i="1" a="1"/>
  <c r="O2122" i="1" s="1"/>
  <c r="Q2125" i="1" a="1"/>
  <c r="Q2125" i="1" s="1"/>
  <c r="K2125" i="1" a="1"/>
  <c r="K2125" i="1" s="1"/>
  <c r="P2124" i="1" a="1"/>
  <c r="P2124" i="1"/>
  <c r="P2123" i="1" a="1"/>
  <c r="P2123" i="1" s="1"/>
  <c r="F2124" i="1" a="1"/>
  <c r="F2124" i="1" s="1"/>
  <c r="J2125" i="1" a="1"/>
  <c r="J2125" i="1" s="1"/>
  <c r="L2122" i="1" a="1"/>
  <c r="L2122" i="1" s="1"/>
  <c r="I2123" i="1" a="1"/>
  <c r="I2123" i="1" s="1"/>
  <c r="H2123" i="1" a="1"/>
  <c r="H2123" i="1" s="1"/>
  <c r="Q2121" i="1" a="1"/>
  <c r="Q2121" i="1"/>
  <c r="O2123" i="1" a="1"/>
  <c r="O2123" i="1" s="1"/>
  <c r="N2124" i="1" a="1"/>
  <c r="N2124" i="1" s="1"/>
  <c r="J2122" i="1" a="1"/>
  <c r="J2122" i="1"/>
  <c r="K2124" i="1" a="1"/>
  <c r="K2124" i="1"/>
  <c r="L2123" i="1" a="1"/>
  <c r="L2123" i="1"/>
  <c r="H2122" i="1" a="1"/>
  <c r="H2122" i="1"/>
  <c r="P2125" i="1" a="1"/>
  <c r="P2125" i="1"/>
  <c r="M2125" i="1" a="1"/>
  <c r="M2125" i="1" s="1"/>
  <c r="G2125" i="1" a="1"/>
  <c r="G2125" i="1" s="1"/>
  <c r="F2125" i="1" a="1"/>
  <c r="F2125" i="1"/>
  <c r="F2122" i="1" a="1"/>
  <c r="F2122" i="1" s="1"/>
  <c r="P2121" i="1" a="1"/>
  <c r="P2121" i="1"/>
  <c r="O2124" i="1" a="1"/>
  <c r="O2124" i="1"/>
  <c r="I2124" i="1" a="1"/>
  <c r="I2124" i="1"/>
  <c r="J2123" i="1" a="1"/>
  <c r="J2123" i="1" s="1"/>
  <c r="G2123" i="1" a="1"/>
  <c r="G2123" i="1" s="1"/>
  <c r="K2122" i="1" a="1"/>
  <c r="K2122" i="1" s="1"/>
  <c r="I2122" i="1" a="1"/>
  <c r="I2122" i="1" s="1"/>
  <c r="Q2123" i="1" a="1"/>
  <c r="Q2123" i="1" s="1"/>
  <c r="L2125" i="1" a="1"/>
  <c r="L2125" i="1" s="1"/>
  <c r="G2124" i="1" a="1"/>
  <c r="G2124" i="1" s="1"/>
  <c r="P2122" i="1" a="1"/>
  <c r="P2122" i="1"/>
  <c r="Q2124" i="1" a="1"/>
  <c r="Q2124" i="1"/>
  <c r="M2124" i="1" a="1"/>
  <c r="M2124" i="1" s="1"/>
  <c r="F2123" i="1" a="1"/>
  <c r="F2123" i="1" s="1"/>
  <c r="N2122" i="1" a="1"/>
  <c r="N2122" i="1" s="1"/>
  <c r="H2124" i="1" a="1"/>
  <c r="H2124" i="1" s="1"/>
  <c r="M2123" i="1" a="1"/>
  <c r="M2123" i="1" s="1"/>
  <c r="Q2122" i="1" a="1"/>
  <c r="Q2122" i="1"/>
  <c r="H2126" i="1" a="1"/>
  <c r="H2126" i="1" s="1"/>
  <c r="G2122" i="1" a="1"/>
  <c r="G2122" i="1" s="1"/>
  <c r="L2124" i="1" a="1"/>
  <c r="L2124" i="1"/>
  <c r="N2125" i="1" a="1"/>
  <c r="N2125" i="1"/>
  <c r="I2126" i="1" a="1"/>
  <c r="I2126" i="1"/>
  <c r="G2126" i="1" a="1"/>
  <c r="G2126" i="1"/>
  <c r="G2117" i="1" a="1"/>
  <c r="G2117" i="1"/>
  <c r="M2116" i="1" a="1"/>
  <c r="M2116" i="1"/>
  <c r="K2117" i="1" a="1"/>
  <c r="K2117" i="1" s="1"/>
  <c r="M2120" i="1" a="1"/>
  <c r="M2120" i="1"/>
  <c r="P2116" i="1" a="1"/>
  <c r="P2116" i="1" s="1"/>
  <c r="H2119" i="1" a="1"/>
  <c r="H2119" i="1"/>
  <c r="I2119" i="1" a="1"/>
  <c r="I2119" i="1"/>
  <c r="H2117" i="1" a="1"/>
  <c r="H2117" i="1"/>
  <c r="N2121" i="1" a="1"/>
  <c r="N2121" i="1" s="1"/>
  <c r="G2119" i="1" a="1"/>
  <c r="G2119" i="1" s="1"/>
  <c r="P2118" i="1" a="1"/>
  <c r="P2118" i="1" s="1"/>
  <c r="G2118" i="1" a="1"/>
  <c r="G2118" i="1" s="1"/>
  <c r="F2118" i="1" a="1"/>
  <c r="F2118" i="1" s="1"/>
  <c r="J2117" i="1" a="1"/>
  <c r="J2117" i="1" s="1"/>
  <c r="M2121" i="1" a="1"/>
  <c r="M2121" i="1" s="1"/>
  <c r="Q2120" i="1" a="1"/>
  <c r="Q2120" i="1"/>
  <c r="L2121" i="1" a="1"/>
  <c r="L2121" i="1"/>
  <c r="J2121" i="1" a="1"/>
  <c r="J2121" i="1" s="1"/>
  <c r="I2121" i="1" a="1"/>
  <c r="I2121" i="1" s="1"/>
  <c r="O2118" i="1" a="1"/>
  <c r="O2118" i="1" s="1"/>
  <c r="L2120" i="1" a="1"/>
  <c r="L2120" i="1" s="1"/>
  <c r="O2116" i="1" a="1"/>
  <c r="O2116" i="1" s="1"/>
  <c r="G2121" i="1" a="1"/>
  <c r="G2121" i="1" s="1"/>
  <c r="Q2118" i="1" a="1"/>
  <c r="Q2118" i="1"/>
  <c r="K2118" i="1" a="1"/>
  <c r="K2118" i="1"/>
  <c r="I2118" i="1" a="1"/>
  <c r="I2118" i="1" s="1"/>
  <c r="I2117" i="1" a="1"/>
  <c r="I2117" i="1"/>
  <c r="F2121" i="1" a="1"/>
  <c r="F2121" i="1"/>
  <c r="K2120" i="1" a="1"/>
  <c r="K2120" i="1"/>
  <c r="L2118" i="1" a="1"/>
  <c r="L2118" i="1"/>
  <c r="P2119" i="1" a="1"/>
  <c r="P2119" i="1"/>
  <c r="J2118" i="1" a="1"/>
  <c r="J2118" i="1"/>
  <c r="I2120" i="1" a="1"/>
  <c r="I2120" i="1"/>
  <c r="Q2119" i="1" a="1"/>
  <c r="Q2119" i="1" s="1"/>
  <c r="F2117" i="1" a="1"/>
  <c r="F2117" i="1"/>
  <c r="O2117" i="1" a="1"/>
  <c r="O2117" i="1"/>
  <c r="N2116" i="1" a="1"/>
  <c r="N2116" i="1" s="1"/>
  <c r="H2120" i="1" a="1"/>
  <c r="H2120" i="1"/>
  <c r="O2119" i="1" a="1"/>
  <c r="O2119" i="1" s="1"/>
  <c r="J2119" i="1" a="1"/>
  <c r="J2119" i="1"/>
  <c r="L2116" i="1" a="1"/>
  <c r="L2116" i="1" s="1"/>
  <c r="G2120" i="1" a="1"/>
  <c r="G2120" i="1" s="1"/>
  <c r="K2119" i="1" a="1"/>
  <c r="K2119" i="1" s="1"/>
  <c r="F2120" i="1" a="1"/>
  <c r="F2120" i="1" s="1"/>
  <c r="O2121" i="1" a="1"/>
  <c r="O2121" i="1" s="1"/>
  <c r="M2118" i="1" a="1"/>
  <c r="M2118" i="1" s="1"/>
  <c r="K2121" i="1" a="1"/>
  <c r="K2121" i="1" s="1"/>
  <c r="P2117" i="1" a="1"/>
  <c r="P2117" i="1" s="1"/>
  <c r="H2121" i="1" a="1"/>
  <c r="H2121" i="1" s="1"/>
  <c r="N2120" i="1" a="1"/>
  <c r="N2120" i="1" s="1"/>
  <c r="P2120" i="1" a="1"/>
  <c r="P2120" i="1" s="1"/>
  <c r="N2119" i="1" a="1"/>
  <c r="N2119" i="1"/>
  <c r="O2120" i="1" a="1"/>
  <c r="O2120" i="1" s="1"/>
  <c r="M2119" i="1" a="1"/>
  <c r="M2119" i="1" s="1"/>
  <c r="N2118" i="1" a="1"/>
  <c r="N2118" i="1"/>
  <c r="N2117" i="1" a="1"/>
  <c r="N2117" i="1"/>
  <c r="L2117" i="1" a="1"/>
  <c r="L2117" i="1"/>
  <c r="L2119" i="1" a="1"/>
  <c r="L2119" i="1"/>
  <c r="Q2117" i="1" a="1"/>
  <c r="Q2117" i="1"/>
  <c r="H2118" i="1" a="1"/>
  <c r="H2118" i="1"/>
  <c r="F2119" i="1" a="1"/>
  <c r="F2119" i="1"/>
  <c r="M2117" i="1" a="1"/>
  <c r="M2117" i="1"/>
  <c r="Q2116" i="1" a="1"/>
  <c r="Q2116" i="1" s="1"/>
  <c r="J2120" i="1" a="1"/>
  <c r="J2120" i="1"/>
  <c r="G2115" i="1" a="1"/>
  <c r="G2115" i="1" s="1"/>
  <c r="K2115" i="1" a="1"/>
  <c r="K2115" i="1" s="1"/>
  <c r="G2116" i="1" a="1"/>
  <c r="G2116" i="1"/>
  <c r="I2115" i="1" a="1"/>
  <c r="I2115" i="1"/>
  <c r="P2115" i="1" a="1"/>
  <c r="P2115" i="1"/>
  <c r="F2116" i="1" a="1"/>
  <c r="F2116" i="1" s="1"/>
  <c r="Q2115" i="1" a="1"/>
  <c r="Q2115" i="1" s="1"/>
  <c r="M2115" i="1" a="1"/>
  <c r="M2115" i="1" s="1"/>
  <c r="L2115" i="1" a="1"/>
  <c r="L2115" i="1" s="1"/>
  <c r="F2115" i="1" a="1"/>
  <c r="F2115" i="1" s="1"/>
  <c r="K2116" i="1" a="1"/>
  <c r="K2116" i="1" s="1"/>
  <c r="J2116" i="1" a="1"/>
  <c r="J2116" i="1" s="1"/>
  <c r="I2116" i="1" a="1"/>
  <c r="I2116" i="1" s="1"/>
  <c r="O2115" i="1" a="1"/>
  <c r="O2115" i="1" s="1"/>
  <c r="H2115" i="1" a="1"/>
  <c r="H2115" i="1" s="1"/>
  <c r="H2116" i="1" a="1"/>
  <c r="H2116" i="1"/>
  <c r="N2115" i="1" a="1"/>
  <c r="N2115" i="1"/>
  <c r="J2115" i="1" a="1"/>
  <c r="J2115" i="1" s="1"/>
  <c r="M2163" i="1" a="1"/>
  <c r="M2163" i="1" s="1"/>
  <c r="N2163" i="1" a="1"/>
  <c r="N2163" i="1"/>
  <c r="K2163" i="1" a="1"/>
  <c r="K2163" i="1"/>
  <c r="I2163" i="1" a="1"/>
  <c r="I2163" i="1"/>
  <c r="J2163" i="1" a="1"/>
  <c r="J2163" i="1"/>
  <c r="Q2163" i="1" a="1"/>
  <c r="Q2163" i="1"/>
  <c r="P2163" i="1" a="1"/>
  <c r="P2163" i="1" s="1"/>
  <c r="H2163" i="1" a="1"/>
  <c r="H2163" i="1" s="1"/>
  <c r="G2163" i="1" a="1"/>
  <c r="G2163" i="1"/>
  <c r="L2163" i="1" a="1"/>
  <c r="L2163" i="1" s="1"/>
  <c r="O2163" i="1" a="1"/>
  <c r="O2163" i="1" s="1"/>
  <c r="P2161" i="1" a="1"/>
  <c r="P2161" i="1" s="1"/>
  <c r="F2163" i="1" a="1"/>
  <c r="F2163" i="1" s="1"/>
  <c r="Q2162" i="1" a="1"/>
  <c r="Q2162" i="1"/>
  <c r="P2162" i="1" a="1"/>
  <c r="P2162" i="1" s="1"/>
  <c r="O2162" i="1" a="1"/>
  <c r="O2162" i="1" s="1"/>
  <c r="N2162" i="1" a="1"/>
  <c r="N2162" i="1" s="1"/>
  <c r="M2162" i="1" a="1"/>
  <c r="M2162" i="1" s="1"/>
  <c r="I2162" i="1" a="1"/>
  <c r="I2162" i="1" s="1"/>
  <c r="L2162" i="1" a="1"/>
  <c r="L2162" i="1" s="1"/>
  <c r="F2162" i="1" a="1"/>
  <c r="F2162" i="1" s="1"/>
  <c r="Q2161" i="1" a="1"/>
  <c r="Q2161" i="1" s="1"/>
  <c r="O2161" i="1" a="1"/>
  <c r="O2161" i="1" s="1"/>
  <c r="K2162" i="1" a="1"/>
  <c r="K2162" i="1" s="1"/>
  <c r="J2162" i="1" a="1"/>
  <c r="J2162" i="1" s="1"/>
  <c r="H2162" i="1" a="1"/>
  <c r="H2162" i="1"/>
  <c r="G2162" i="1" a="1"/>
  <c r="G2162" i="1"/>
  <c r="N2161" i="1" a="1"/>
  <c r="N2161" i="1"/>
  <c r="M2161" i="1" a="1"/>
  <c r="M2161" i="1"/>
  <c r="H2160" i="1" a="1"/>
  <c r="H2160" i="1" s="1"/>
  <c r="N2159" i="1" a="1"/>
  <c r="N2159" i="1" s="1"/>
  <c r="J2159" i="1" a="1"/>
  <c r="J2159" i="1"/>
  <c r="Q2158" i="1" a="1"/>
  <c r="Q2158" i="1"/>
  <c r="H2159" i="1" a="1"/>
  <c r="H2159" i="1"/>
  <c r="F2159" i="1" a="1"/>
  <c r="F2159" i="1"/>
  <c r="P2158" i="1" a="1"/>
  <c r="P2158" i="1" s="1"/>
  <c r="F2160" i="1" a="1"/>
  <c r="F2160" i="1" s="1"/>
  <c r="L2161" i="1" a="1"/>
  <c r="L2161" i="1" s="1"/>
  <c r="K2161" i="1" a="1"/>
  <c r="K2161" i="1" s="1"/>
  <c r="J2161" i="1" a="1"/>
  <c r="J2161" i="1" s="1"/>
  <c r="P2159" i="1" a="1"/>
  <c r="P2159" i="1" s="1"/>
  <c r="F2161" i="1" a="1"/>
  <c r="F2161" i="1" s="1"/>
  <c r="I2161" i="1" a="1"/>
  <c r="I2161" i="1"/>
  <c r="H2161" i="1" a="1"/>
  <c r="H2161" i="1" s="1"/>
  <c r="G2161" i="1" a="1"/>
  <c r="G2161" i="1"/>
  <c r="Q2160" i="1" a="1"/>
  <c r="Q2160" i="1" s="1"/>
  <c r="P2160" i="1" a="1"/>
  <c r="P2160" i="1" s="1"/>
  <c r="O2160" i="1" a="1"/>
  <c r="O2160" i="1" s="1"/>
  <c r="N2160" i="1" a="1"/>
  <c r="N2160" i="1" s="1"/>
  <c r="Q2159" i="1" a="1"/>
  <c r="Q2159" i="1" s="1"/>
  <c r="O2159" i="1" a="1"/>
  <c r="O2159" i="1" s="1"/>
  <c r="I2159" i="1" a="1"/>
  <c r="I2159" i="1" s="1"/>
  <c r="K2160" i="1" a="1"/>
  <c r="K2160" i="1" s="1"/>
  <c r="M2159" i="1" a="1"/>
  <c r="M2159" i="1" s="1"/>
  <c r="K2159" i="1" a="1"/>
  <c r="K2159" i="1"/>
  <c r="L2159" i="1" a="1"/>
  <c r="L2159" i="1"/>
  <c r="M2160" i="1" a="1"/>
  <c r="M2160" i="1"/>
  <c r="L2160" i="1" a="1"/>
  <c r="L2160" i="1" s="1"/>
  <c r="I2160" i="1" a="1"/>
  <c r="I2160" i="1" s="1"/>
  <c r="J2160" i="1" a="1"/>
  <c r="J2160" i="1" s="1"/>
  <c r="G2160" i="1" a="1"/>
  <c r="G2160" i="1"/>
  <c r="G2159" i="1" a="1"/>
  <c r="G2159" i="1"/>
  <c r="K2158" i="1" a="1"/>
  <c r="K2158" i="1"/>
  <c r="J2158" i="1" a="1"/>
  <c r="J2158" i="1"/>
  <c r="J2155" i="1" a="1"/>
  <c r="J2155" i="1" s="1"/>
  <c r="G2158" i="1" a="1"/>
  <c r="G2158" i="1" s="1"/>
  <c r="H2158" i="1" a="1"/>
  <c r="H2158" i="1" s="1"/>
  <c r="I2154" i="1" a="1"/>
  <c r="I2154" i="1" s="1"/>
  <c r="I2156" i="1" a="1"/>
  <c r="I2156" i="1" s="1"/>
  <c r="J2154" i="1" a="1"/>
  <c r="J2154" i="1" s="1"/>
  <c r="N2156" i="1" a="1"/>
  <c r="N2156" i="1" s="1"/>
  <c r="P2157" i="1" a="1"/>
  <c r="P2157" i="1"/>
  <c r="H2154" i="1" a="1"/>
  <c r="H2154" i="1"/>
  <c r="O2158" i="1" a="1"/>
  <c r="O2158" i="1"/>
  <c r="L2155" i="1" a="1"/>
  <c r="L2155" i="1"/>
  <c r="N2158" i="1" a="1"/>
  <c r="N2158" i="1" s="1"/>
  <c r="Q2156" i="1" a="1"/>
  <c r="Q2156" i="1" s="1"/>
  <c r="F2157" i="1" a="1"/>
  <c r="F2157" i="1" s="1"/>
  <c r="I2157" i="1" a="1"/>
  <c r="I2157" i="1" s="1"/>
  <c r="M2158" i="1" a="1"/>
  <c r="M2158" i="1" s="1"/>
  <c r="L2158" i="1" a="1"/>
  <c r="L2158" i="1" s="1"/>
  <c r="I2158" i="1" a="1"/>
  <c r="I2158" i="1" s="1"/>
  <c r="F2158" i="1" a="1"/>
  <c r="F2158" i="1" s="1"/>
  <c r="H2155" i="1" a="1"/>
  <c r="H2155" i="1"/>
  <c r="N2157" i="1" a="1"/>
  <c r="N2157" i="1"/>
  <c r="J2157" i="1" a="1"/>
  <c r="J2157" i="1"/>
  <c r="Q2154" i="1" a="1"/>
  <c r="Q2154" i="1"/>
  <c r="P2156" i="1" a="1"/>
  <c r="P2156" i="1" s="1"/>
  <c r="P2154" i="1" a="1"/>
  <c r="P2154" i="1" s="1"/>
  <c r="O2156" i="1" a="1"/>
  <c r="O2156" i="1" s="1"/>
  <c r="K2156" i="1" a="1"/>
  <c r="K2156" i="1"/>
  <c r="J2156" i="1" a="1"/>
  <c r="J2156" i="1"/>
  <c r="P2153" i="1" a="1"/>
  <c r="P2153" i="1"/>
  <c r="G2156" i="1" a="1"/>
  <c r="G2156" i="1" s="1"/>
  <c r="P2155" i="1" a="1"/>
  <c r="P2155" i="1" s="1"/>
  <c r="Q2153" i="1" a="1"/>
  <c r="Q2153" i="1" s="1"/>
  <c r="N2155" i="1" a="1"/>
  <c r="N2155" i="1" s="1"/>
  <c r="Q2155" i="1" a="1"/>
  <c r="Q2155" i="1" s="1"/>
  <c r="I2155" i="1" a="1"/>
  <c r="I2155" i="1" s="1"/>
  <c r="K2154" i="1" a="1"/>
  <c r="K2154" i="1" s="1"/>
  <c r="O2153" i="1" a="1"/>
  <c r="O2153" i="1"/>
  <c r="F2154" i="1" a="1"/>
  <c r="F2154" i="1"/>
  <c r="K2155" i="1" a="1"/>
  <c r="K2155" i="1"/>
  <c r="O2154" i="1" a="1"/>
  <c r="O2154" i="1" s="1"/>
  <c r="L2154" i="1" a="1"/>
  <c r="L2154" i="1" s="1"/>
  <c r="M2157" i="1" a="1"/>
  <c r="M2157" i="1" s="1"/>
  <c r="Q2157" i="1" a="1"/>
  <c r="Q2157" i="1" s="1"/>
  <c r="O2157" i="1" a="1"/>
  <c r="O2157" i="1" s="1"/>
  <c r="H2157" i="1" a="1"/>
  <c r="H2157" i="1" s="1"/>
  <c r="H2156" i="1" a="1"/>
  <c r="H2156" i="1"/>
  <c r="N2153" i="1" a="1"/>
  <c r="N2153" i="1"/>
  <c r="G2157" i="1" a="1"/>
  <c r="G2157" i="1" s="1"/>
  <c r="L2157" i="1" a="1"/>
  <c r="L2157" i="1"/>
  <c r="K2157" i="1" a="1"/>
  <c r="K2157" i="1"/>
  <c r="M2156" i="1" a="1"/>
  <c r="M2156" i="1"/>
  <c r="L2156" i="1" a="1"/>
  <c r="L2156" i="1" s="1"/>
  <c r="F2156" i="1" a="1"/>
  <c r="F2156" i="1" s="1"/>
  <c r="O2155" i="1" a="1"/>
  <c r="O2155" i="1" s="1"/>
  <c r="G2155" i="1" a="1"/>
  <c r="G2155" i="1" s="1"/>
  <c r="M2155" i="1" a="1"/>
  <c r="M2155" i="1"/>
  <c r="M2153" i="1" a="1"/>
  <c r="M2153" i="1"/>
  <c r="F2155" i="1" a="1"/>
  <c r="F2155" i="1"/>
  <c r="N2154" i="1" a="1"/>
  <c r="N2154" i="1" s="1"/>
  <c r="M2154" i="1" a="1"/>
  <c r="M2154" i="1"/>
  <c r="G2154" i="1" a="1"/>
  <c r="G2154" i="1"/>
  <c r="L2153" i="1" a="1"/>
  <c r="L2153" i="1" s="1"/>
  <c r="Q2151" i="1" a="1"/>
  <c r="Q2151" i="1" s="1"/>
  <c r="I2153" i="1" a="1"/>
  <c r="I2153" i="1" s="1"/>
  <c r="H2153" i="1" a="1"/>
  <c r="H2153" i="1" s="1"/>
  <c r="G2151" i="1" a="1"/>
  <c r="G2151" i="1"/>
  <c r="J2152" i="1" a="1"/>
  <c r="J2152" i="1" s="1"/>
  <c r="M2150" i="1" a="1"/>
  <c r="M2150" i="1" s="1"/>
  <c r="G2150" i="1" a="1"/>
  <c r="G2150" i="1"/>
  <c r="F2151" i="1" a="1"/>
  <c r="F2151" i="1" s="1"/>
  <c r="M2151" i="1" a="1"/>
  <c r="M2151" i="1" s="1"/>
  <c r="G2149" i="1" a="1"/>
  <c r="G2149" i="1" s="1"/>
  <c r="I2152" i="1" a="1"/>
  <c r="I2152" i="1" s="1"/>
  <c r="G2153" i="1" a="1"/>
  <c r="G2153" i="1"/>
  <c r="L2150" i="1" a="1"/>
  <c r="L2150" i="1" s="1"/>
  <c r="Q2149" i="1" a="1"/>
  <c r="Q2149" i="1"/>
  <c r="F2153" i="1" a="1"/>
  <c r="F2153" i="1" s="1"/>
  <c r="Q2152" i="1" a="1"/>
  <c r="Q2152" i="1"/>
  <c r="P2152" i="1" a="1"/>
  <c r="P2152" i="1"/>
  <c r="P2150" i="1" a="1"/>
  <c r="P2150" i="1"/>
  <c r="F2150" i="1" a="1"/>
  <c r="F2150" i="1" s="1"/>
  <c r="F2152" i="1" a="1"/>
  <c r="F2152" i="1" s="1"/>
  <c r="H2151" i="1" a="1"/>
  <c r="H2151" i="1" s="1"/>
  <c r="O2150" i="1" a="1"/>
  <c r="O2150" i="1" s="1"/>
  <c r="L2149" i="1" a="1"/>
  <c r="L2149" i="1"/>
  <c r="N2149" i="1" a="1"/>
  <c r="N2149" i="1"/>
  <c r="I2149" i="1" a="1"/>
  <c r="I2149" i="1" s="1"/>
  <c r="K2149" i="1" a="1"/>
  <c r="K2149" i="1"/>
  <c r="L2151" i="1" a="1"/>
  <c r="L2151" i="1"/>
  <c r="K2151" i="1" a="1"/>
  <c r="K2151" i="1" s="1"/>
  <c r="I2151" i="1" a="1"/>
  <c r="I2151" i="1" s="1"/>
  <c r="N2152" i="1" a="1"/>
  <c r="N2152" i="1" s="1"/>
  <c r="N2151" i="1" a="1"/>
  <c r="N2151" i="1" s="1"/>
  <c r="M2152" i="1" a="1"/>
  <c r="M2152" i="1" s="1"/>
  <c r="L2152" i="1" a="1"/>
  <c r="L2152" i="1"/>
  <c r="H2152" i="1" a="1"/>
  <c r="H2152" i="1"/>
  <c r="Q2150" i="1" a="1"/>
  <c r="Q2150" i="1"/>
  <c r="O2151" i="1" a="1"/>
  <c r="O2151" i="1"/>
  <c r="J2151" i="1" a="1"/>
  <c r="J2151" i="1" s="1"/>
  <c r="G2152" i="1" a="1"/>
  <c r="G2152" i="1" s="1"/>
  <c r="K2150" i="1" a="1"/>
  <c r="K2150" i="1" s="1"/>
  <c r="J2150" i="1" a="1"/>
  <c r="J2150" i="1"/>
  <c r="P2149" i="1" a="1"/>
  <c r="P2149" i="1" s="1"/>
  <c r="I2150" i="1" a="1"/>
  <c r="I2150" i="1" s="1"/>
  <c r="Q2148" i="1" a="1"/>
  <c r="Q2148" i="1" s="1"/>
  <c r="O2152" i="1" a="1"/>
  <c r="O2152" i="1" s="1"/>
  <c r="F2149" i="1" a="1"/>
  <c r="F2149" i="1"/>
  <c r="K2152" i="1" a="1"/>
  <c r="K2152" i="1"/>
  <c r="P2151" i="1" a="1"/>
  <c r="P2151" i="1"/>
  <c r="N2150" i="1" a="1"/>
  <c r="N2150" i="1"/>
  <c r="O2149" i="1" a="1"/>
  <c r="O2149" i="1"/>
  <c r="M2149" i="1" a="1"/>
  <c r="M2149" i="1"/>
  <c r="J2149" i="1" a="1"/>
  <c r="J2149" i="1"/>
  <c r="H2149" i="1" a="1"/>
  <c r="H2149" i="1"/>
  <c r="K2153" i="1" a="1"/>
  <c r="K2153" i="1" s="1"/>
  <c r="J2153" i="1" a="1"/>
  <c r="J2153" i="1" s="1"/>
  <c r="H2150" i="1" a="1"/>
  <c r="H2150" i="1" s="1"/>
  <c r="N2148" i="1" a="1"/>
  <c r="N2148" i="1" s="1"/>
  <c r="M2148" i="1" a="1"/>
  <c r="M2148" i="1"/>
  <c r="L2148" i="1" a="1"/>
  <c r="L2148" i="1" s="1"/>
  <c r="K2148" i="1" a="1"/>
  <c r="K2148" i="1" s="1"/>
  <c r="M2145" i="1" a="1"/>
  <c r="M2145" i="1" s="1"/>
  <c r="J2148" i="1" a="1"/>
  <c r="J2148" i="1" s="1"/>
  <c r="G2148" i="1" a="1"/>
  <c r="G2148" i="1"/>
  <c r="Q2147" i="1" a="1"/>
  <c r="Q2147" i="1" s="1"/>
  <c r="H2146" i="1" a="1"/>
  <c r="H2146" i="1"/>
  <c r="M2146" i="1" a="1"/>
  <c r="M2146" i="1"/>
  <c r="F2146" i="1" a="1"/>
  <c r="F2146" i="1" s="1"/>
  <c r="P2147" i="1" a="1"/>
  <c r="P2147" i="1" s="1"/>
  <c r="Q2145" i="1" a="1"/>
  <c r="Q2145" i="1" s="1"/>
  <c r="O2146" i="1" a="1"/>
  <c r="O2146" i="1"/>
  <c r="Q2144" i="1" a="1"/>
  <c r="Q2144" i="1"/>
  <c r="J2146" i="1" a="1"/>
  <c r="J2146" i="1"/>
  <c r="J2145" i="1" a="1"/>
  <c r="J2145" i="1"/>
  <c r="F2148" i="1" a="1"/>
  <c r="F2148" i="1" s="1"/>
  <c r="J2147" i="1" a="1"/>
  <c r="J2147" i="1"/>
  <c r="G2147" i="1" a="1"/>
  <c r="G2147" i="1"/>
  <c r="F2147" i="1" a="1"/>
  <c r="F2147" i="1"/>
  <c r="N2146" i="1" a="1"/>
  <c r="N2146" i="1" s="1"/>
  <c r="K2146" i="1" a="1"/>
  <c r="K2146" i="1"/>
  <c r="L2145" i="1" a="1"/>
  <c r="L2145" i="1" s="1"/>
  <c r="K2145" i="1" a="1"/>
  <c r="K2145" i="1" s="1"/>
  <c r="G2146" i="1" a="1"/>
  <c r="G2146" i="1" s="1"/>
  <c r="I2146" i="1" a="1"/>
  <c r="I2146" i="1"/>
  <c r="G2145" i="1" a="1"/>
  <c r="G2145" i="1" s="1"/>
  <c r="H2147" i="1" a="1"/>
  <c r="H2147" i="1"/>
  <c r="K2147" i="1" a="1"/>
  <c r="K2147" i="1"/>
  <c r="L2146" i="1" a="1"/>
  <c r="L2146" i="1"/>
  <c r="P2148" i="1" a="1"/>
  <c r="P2148" i="1" s="1"/>
  <c r="I2148" i="1" a="1"/>
  <c r="I2148" i="1" s="1"/>
  <c r="M2147" i="1" a="1"/>
  <c r="M2147" i="1" s="1"/>
  <c r="Q2146" i="1" a="1"/>
  <c r="Q2146" i="1" s="1"/>
  <c r="I2147" i="1" a="1"/>
  <c r="I2147" i="1"/>
  <c r="F2145" i="1" a="1"/>
  <c r="F2145" i="1"/>
  <c r="N2145" i="1" a="1"/>
  <c r="N2145" i="1" s="1"/>
  <c r="I2145" i="1" a="1"/>
  <c r="I2145" i="1"/>
  <c r="L2147" i="1" a="1"/>
  <c r="L2147" i="1" s="1"/>
  <c r="O2147" i="1" a="1"/>
  <c r="O2147" i="1"/>
  <c r="P2145" i="1" a="1"/>
  <c r="P2145" i="1" s="1"/>
  <c r="O2148" i="1" a="1"/>
  <c r="O2148" i="1" s="1"/>
  <c r="H2148" i="1" a="1"/>
  <c r="H2148" i="1" s="1"/>
  <c r="P2146" i="1" a="1"/>
  <c r="P2146" i="1"/>
  <c r="H2145" i="1" a="1"/>
  <c r="H2145" i="1" s="1"/>
  <c r="N2147" i="1" a="1"/>
  <c r="N2147" i="1" s="1"/>
  <c r="O2145" i="1" a="1"/>
  <c r="O2145" i="1"/>
  <c r="P2144" i="1" a="1"/>
  <c r="P2144" i="1"/>
  <c r="P2142" i="1" a="1"/>
  <c r="P2142" i="1"/>
  <c r="J2140" i="1" a="1"/>
  <c r="J2140" i="1"/>
  <c r="O2142" i="1" a="1"/>
  <c r="O2142" i="1"/>
  <c r="G2141" i="1" a="1"/>
  <c r="G2141" i="1" s="1"/>
  <c r="O2141" i="1" a="1"/>
  <c r="O2141" i="1" s="1"/>
  <c r="M2140" i="1" a="1"/>
  <c r="M2140" i="1" s="1"/>
  <c r="G2140" i="1" a="1"/>
  <c r="G2140" i="1" s="1"/>
  <c r="J2142" i="1" a="1"/>
  <c r="J2142" i="1"/>
  <c r="F2141" i="1" a="1"/>
  <c r="F2141" i="1"/>
  <c r="Q2141" i="1" a="1"/>
  <c r="Q2141" i="1"/>
  <c r="G2142" i="1" a="1"/>
  <c r="G2142" i="1" s="1"/>
  <c r="H2142" i="1" a="1"/>
  <c r="H2142" i="1" s="1"/>
  <c r="Q2139" i="1" a="1"/>
  <c r="Q2139" i="1" s="1"/>
  <c r="L2140" i="1" a="1"/>
  <c r="L2140" i="1" s="1"/>
  <c r="N2142" i="1" a="1"/>
  <c r="N2142" i="1" s="1"/>
  <c r="L2139" i="1" a="1"/>
  <c r="L2139" i="1"/>
  <c r="N2139" i="1" a="1"/>
  <c r="N2139" i="1" s="1"/>
  <c r="O2139" i="1" a="1"/>
  <c r="O2139" i="1" s="1"/>
  <c r="M2142" i="1" a="1"/>
  <c r="M2142" i="1" s="1"/>
  <c r="F2142" i="1" a="1"/>
  <c r="F2142" i="1" s="1"/>
  <c r="P2140" i="1" a="1"/>
  <c r="P2140" i="1"/>
  <c r="O2140" i="1" a="1"/>
  <c r="O2140" i="1"/>
  <c r="K2140" i="1" a="1"/>
  <c r="K2140" i="1"/>
  <c r="N2143" i="1" a="1"/>
  <c r="N2143" i="1" s="1"/>
  <c r="O2144" i="1" a="1"/>
  <c r="O2144" i="1" s="1"/>
  <c r="P2139" i="1" a="1"/>
  <c r="P2139" i="1" s="1"/>
  <c r="F2143" i="1" a="1"/>
  <c r="F2143" i="1" s="1"/>
  <c r="H2140" i="1" a="1"/>
  <c r="H2140" i="1"/>
  <c r="N2141" i="1" a="1"/>
  <c r="N2141" i="1"/>
  <c r="N2144" i="1" a="1"/>
  <c r="N2144" i="1"/>
  <c r="H2144" i="1" a="1"/>
  <c r="H2144" i="1"/>
  <c r="I2142" i="1" a="1"/>
  <c r="I2142" i="1" s="1"/>
  <c r="M2144" i="1" a="1"/>
  <c r="M2144" i="1" s="1"/>
  <c r="K2144" i="1" a="1"/>
  <c r="K2144" i="1"/>
  <c r="F2140" i="1" a="1"/>
  <c r="F2140" i="1" s="1"/>
  <c r="P2143" i="1" a="1"/>
  <c r="P2143" i="1"/>
  <c r="I2141" i="1" a="1"/>
  <c r="I2141" i="1" s="1"/>
  <c r="O2143" i="1" a="1"/>
  <c r="O2143" i="1"/>
  <c r="J2143" i="1" a="1"/>
  <c r="J2143" i="1" s="1"/>
  <c r="I2143" i="1" a="1"/>
  <c r="I2143" i="1"/>
  <c r="Q2140" i="1" a="1"/>
  <c r="Q2140" i="1" s="1"/>
  <c r="N2140" i="1" a="1"/>
  <c r="N2140" i="1" s="1"/>
  <c r="J2141" i="1" a="1"/>
  <c r="J2141" i="1" s="1"/>
  <c r="M2141" i="1" a="1"/>
  <c r="M2141" i="1" s="1"/>
  <c r="L2144" i="1" a="1"/>
  <c r="L2144" i="1"/>
  <c r="J2144" i="1" a="1"/>
  <c r="J2144" i="1"/>
  <c r="I2144" i="1" a="1"/>
  <c r="I2144" i="1" s="1"/>
  <c r="G2144" i="1" a="1"/>
  <c r="G2144" i="1" s="1"/>
  <c r="F2144" i="1" a="1"/>
  <c r="F2144" i="1" s="1"/>
  <c r="L2142" i="1" a="1"/>
  <c r="L2142" i="1"/>
  <c r="G2143" i="1" a="1"/>
  <c r="G2143" i="1" s="1"/>
  <c r="Q2143" i="1" a="1"/>
  <c r="Q2143" i="1" s="1"/>
  <c r="M2143" i="1" a="1"/>
  <c r="M2143" i="1"/>
  <c r="P2141" i="1" a="1"/>
  <c r="P2141" i="1"/>
  <c r="L2143" i="1" a="1"/>
  <c r="L2143" i="1"/>
  <c r="I2140" i="1" a="1"/>
  <c r="I2140" i="1" s="1"/>
  <c r="M2139" i="1" a="1"/>
  <c r="M2139" i="1"/>
  <c r="K2143" i="1" a="1"/>
  <c r="K2143" i="1"/>
  <c r="H2143" i="1" a="1"/>
  <c r="H2143" i="1"/>
  <c r="K2141" i="1" a="1"/>
  <c r="K2141" i="1" s="1"/>
  <c r="H2141" i="1" a="1"/>
  <c r="H2141" i="1" s="1"/>
  <c r="Q2142" i="1" a="1"/>
  <c r="Q2142" i="1" s="1"/>
  <c r="L2141" i="1" a="1"/>
  <c r="L2141" i="1" s="1"/>
  <c r="K2142" i="1" a="1"/>
  <c r="K2142" i="1" s="1"/>
  <c r="K2139" i="1" a="1"/>
  <c r="K2139" i="1" s="1"/>
  <c r="O2136" i="1" a="1"/>
  <c r="O2136" i="1" s="1"/>
  <c r="J2139" i="1" a="1"/>
  <c r="J2139" i="1" s="1"/>
  <c r="M2137" i="1" a="1"/>
  <c r="M2137" i="1"/>
  <c r="I2139" i="1" a="1"/>
  <c r="I2139" i="1"/>
  <c r="H2139" i="1" a="1"/>
  <c r="H2139" i="1"/>
  <c r="N2137" i="1" a="1"/>
  <c r="N2137" i="1" s="1"/>
  <c r="H2137" i="1" a="1"/>
  <c r="H2137" i="1" s="1"/>
  <c r="F2137" i="1" a="1"/>
  <c r="F2137" i="1" s="1"/>
  <c r="G2139" i="1" a="1"/>
  <c r="G2139" i="1"/>
  <c r="Q2138" i="1" a="1"/>
  <c r="Q2138" i="1" s="1"/>
  <c r="N2136" i="1" a="1"/>
  <c r="N2136" i="1" s="1"/>
  <c r="O2138" i="1" a="1"/>
  <c r="O2138" i="1"/>
  <c r="J2137" i="1" a="1"/>
  <c r="J2137" i="1" s="1"/>
  <c r="M2138" i="1" a="1"/>
  <c r="M2138" i="1" s="1"/>
  <c r="L2138" i="1" a="1"/>
  <c r="L2138" i="1" s="1"/>
  <c r="K2138" i="1" a="1"/>
  <c r="K2138" i="1" s="1"/>
  <c r="F2138" i="1" a="1"/>
  <c r="F2138" i="1" s="1"/>
  <c r="O2137" i="1" a="1"/>
  <c r="O2137" i="1" s="1"/>
  <c r="Q2136" i="1" a="1"/>
  <c r="Q2136" i="1"/>
  <c r="M2136" i="1" a="1"/>
  <c r="M2136" i="1" s="1"/>
  <c r="G2137" i="1" a="1"/>
  <c r="G2137" i="1"/>
  <c r="G2138" i="1" a="1"/>
  <c r="G2138" i="1"/>
  <c r="I2137" i="1" a="1"/>
  <c r="I2137" i="1"/>
  <c r="Q2137" i="1" a="1"/>
  <c r="Q2137" i="1" s="1"/>
  <c r="J2138" i="1" a="1"/>
  <c r="J2138" i="1" s="1"/>
  <c r="F2139" i="1" a="1"/>
  <c r="F2139" i="1" s="1"/>
  <c r="P2138" i="1" a="1"/>
  <c r="P2138" i="1"/>
  <c r="N2138" i="1" a="1"/>
  <c r="N2138" i="1" s="1"/>
  <c r="K2137" i="1" a="1"/>
  <c r="K2137" i="1" s="1"/>
  <c r="I2138" i="1" a="1"/>
  <c r="I2138" i="1" s="1"/>
  <c r="H2138" i="1" a="1"/>
  <c r="H2138" i="1" s="1"/>
  <c r="P2137" i="1" a="1"/>
  <c r="P2137" i="1" s="1"/>
  <c r="L2137" i="1" a="1"/>
  <c r="L2137" i="1" s="1"/>
  <c r="P2136" i="1" a="1"/>
  <c r="P2136" i="1"/>
  <c r="G2136" i="1" a="1"/>
  <c r="G2136" i="1" s="1"/>
  <c r="L2136" i="1" a="1"/>
  <c r="L2136" i="1" s="1"/>
  <c r="I2136" i="1" a="1"/>
  <c r="I2136" i="1" s="1"/>
  <c r="K2136" i="1" a="1"/>
  <c r="K2136" i="1" s="1"/>
  <c r="J2136" i="1" a="1"/>
  <c r="J2136" i="1" s="1"/>
  <c r="H2136" i="1" a="1"/>
  <c r="H2136" i="1" s="1"/>
  <c r="F2136" i="1" a="1"/>
  <c r="F2136" i="1" s="1"/>
  <c r="Q2135" i="1" a="1"/>
  <c r="Q2135" i="1" s="1"/>
  <c r="N2135" i="1" a="1"/>
  <c r="N2135" i="1"/>
  <c r="M2132" i="1" a="1"/>
  <c r="M2132" i="1" s="1"/>
  <c r="N2134" i="1" a="1"/>
  <c r="N2134" i="1" s="1"/>
  <c r="J2134" i="1" a="1"/>
  <c r="J2134" i="1" s="1"/>
  <c r="G2134" i="1" a="1"/>
  <c r="G2134" i="1" s="1"/>
  <c r="I2131" i="1" a="1"/>
  <c r="I2131" i="1" s="1"/>
  <c r="L2132" i="1" a="1"/>
  <c r="L2132" i="1" s="1"/>
  <c r="P2131" i="1" a="1"/>
  <c r="P2131" i="1"/>
  <c r="H2135" i="1" a="1"/>
  <c r="H2135" i="1"/>
  <c r="P2133" i="1" a="1"/>
  <c r="P2133" i="1" s="1"/>
  <c r="F2132" i="1" a="1"/>
  <c r="F2132" i="1"/>
  <c r="F2135" i="1" a="1"/>
  <c r="F2135" i="1" s="1"/>
  <c r="J2132" i="1" a="1"/>
  <c r="J2132" i="1" s="1"/>
  <c r="G2132" i="1" a="1"/>
  <c r="G2132" i="1" s="1"/>
  <c r="K2134" i="1" a="1"/>
  <c r="K2134" i="1" s="1"/>
  <c r="N2131" i="1" a="1"/>
  <c r="N2131" i="1"/>
  <c r="H2131" i="1" a="1"/>
  <c r="H2131" i="1" s="1"/>
  <c r="I2134" i="1" a="1"/>
  <c r="I2134" i="1" s="1"/>
  <c r="H2134" i="1" a="1"/>
  <c r="H2134" i="1" s="1"/>
  <c r="Q2130" i="1" a="1"/>
  <c r="Q2130" i="1" s="1"/>
  <c r="Q2134" i="1" a="1"/>
  <c r="Q2134" i="1" s="1"/>
  <c r="K2133" i="1" a="1"/>
  <c r="K2133" i="1" s="1"/>
  <c r="Q2132" i="1" a="1"/>
  <c r="Q2132" i="1" s="1"/>
  <c r="K2131" i="1" a="1"/>
  <c r="K2131" i="1" s="1"/>
  <c r="M2130" i="1" a="1"/>
  <c r="M2130" i="1"/>
  <c r="M2134" i="1" a="1"/>
  <c r="M2134" i="1"/>
  <c r="H2133" i="1" a="1"/>
  <c r="H2133" i="1" s="1"/>
  <c r="M2135" i="1" a="1"/>
  <c r="M2135" i="1"/>
  <c r="N2133" i="1" a="1"/>
  <c r="N2133" i="1"/>
  <c r="L2135" i="1" a="1"/>
  <c r="L2135" i="1"/>
  <c r="I2135" i="1" a="1"/>
  <c r="I2135" i="1"/>
  <c r="O2131" i="1" a="1"/>
  <c r="O2131" i="1"/>
  <c r="G2135" i="1" a="1"/>
  <c r="G2135" i="1"/>
  <c r="P2134" i="1" a="1"/>
  <c r="P2134" i="1"/>
  <c r="L2134" i="1" a="1"/>
  <c r="L2134" i="1" s="1"/>
  <c r="L2133" i="1" a="1"/>
  <c r="L2133" i="1" s="1"/>
  <c r="L2131" i="1" a="1"/>
  <c r="L2131" i="1"/>
  <c r="O2130" i="1" a="1"/>
  <c r="O2130" i="1" s="1"/>
  <c r="K2132" i="1" a="1"/>
  <c r="K2132" i="1" s="1"/>
  <c r="J2135" i="1" a="1"/>
  <c r="J2135" i="1"/>
  <c r="I2132" i="1" a="1"/>
  <c r="I2132" i="1"/>
  <c r="F2134" i="1" a="1"/>
  <c r="F2134" i="1"/>
  <c r="H2132" i="1" a="1"/>
  <c r="H2132" i="1" s="1"/>
  <c r="M2133" i="1" a="1"/>
  <c r="M2133" i="1" s="1"/>
  <c r="K2135" i="1" a="1"/>
  <c r="K2135" i="1" s="1"/>
  <c r="O2134" i="1" a="1"/>
  <c r="O2134" i="1" s="1"/>
  <c r="F2133" i="1" a="1"/>
  <c r="F2133" i="1"/>
  <c r="O2132" i="1" a="1"/>
  <c r="O2132" i="1" s="1"/>
  <c r="G2131" i="1" a="1"/>
  <c r="G2131" i="1" s="1"/>
  <c r="F2131" i="1" a="1"/>
  <c r="F2131" i="1" s="1"/>
  <c r="G2133" i="1" a="1"/>
  <c r="G2133" i="1" s="1"/>
  <c r="O2133" i="1" a="1"/>
  <c r="O2133" i="1" s="1"/>
  <c r="J2133" i="1" a="1"/>
  <c r="J2133" i="1"/>
  <c r="N2130" i="1" a="1"/>
  <c r="N2130" i="1"/>
  <c r="J2131" i="1" a="1"/>
  <c r="J2131" i="1"/>
  <c r="Q2133" i="1" a="1"/>
  <c r="Q2133" i="1"/>
  <c r="P2132" i="1" a="1"/>
  <c r="P2132" i="1"/>
  <c r="N2132" i="1" a="1"/>
  <c r="N2132" i="1" s="1"/>
  <c r="M2131" i="1" a="1"/>
  <c r="M2131" i="1" s="1"/>
  <c r="P2130" i="1" a="1"/>
  <c r="P2130" i="1" s="1"/>
  <c r="I2133" i="1" a="1"/>
  <c r="I2133" i="1" s="1"/>
  <c r="P2135" i="1" a="1"/>
  <c r="P2135" i="1"/>
  <c r="O2135" i="1" a="1"/>
  <c r="O2135" i="1" s="1"/>
  <c r="Q2131" i="1" a="1"/>
  <c r="Q2131" i="1" s="1"/>
  <c r="K2169" i="1" a="1"/>
  <c r="K2169" i="1" s="1"/>
  <c r="N2166" i="1" a="1"/>
  <c r="N2166" i="1" s="1"/>
  <c r="F2168" i="1" a="1"/>
  <c r="F2168" i="1" s="1"/>
  <c r="G2169" i="1" a="1"/>
  <c r="G2169" i="1" s="1"/>
  <c r="L2168" i="1" a="1"/>
  <c r="L2168" i="1"/>
  <c r="O2169" i="1" a="1"/>
  <c r="O2169" i="1" s="1"/>
  <c r="I2167" i="1" a="1"/>
  <c r="I2167" i="1" s="1"/>
  <c r="N2169" i="1" a="1"/>
  <c r="N2169" i="1"/>
  <c r="P2168" i="1" a="1"/>
  <c r="P2168" i="1"/>
  <c r="M2168" i="1" a="1"/>
  <c r="M2168" i="1" s="1"/>
  <c r="M2166" i="1" a="1"/>
  <c r="M2166" i="1" s="1"/>
  <c r="H2167" i="1" a="1"/>
  <c r="H2167" i="1" s="1"/>
  <c r="K2167" i="1" a="1"/>
  <c r="K2167" i="1" s="1"/>
  <c r="J2167" i="1" a="1"/>
  <c r="J2167" i="1"/>
  <c r="I2166" i="1" a="1"/>
  <c r="I2166" i="1" s="1"/>
  <c r="P2166" i="1" a="1"/>
  <c r="P2166" i="1" s="1"/>
  <c r="O2166" i="1" a="1"/>
  <c r="O2166" i="1"/>
  <c r="L2166" i="1" a="1"/>
  <c r="L2166" i="1"/>
  <c r="H2166" i="1" a="1"/>
  <c r="H2166" i="1"/>
  <c r="H2170" i="1" a="1"/>
  <c r="H2170" i="1"/>
  <c r="F2169" i="1" a="1"/>
  <c r="F2169" i="1"/>
  <c r="H2168" i="1" a="1"/>
  <c r="H2168" i="1" s="1"/>
  <c r="Q2166" i="1" a="1"/>
  <c r="Q2166" i="1"/>
  <c r="G2170" i="1" a="1"/>
  <c r="G2170" i="1" s="1"/>
  <c r="J2169" i="1" a="1"/>
  <c r="J2169" i="1"/>
  <c r="I2168" i="1" a="1"/>
  <c r="I2168" i="1" s="1"/>
  <c r="F2170" i="1" a="1"/>
  <c r="F2170" i="1"/>
  <c r="I2169" i="1" a="1"/>
  <c r="I2169" i="1"/>
  <c r="H2169" i="1" a="1"/>
  <c r="H2169" i="1"/>
  <c r="J2166" i="1" a="1"/>
  <c r="J2166" i="1" s="1"/>
  <c r="G2168" i="1" a="1"/>
  <c r="G2168" i="1" s="1"/>
  <c r="P2167" i="1" a="1"/>
  <c r="P2167" i="1" s="1"/>
  <c r="Q2164" i="1" a="1"/>
  <c r="Q2164" i="1" s="1"/>
  <c r="Q2169" i="1" a="1"/>
  <c r="Q2169" i="1"/>
  <c r="P2169" i="1" a="1"/>
  <c r="P2169" i="1" s="1"/>
  <c r="M2169" i="1" a="1"/>
  <c r="M2169" i="1"/>
  <c r="L2169" i="1" a="1"/>
  <c r="L2169" i="1"/>
  <c r="G2166" i="1" a="1"/>
  <c r="G2166" i="1" s="1"/>
  <c r="O2167" i="1" a="1"/>
  <c r="O2167" i="1"/>
  <c r="O2168" i="1" a="1"/>
  <c r="O2168" i="1" s="1"/>
  <c r="N2168" i="1" a="1"/>
  <c r="N2168" i="1"/>
  <c r="K2168" i="1" a="1"/>
  <c r="K2168" i="1" s="1"/>
  <c r="J2168" i="1" a="1"/>
  <c r="J2168" i="1"/>
  <c r="M2167" i="1" a="1"/>
  <c r="M2167" i="1" s="1"/>
  <c r="Q2167" i="1" a="1"/>
  <c r="Q2167" i="1" s="1"/>
  <c r="G2167" i="1" a="1"/>
  <c r="G2167" i="1"/>
  <c r="F2166" i="1" a="1"/>
  <c r="F2166" i="1"/>
  <c r="F2167" i="1" a="1"/>
  <c r="F2167" i="1"/>
  <c r="L2167" i="1" a="1"/>
  <c r="L2167" i="1"/>
  <c r="N2167" i="1" a="1"/>
  <c r="N2167" i="1" s="1"/>
  <c r="K2166" i="1" a="1"/>
  <c r="K2166" i="1"/>
  <c r="Q2168" i="1" a="1"/>
  <c r="Q2168" i="1"/>
  <c r="G2164" i="1" a="1"/>
  <c r="G2164" i="1" s="1"/>
  <c r="F2164" i="1" a="1"/>
  <c r="F2164" i="1"/>
  <c r="L2164" i="1" a="1"/>
  <c r="L2164" i="1" s="1"/>
  <c r="K2164" i="1" a="1"/>
  <c r="K2164" i="1"/>
  <c r="I2164" i="1" a="1"/>
  <c r="I2164" i="1" s="1"/>
  <c r="P2164" i="1" a="1"/>
  <c r="P2164" i="1" s="1"/>
  <c r="J2164" i="1" a="1"/>
  <c r="J2164" i="1" s="1"/>
  <c r="H2164" i="1" a="1"/>
  <c r="H2164" i="1" s="1"/>
  <c r="M2164" i="1" a="1"/>
  <c r="M2164" i="1" s="1"/>
  <c r="O2164" i="1" a="1"/>
  <c r="O2164" i="1" s="1"/>
  <c r="N2164" i="1" a="1"/>
  <c r="N2164" i="1"/>
  <c r="J1942" i="1" a="1"/>
  <c r="J1942" i="1"/>
  <c r="J1941" i="1" a="1"/>
  <c r="J1941" i="1"/>
  <c r="M1942" i="1" a="1"/>
  <c r="M1942" i="1"/>
  <c r="H1942" i="1" a="1"/>
  <c r="H1942" i="1"/>
  <c r="Q1940" i="1" a="1"/>
  <c r="Q1940" i="1"/>
  <c r="I1941" i="1" a="1"/>
  <c r="I1941" i="1" s="1"/>
  <c r="Q1941" i="1" a="1"/>
  <c r="Q1941" i="1"/>
  <c r="N1940" i="1" a="1"/>
  <c r="N1940" i="1" s="1"/>
  <c r="K1943" i="1" a="1"/>
  <c r="K1943" i="1" s="1"/>
  <c r="P1942" i="1" a="1"/>
  <c r="P1942" i="1"/>
  <c r="J1944" i="1" a="1"/>
  <c r="J1944" i="1" s="1"/>
  <c r="H1941" i="1" a="1"/>
  <c r="H1941" i="1"/>
  <c r="L1944" i="1" a="1"/>
  <c r="L1944" i="1"/>
  <c r="P1940" i="1" a="1"/>
  <c r="P1940" i="1"/>
  <c r="I1944" i="1" a="1"/>
  <c r="I1944" i="1"/>
  <c r="M1943" i="1" a="1"/>
  <c r="M1943" i="1"/>
  <c r="L1942" i="1" a="1"/>
  <c r="L1942" i="1"/>
  <c r="G1944" i="1" a="1"/>
  <c r="G1944" i="1"/>
  <c r="F1944" i="1" a="1"/>
  <c r="F1944" i="1"/>
  <c r="Q1943" i="1" a="1"/>
  <c r="Q1943" i="1"/>
  <c r="P1943" i="1" a="1"/>
  <c r="P1943" i="1" s="1"/>
  <c r="F1943" i="1" a="1"/>
  <c r="F1943" i="1"/>
  <c r="Q1942" i="1" a="1"/>
  <c r="Q1942" i="1" s="1"/>
  <c r="O1943" i="1" a="1"/>
  <c r="O1943" i="1" s="1"/>
  <c r="N1943" i="1" a="1"/>
  <c r="N1943" i="1"/>
  <c r="K1942" i="1" a="1"/>
  <c r="K1942" i="1" s="1"/>
  <c r="N1941" i="1" a="1"/>
  <c r="N1941" i="1" s="1"/>
  <c r="F1941" i="1" a="1"/>
  <c r="F1941" i="1" s="1"/>
  <c r="M1940" i="1" a="1"/>
  <c r="M1940" i="1"/>
  <c r="O1942" i="1" a="1"/>
  <c r="O1942" i="1"/>
  <c r="N1942" i="1" a="1"/>
  <c r="N1942" i="1"/>
  <c r="G1942" i="1" a="1"/>
  <c r="G1942" i="1"/>
  <c r="J1943" i="1" a="1"/>
  <c r="J1943" i="1"/>
  <c r="I1942" i="1" a="1"/>
  <c r="I1942" i="1"/>
  <c r="O1941" i="1" a="1"/>
  <c r="O1941" i="1"/>
  <c r="K1941" i="1" a="1"/>
  <c r="K1941" i="1"/>
  <c r="H1943" i="1" a="1"/>
  <c r="H1943" i="1" s="1"/>
  <c r="O1940" i="1" a="1"/>
  <c r="O1940" i="1"/>
  <c r="L1943" i="1" a="1"/>
  <c r="L1943" i="1"/>
  <c r="F1942" i="1" a="1"/>
  <c r="F1942" i="1" s="1"/>
  <c r="P1941" i="1" a="1"/>
  <c r="P1941" i="1"/>
  <c r="M1941" i="1" a="1"/>
  <c r="M1941" i="1"/>
  <c r="I1943" i="1" a="1"/>
  <c r="I1943" i="1"/>
  <c r="G1943" i="1" a="1"/>
  <c r="G1943" i="1"/>
  <c r="G1941" i="1" a="1"/>
  <c r="G1941" i="1"/>
  <c r="H1944" i="1" a="1"/>
  <c r="H1944" i="1"/>
  <c r="L1941" i="1" a="1"/>
  <c r="L1941" i="1"/>
  <c r="K1944" i="1" a="1"/>
  <c r="K1944" i="1"/>
  <c r="N1939" i="1" a="1"/>
  <c r="N1939" i="1" s="1"/>
  <c r="O1939" i="1" a="1"/>
  <c r="O1939" i="1"/>
  <c r="K1939" i="1" a="1"/>
  <c r="K1939" i="1" s="1"/>
  <c r="L1938" i="1" a="1"/>
  <c r="L1938" i="1"/>
  <c r="P1938" i="1" a="1"/>
  <c r="P1938" i="1"/>
  <c r="Q1937" i="1" a="1"/>
  <c r="Q1937" i="1"/>
  <c r="O1937" i="1" a="1"/>
  <c r="O1937" i="1" s="1"/>
  <c r="H1938" i="1" a="1"/>
  <c r="H1938" i="1" s="1"/>
  <c r="K1938" i="1" a="1"/>
  <c r="K1938" i="1" s="1"/>
  <c r="M1939" i="1" a="1"/>
  <c r="M1939" i="1"/>
  <c r="G1938" i="1" a="1"/>
  <c r="G1938" i="1"/>
  <c r="M1938" i="1" a="1"/>
  <c r="M1938" i="1" s="1"/>
  <c r="G1939" i="1" a="1"/>
  <c r="G1939" i="1"/>
  <c r="P1937" i="1" a="1"/>
  <c r="P1937" i="1"/>
  <c r="L1939" i="1" a="1"/>
  <c r="L1939" i="1"/>
  <c r="Q1938" i="1" a="1"/>
  <c r="Q1938" i="1"/>
  <c r="L1940" i="1" a="1"/>
  <c r="L1940" i="1" s="1"/>
  <c r="K1940" i="1" a="1"/>
  <c r="K1940" i="1" s="1"/>
  <c r="J1940" i="1" a="1"/>
  <c r="J1940" i="1" s="1"/>
  <c r="N1938" i="1" a="1"/>
  <c r="N1938" i="1"/>
  <c r="I1940" i="1" a="1"/>
  <c r="I1940" i="1" s="1"/>
  <c r="H1940" i="1" a="1"/>
  <c r="H1940" i="1"/>
  <c r="G1940" i="1" a="1"/>
  <c r="G1940" i="1"/>
  <c r="F1940" i="1" a="1"/>
  <c r="F1940" i="1"/>
  <c r="I1939" i="1" a="1"/>
  <c r="I1939" i="1" s="1"/>
  <c r="H1939" i="1" a="1"/>
  <c r="H1939" i="1"/>
  <c r="I1938" i="1" a="1"/>
  <c r="I1938" i="1" s="1"/>
  <c r="J1939" i="1" a="1"/>
  <c r="J1939" i="1"/>
  <c r="F1939" i="1" a="1"/>
  <c r="F1939" i="1"/>
  <c r="O1938" i="1" a="1"/>
  <c r="O1938" i="1"/>
  <c r="J1938" i="1" a="1"/>
  <c r="J1938" i="1" s="1"/>
  <c r="F1938" i="1" a="1"/>
  <c r="F1938" i="1" s="1"/>
  <c r="Q1939" i="1" a="1"/>
  <c r="Q1939" i="1" s="1"/>
  <c r="P1939" i="1" a="1"/>
  <c r="P1939" i="1" s="1"/>
  <c r="N1937" i="1" a="1"/>
  <c r="N1937" i="1"/>
  <c r="M1937" i="1" a="1"/>
  <c r="M1937" i="1" s="1"/>
  <c r="L1937" i="1" a="1"/>
  <c r="L1937" i="1" s="1"/>
  <c r="P1936" i="1" a="1"/>
  <c r="P1936" i="1" s="1"/>
  <c r="H1937" i="1" a="1"/>
  <c r="H1937" i="1"/>
  <c r="L1936" i="1" a="1"/>
  <c r="L1936" i="1"/>
  <c r="K1937" i="1" a="1"/>
  <c r="K1937" i="1" s="1"/>
  <c r="Q1936" i="1" a="1"/>
  <c r="Q1936" i="1"/>
  <c r="J1937" i="1" a="1"/>
  <c r="J1937" i="1" s="1"/>
  <c r="G1937" i="1" a="1"/>
  <c r="G1937" i="1"/>
  <c r="O1936" i="1" a="1"/>
  <c r="O1936" i="1" s="1"/>
  <c r="M1936" i="1" a="1"/>
  <c r="M1936" i="1" s="1"/>
  <c r="I1937" i="1" a="1"/>
  <c r="I1937" i="1"/>
  <c r="N1936" i="1" a="1"/>
  <c r="N1936" i="1" s="1"/>
  <c r="F1937" i="1" a="1"/>
  <c r="F1937" i="1" s="1"/>
  <c r="I1936" i="1" a="1"/>
  <c r="I1936" i="1" s="1"/>
  <c r="F1935" i="1" a="1"/>
  <c r="F1935" i="1"/>
  <c r="K1935" i="1" a="1"/>
  <c r="K1935" i="1"/>
  <c r="H1936" i="1" a="1"/>
  <c r="H1936" i="1"/>
  <c r="L1934" i="1" a="1"/>
  <c r="L1934" i="1" s="1"/>
  <c r="J1933" i="1" a="1"/>
  <c r="J1933" i="1"/>
  <c r="M1932" i="1" a="1"/>
  <c r="M1932" i="1" s="1"/>
  <c r="J1935" i="1" a="1"/>
  <c r="J1935" i="1" s="1"/>
  <c r="G1936" i="1" a="1"/>
  <c r="G1936" i="1" s="1"/>
  <c r="F1936" i="1" a="1"/>
  <c r="F1936" i="1" s="1"/>
  <c r="Q1935" i="1" a="1"/>
  <c r="Q1935" i="1" s="1"/>
  <c r="P1935" i="1" a="1"/>
  <c r="P1935" i="1" s="1"/>
  <c r="K1932" i="1" a="1"/>
  <c r="K1932" i="1" s="1"/>
  <c r="F1932" i="1" a="1"/>
  <c r="F1932" i="1"/>
  <c r="G1935" i="1" a="1"/>
  <c r="G1935" i="1" s="1"/>
  <c r="Q1933" i="1" a="1"/>
  <c r="Q1933" i="1" s="1"/>
  <c r="O1935" i="1" a="1"/>
  <c r="O1935" i="1" s="1"/>
  <c r="N1935" i="1" a="1"/>
  <c r="N1935" i="1" s="1"/>
  <c r="L1935" i="1" a="1"/>
  <c r="L1935" i="1"/>
  <c r="H1933" i="1" a="1"/>
  <c r="H1933" i="1" s="1"/>
  <c r="O1932" i="1" a="1"/>
  <c r="O1932" i="1" s="1"/>
  <c r="Q1931" i="1" a="1"/>
  <c r="Q1931" i="1"/>
  <c r="H1935" i="1" a="1"/>
  <c r="H1935" i="1" s="1"/>
  <c r="I1932" i="1" a="1"/>
  <c r="I1932" i="1" s="1"/>
  <c r="I1935" i="1" a="1"/>
  <c r="I1935" i="1" s="1"/>
  <c r="M1933" i="1" a="1"/>
  <c r="M1933" i="1"/>
  <c r="K1933" i="1" a="1"/>
  <c r="K1933" i="1" s="1"/>
  <c r="Q1934" i="1" a="1"/>
  <c r="Q1934" i="1" s="1"/>
  <c r="P1934" i="1" a="1"/>
  <c r="P1934" i="1" s="1"/>
  <c r="K1934" i="1" a="1"/>
  <c r="K1934" i="1" s="1"/>
  <c r="H1931" i="1" a="1"/>
  <c r="H1931" i="1"/>
  <c r="J1934" i="1" a="1"/>
  <c r="J1934" i="1"/>
  <c r="I1934" i="1" a="1"/>
  <c r="I1934" i="1"/>
  <c r="I1931" i="1" a="1"/>
  <c r="I1931" i="1" s="1"/>
  <c r="G1934" i="1" a="1"/>
  <c r="G1934" i="1" s="1"/>
  <c r="O1933" i="1" a="1"/>
  <c r="O1933" i="1" s="1"/>
  <c r="I1933" i="1" a="1"/>
  <c r="I1933" i="1"/>
  <c r="J1932" i="1" a="1"/>
  <c r="J1932" i="1" s="1"/>
  <c r="N1931" i="1" a="1"/>
  <c r="N1931" i="1" s="1"/>
  <c r="L1931" i="1" a="1"/>
  <c r="L1931" i="1" s="1"/>
  <c r="F1933" i="1" a="1"/>
  <c r="F1933" i="1"/>
  <c r="P1931" i="1" a="1"/>
  <c r="P1931" i="1" s="1"/>
  <c r="J1931" i="1" a="1"/>
  <c r="J1931" i="1" s="1"/>
  <c r="O1934" i="1" a="1"/>
  <c r="O1934" i="1" s="1"/>
  <c r="F1934" i="1" a="1"/>
  <c r="F1934" i="1" s="1"/>
  <c r="M1931" i="1" a="1"/>
  <c r="M1931" i="1" s="1"/>
  <c r="M1934" i="1" a="1"/>
  <c r="M1934" i="1" s="1"/>
  <c r="H1934" i="1" a="1"/>
  <c r="H1934" i="1"/>
  <c r="L1933" i="1" a="1"/>
  <c r="L1933" i="1"/>
  <c r="Q1932" i="1" a="1"/>
  <c r="Q1932" i="1" s="1"/>
  <c r="H1932" i="1" a="1"/>
  <c r="H1932" i="1" s="1"/>
  <c r="K1931" i="1" a="1"/>
  <c r="K1931" i="1" s="1"/>
  <c r="O1931" i="1" a="1"/>
  <c r="O1931" i="1"/>
  <c r="N1934" i="1" a="1"/>
  <c r="N1934" i="1"/>
  <c r="P1933" i="1" a="1"/>
  <c r="P1933" i="1" s="1"/>
  <c r="N1933" i="1" a="1"/>
  <c r="N1933" i="1" s="1"/>
  <c r="N1932" i="1" a="1"/>
  <c r="N1932" i="1"/>
  <c r="L1932" i="1" a="1"/>
  <c r="L1932" i="1" s="1"/>
  <c r="P1932" i="1" a="1"/>
  <c r="P1932" i="1" s="1"/>
  <c r="G1933" i="1" a="1"/>
  <c r="G1933" i="1"/>
  <c r="G1932" i="1" a="1"/>
  <c r="G1932" i="1"/>
  <c r="K1936" i="1" a="1"/>
  <c r="K1936" i="1"/>
  <c r="M1935" i="1" a="1"/>
  <c r="M1935" i="1"/>
  <c r="J1936" i="1" a="1"/>
  <c r="J1936" i="1"/>
  <c r="G1928" i="1" a="1"/>
  <c r="G1928" i="1" s="1"/>
  <c r="H1928" i="1" a="1"/>
  <c r="H1928" i="1" s="1"/>
  <c r="J1928" i="1" a="1"/>
  <c r="J1928" i="1"/>
  <c r="H1927" i="1" a="1"/>
  <c r="H1927" i="1"/>
  <c r="M1926" i="1" a="1"/>
  <c r="M1926" i="1"/>
  <c r="N1927" i="1" a="1"/>
  <c r="N1927" i="1" s="1"/>
  <c r="G1927" i="1" a="1"/>
  <c r="G1927" i="1" s="1"/>
  <c r="M1927" i="1" a="1"/>
  <c r="M1927" i="1"/>
  <c r="K1927" i="1" a="1"/>
  <c r="K1927" i="1" s="1"/>
  <c r="H1926" i="1" a="1"/>
  <c r="H1926" i="1" s="1"/>
  <c r="Q1926" i="1" a="1"/>
  <c r="Q1926" i="1" s="1"/>
  <c r="F1927" i="1" a="1"/>
  <c r="F1927" i="1" s="1"/>
  <c r="O1926" i="1" a="1"/>
  <c r="O1926" i="1"/>
  <c r="Q1928" i="1" a="1"/>
  <c r="Q1928" i="1"/>
  <c r="I1928" i="1" a="1"/>
  <c r="I1928" i="1"/>
  <c r="M1930" i="1" a="1"/>
  <c r="M1930" i="1" s="1"/>
  <c r="G1930" i="1" a="1"/>
  <c r="G1930" i="1"/>
  <c r="M1929" i="1" a="1"/>
  <c r="M1929" i="1"/>
  <c r="J1927" i="1" a="1"/>
  <c r="J1927" i="1"/>
  <c r="L1929" i="1" a="1"/>
  <c r="L1929" i="1"/>
  <c r="J1929" i="1" a="1"/>
  <c r="J1929" i="1"/>
  <c r="O1928" i="1" a="1"/>
  <c r="O1928" i="1" s="1"/>
  <c r="M1928" i="1" a="1"/>
  <c r="M1928" i="1" s="1"/>
  <c r="Q1927" i="1" a="1"/>
  <c r="Q1927" i="1" s="1"/>
  <c r="L1927" i="1" a="1"/>
  <c r="L1927" i="1"/>
  <c r="O1927" i="1" a="1"/>
  <c r="O1927" i="1"/>
  <c r="L1930" i="1" a="1"/>
  <c r="L1930" i="1"/>
  <c r="K1930" i="1" a="1"/>
  <c r="K1930" i="1" s="1"/>
  <c r="J1930" i="1" a="1"/>
  <c r="J1930" i="1" s="1"/>
  <c r="Q1929" i="1" a="1"/>
  <c r="Q1929" i="1" s="1"/>
  <c r="O1929" i="1" a="1"/>
  <c r="O1929" i="1" s="1"/>
  <c r="K1926" i="1" a="1"/>
  <c r="K1926" i="1"/>
  <c r="L1928" i="1" a="1"/>
  <c r="L1928" i="1"/>
  <c r="K1929" i="1" a="1"/>
  <c r="K1929" i="1"/>
  <c r="L1926" i="1" a="1"/>
  <c r="L1926" i="1"/>
  <c r="P1926" i="1" a="1"/>
  <c r="P1926" i="1"/>
  <c r="G1929" i="1" a="1"/>
  <c r="G1929" i="1" s="1"/>
  <c r="I1929" i="1" a="1"/>
  <c r="I1929" i="1" s="1"/>
  <c r="J1926" i="1" a="1"/>
  <c r="J1926" i="1" s="1"/>
  <c r="G1926" i="1" a="1"/>
  <c r="G1926" i="1" s="1"/>
  <c r="F1928" i="1" a="1"/>
  <c r="F1928" i="1" s="1"/>
  <c r="I1927" i="1" a="1"/>
  <c r="I1927" i="1"/>
  <c r="F1929" i="1" a="1"/>
  <c r="F1929" i="1"/>
  <c r="G1931" i="1" a="1"/>
  <c r="G1931" i="1" s="1"/>
  <c r="F1931" i="1" a="1"/>
  <c r="F1931" i="1" s="1"/>
  <c r="I1930" i="1" a="1"/>
  <c r="I1930" i="1" s="1"/>
  <c r="N1928" i="1" a="1"/>
  <c r="N1928" i="1" s="1"/>
  <c r="P1927" i="1" a="1"/>
  <c r="P1927" i="1"/>
  <c r="I1926" i="1" a="1"/>
  <c r="I1926" i="1" s="1"/>
  <c r="H1929" i="1" a="1"/>
  <c r="H1929" i="1"/>
  <c r="N1929" i="1" a="1"/>
  <c r="N1929" i="1"/>
  <c r="Q1930" i="1" a="1"/>
  <c r="Q1930" i="1"/>
  <c r="P1930" i="1" a="1"/>
  <c r="P1930" i="1" s="1"/>
  <c r="F1930" i="1" a="1"/>
  <c r="F1930" i="1"/>
  <c r="H1930" i="1" a="1"/>
  <c r="H1930" i="1"/>
  <c r="P1929" i="1" a="1"/>
  <c r="P1929" i="1"/>
  <c r="P1928" i="1" a="1"/>
  <c r="P1928" i="1"/>
  <c r="O1930" i="1" a="1"/>
  <c r="O1930" i="1" s="1"/>
  <c r="N1926" i="1" a="1"/>
  <c r="N1926" i="1" s="1"/>
  <c r="N1930" i="1" a="1"/>
  <c r="N1930" i="1" s="1"/>
  <c r="K1928" i="1" a="1"/>
  <c r="K1928" i="1" s="1"/>
  <c r="Q1924" i="1" a="1"/>
  <c r="Q1924" i="1" s="1"/>
  <c r="P1924" i="1" a="1"/>
  <c r="P1924" i="1"/>
  <c r="J1924" i="1" a="1"/>
  <c r="J1924" i="1" s="1"/>
  <c r="I1924" i="1" a="1"/>
  <c r="I1924" i="1"/>
  <c r="F1926" i="1" a="1"/>
  <c r="F1926" i="1"/>
  <c r="Q1925" i="1" a="1"/>
  <c r="Q1925" i="1"/>
  <c r="Q1923" i="1" a="1"/>
  <c r="Q1923" i="1" s="1"/>
  <c r="P1925" i="1" a="1"/>
  <c r="P1925" i="1" s="1"/>
  <c r="O1925" i="1" a="1"/>
  <c r="O1925" i="1" s="1"/>
  <c r="N1925" i="1" a="1"/>
  <c r="N1925" i="1"/>
  <c r="L1925" i="1" a="1"/>
  <c r="L1925" i="1" s="1"/>
  <c r="K1925" i="1" a="1"/>
  <c r="K1925" i="1" s="1"/>
  <c r="J1925" i="1" a="1"/>
  <c r="J1925" i="1" s="1"/>
  <c r="F1925" i="1" a="1"/>
  <c r="F1925" i="1"/>
  <c r="H1925" i="1" a="1"/>
  <c r="H1925" i="1"/>
  <c r="G1925" i="1" a="1"/>
  <c r="G1925" i="1" s="1"/>
  <c r="O1924" i="1" a="1"/>
  <c r="O1924" i="1" s="1"/>
  <c r="N1924" i="1" a="1"/>
  <c r="N1924" i="1" s="1"/>
  <c r="L1924" i="1" a="1"/>
  <c r="L1924" i="1" s="1"/>
  <c r="M1924" i="1" a="1"/>
  <c r="M1924" i="1"/>
  <c r="K1924" i="1" a="1"/>
  <c r="K1924" i="1" s="1"/>
  <c r="H1924" i="1" a="1"/>
  <c r="H1924" i="1"/>
  <c r="G1924" i="1" a="1"/>
  <c r="G1924" i="1"/>
  <c r="F1924" i="1" a="1"/>
  <c r="F1924" i="1"/>
  <c r="P1923" i="1" a="1"/>
  <c r="P1923" i="1" s="1"/>
  <c r="M1925" i="1" a="1"/>
  <c r="M1925" i="1"/>
  <c r="I1925" i="1" a="1"/>
  <c r="I1925" i="1" s="1"/>
  <c r="M2020" i="1" a="1"/>
  <c r="M2020" i="1" s="1"/>
  <c r="I2020" i="1" a="1"/>
  <c r="I2020" i="1" s="1"/>
  <c r="N2020" i="1" a="1"/>
  <c r="N2020" i="1" s="1"/>
  <c r="Q2019" i="1" a="1"/>
  <c r="Q2019" i="1" s="1"/>
  <c r="P2021" i="1" a="1"/>
  <c r="P2021" i="1" s="1"/>
  <c r="O2021" i="1" a="1"/>
  <c r="O2021" i="1" s="1"/>
  <c r="J2020" i="1" a="1"/>
  <c r="J2020" i="1" s="1"/>
  <c r="K2021" i="1" a="1"/>
  <c r="K2021" i="1"/>
  <c r="Q2020" i="1" a="1"/>
  <c r="Q2020" i="1" s="1"/>
  <c r="O2020" i="1" a="1"/>
  <c r="O2020" i="1" s="1"/>
  <c r="J2021" i="1" a="1"/>
  <c r="J2021" i="1" s="1"/>
  <c r="L2020" i="1" a="1"/>
  <c r="L2020" i="1" s="1"/>
  <c r="Q2021" i="1" a="1"/>
  <c r="Q2021" i="1" s="1"/>
  <c r="M2021" i="1" a="1"/>
  <c r="M2021" i="1" s="1"/>
  <c r="G2021" i="1" a="1"/>
  <c r="G2021" i="1"/>
  <c r="G2020" i="1" a="1"/>
  <c r="G2020" i="1" s="1"/>
  <c r="P2019" i="1" a="1"/>
  <c r="P2019" i="1" s="1"/>
  <c r="O2019" i="1" a="1"/>
  <c r="O2019" i="1" s="1"/>
  <c r="H2021" i="1" a="1"/>
  <c r="H2021" i="1"/>
  <c r="K2020" i="1" a="1"/>
  <c r="K2020" i="1" s="1"/>
  <c r="F2020" i="1" a="1"/>
  <c r="F2020" i="1" s="1"/>
  <c r="L2021" i="1" a="1"/>
  <c r="L2021" i="1" s="1"/>
  <c r="P2020" i="1" a="1"/>
  <c r="P2020" i="1" s="1"/>
  <c r="F2021" i="1" a="1"/>
  <c r="F2021" i="1"/>
  <c r="H2020" i="1" a="1"/>
  <c r="H2020" i="1"/>
  <c r="I2021" i="1" a="1"/>
  <c r="I2021" i="1" s="1"/>
  <c r="N2021" i="1" a="1"/>
  <c r="N2021" i="1"/>
  <c r="H2016" i="1" a="1"/>
  <c r="H2016" i="1" s="1"/>
  <c r="H2017" i="1" s="1" a="1"/>
  <c r="H2017" i="1" s="1"/>
  <c r="P2018" i="1" a="1"/>
  <c r="P2018" i="1" s="1"/>
  <c r="J2019" i="1" a="1"/>
  <c r="J2019" i="1" s="1"/>
  <c r="K2015" i="1" a="1"/>
  <c r="K2015" i="1"/>
  <c r="H2015" i="1" a="1"/>
  <c r="H2015" i="1" s="1"/>
  <c r="K2017" i="1" a="1"/>
  <c r="K2017" i="1" s="1"/>
  <c r="J2016" i="1" a="1"/>
  <c r="J2016" i="1"/>
  <c r="K2019" i="1" a="1"/>
  <c r="K2019" i="1" s="1"/>
  <c r="K2018" i="1" a="1"/>
  <c r="K2018" i="1"/>
  <c r="F2017" i="1" a="1"/>
  <c r="F2017" i="1"/>
  <c r="N2015" i="1" a="1"/>
  <c r="N2015" i="1"/>
  <c r="P2016" i="1" a="1"/>
  <c r="P2016" i="1"/>
  <c r="P2017" i="1" s="1" a="1"/>
  <c r="O2018" i="1" a="1"/>
  <c r="O2018" i="1"/>
  <c r="M2018" i="1" a="1"/>
  <c r="M2018" i="1" s="1"/>
  <c r="M2019" i="1" s="1" a="1"/>
  <c r="M2019" i="1" s="1"/>
  <c r="G2018" i="1" a="1"/>
  <c r="G2018" i="1"/>
  <c r="G2019" i="1" s="1" a="1"/>
  <c r="G2019" i="1" s="1"/>
  <c r="P2017" i="1"/>
  <c r="F2016" i="1" a="1"/>
  <c r="F2016" i="1" s="1"/>
  <c r="I2018" i="1" a="1"/>
  <c r="I2018" i="1" s="1"/>
  <c r="I2019" i="1" s="1" a="1"/>
  <c r="I2019" i="1" s="1"/>
  <c r="Q2015" i="1" a="1"/>
  <c r="Q2015" i="1" s="1"/>
  <c r="L2017" i="1" a="1"/>
  <c r="L2017" i="1"/>
  <c r="J2017" i="1" a="1"/>
  <c r="J2017" i="1" s="1"/>
  <c r="O2015" i="1" a="1"/>
  <c r="O2015" i="1"/>
  <c r="M2016" i="1" a="1"/>
  <c r="M2016" i="1" s="1"/>
  <c r="M2017" i="1" s="1" a="1"/>
  <c r="M2017" i="1" s="1"/>
  <c r="I2016" i="1" a="1"/>
  <c r="I2016" i="1"/>
  <c r="P2015" i="1" a="1"/>
  <c r="P2015" i="1"/>
  <c r="I2015" i="1" a="1"/>
  <c r="I2015" i="1"/>
  <c r="P2014" i="1"/>
  <c r="H2019" i="1" a="1"/>
  <c r="H2019" i="1"/>
  <c r="I2017" i="1" a="1"/>
  <c r="I2017" i="1"/>
  <c r="L2015" i="1" a="1"/>
  <c r="L2015" i="1" s="1"/>
  <c r="Q2018" i="1" a="1"/>
  <c r="Q2018" i="1" s="1"/>
  <c r="N2018" i="1" a="1"/>
  <c r="N2018" i="1"/>
  <c r="N2019" i="1" s="1" a="1"/>
  <c r="N2019" i="1" s="1"/>
  <c r="L2018" i="1" a="1"/>
  <c r="L2018" i="1"/>
  <c r="L2019" i="1" s="1" a="1"/>
  <c r="L2019" i="1" s="1"/>
  <c r="N2016" i="1" a="1"/>
  <c r="N2016" i="1" s="1"/>
  <c r="N2017" i="1" s="1" a="1"/>
  <c r="N2017" i="1" s="1"/>
  <c r="J2018" i="1" a="1"/>
  <c r="J2018" i="1"/>
  <c r="G2015" i="1" a="1"/>
  <c r="G2015" i="1" s="1"/>
  <c r="O2017" i="1" a="1"/>
  <c r="O2017" i="1"/>
  <c r="F2015" i="1" a="1"/>
  <c r="F2015" i="1" s="1"/>
  <c r="H2018" i="1" a="1"/>
  <c r="H2018" i="1"/>
  <c r="Q2016" i="1" a="1"/>
  <c r="Q2016" i="1"/>
  <c r="L2016" i="1" a="1"/>
  <c r="L2016" i="1"/>
  <c r="G2016" i="1" a="1"/>
  <c r="G2016" i="1"/>
  <c r="G2017" i="1" s="1" a="1"/>
  <c r="G2017" i="1" s="1"/>
  <c r="F2018" i="1" a="1"/>
  <c r="F2018" i="1"/>
  <c r="F2019" i="1" s="1" a="1"/>
  <c r="F2019" i="1" s="1"/>
  <c r="Q2017" i="1" a="1"/>
  <c r="Q2017" i="1" s="1"/>
  <c r="O2016" i="1" a="1"/>
  <c r="O2016" i="1"/>
  <c r="M2015" i="1" a="1"/>
  <c r="M2015" i="1"/>
  <c r="J2015" i="1" a="1"/>
  <c r="J2015" i="1"/>
  <c r="K2016" i="1" a="1"/>
  <c r="K2016" i="1" s="1"/>
  <c r="P2013" i="1" a="1"/>
  <c r="P2013" i="1" s="1"/>
  <c r="P2014" i="1" s="1" a="1"/>
  <c r="M2013" i="1" a="1"/>
  <c r="M2013" i="1" s="1"/>
  <c r="M2014" i="1" s="1" a="1"/>
  <c r="M2014" i="1" s="1"/>
  <c r="Q2013" i="1" a="1"/>
  <c r="Q2013" i="1"/>
  <c r="Q2014" i="1" s="1" a="1"/>
  <c r="Q2014" i="1" s="1"/>
  <c r="N2013" i="1" a="1"/>
  <c r="N2013" i="1"/>
  <c r="N2014" i="1" s="1" a="1"/>
  <c r="N2014" i="1" s="1"/>
  <c r="L2014" i="1" a="1"/>
  <c r="L2014" i="1" s="1"/>
  <c r="F2014" i="1"/>
  <c r="O2013" i="1" a="1"/>
  <c r="O2013" i="1" s="1"/>
  <c r="O2014" i="1" s="1" a="1"/>
  <c r="O2014" i="1" s="1"/>
  <c r="L2013" i="1" a="1"/>
  <c r="L2013" i="1"/>
  <c r="K2013" i="1" a="1"/>
  <c r="K2013" i="1" s="1"/>
  <c r="K2014" i="1" s="1" a="1"/>
  <c r="K2014" i="1" s="1"/>
  <c r="J2013" i="1" a="1"/>
  <c r="J2013" i="1"/>
  <c r="J2014" i="1" s="1" a="1"/>
  <c r="J2014" i="1" s="1"/>
  <c r="L2010" i="1" a="1"/>
  <c r="L2010" i="1" s="1"/>
  <c r="F2011" i="1" a="1"/>
  <c r="F2011" i="1"/>
  <c r="H2011" i="1" a="1"/>
  <c r="H2011" i="1" s="1"/>
  <c r="O2011" i="1" a="1"/>
  <c r="O2011" i="1"/>
  <c r="M2011" i="1" a="1"/>
  <c r="M2011" i="1"/>
  <c r="K2010" i="1" a="1"/>
  <c r="K2010" i="1"/>
  <c r="J2010" i="1" a="1"/>
  <c r="J2010" i="1"/>
  <c r="Q2011" i="1" a="1"/>
  <c r="Q2011" i="1"/>
  <c r="P2011" i="1" a="1"/>
  <c r="P2011" i="1"/>
  <c r="K2011" i="1" a="1"/>
  <c r="K2011" i="1"/>
  <c r="N2011" i="1" a="1"/>
  <c r="N2011" i="1" s="1"/>
  <c r="L2011" i="1" a="1"/>
  <c r="L2011" i="1"/>
  <c r="M2010" i="1" a="1"/>
  <c r="M2010" i="1" s="1"/>
  <c r="J2011" i="1" a="1"/>
  <c r="J2011" i="1" s="1"/>
  <c r="O2010" i="1" a="1"/>
  <c r="O2010" i="1" s="1"/>
  <c r="I2010" i="1" a="1"/>
  <c r="I2010" i="1"/>
  <c r="I2011" i="1" a="1"/>
  <c r="I2011" i="1" s="1"/>
  <c r="Q2010" i="1" a="1"/>
  <c r="Q2010" i="1"/>
  <c r="P2010" i="1" a="1"/>
  <c r="P2010" i="1"/>
  <c r="G2011" i="1" a="1"/>
  <c r="G2011" i="1"/>
  <c r="N2010" i="1" a="1"/>
  <c r="N2010" i="1"/>
  <c r="I2013" i="1" a="1"/>
  <c r="I2013" i="1"/>
  <c r="I2014" i="1" s="1" a="1"/>
  <c r="I2014" i="1" s="1"/>
  <c r="H2013" i="1" a="1"/>
  <c r="H2013" i="1"/>
  <c r="H2014" i="1" s="1" a="1"/>
  <c r="H2014" i="1" s="1"/>
  <c r="G2013" i="1" a="1"/>
  <c r="G2013" i="1"/>
  <c r="G2014" i="1" s="1" a="1"/>
  <c r="G2014" i="1" s="1"/>
  <c r="F2013" i="1" a="1"/>
  <c r="F2013" i="1" s="1"/>
  <c r="F2014" i="1" s="1" a="1"/>
  <c r="H2010" i="1" a="1"/>
  <c r="H2010" i="1" s="1"/>
  <c r="Q2009" i="1" a="1"/>
  <c r="Q2009" i="1" s="1"/>
  <c r="J2009" i="1" a="1"/>
  <c r="J2009" i="1" s="1"/>
  <c r="I2009" i="1" a="1"/>
  <c r="I2009" i="1" s="1"/>
  <c r="G2010" i="1" a="1"/>
  <c r="G2010" i="1"/>
  <c r="F2010" i="1" a="1"/>
  <c r="F2010" i="1"/>
  <c r="L2009" i="1"/>
  <c r="K2009" i="1" a="1"/>
  <c r="K2009" i="1"/>
  <c r="Q2008" i="1" a="1"/>
  <c r="Q2008" i="1"/>
  <c r="H2009" i="1" a="1"/>
  <c r="H2009" i="1"/>
  <c r="N2008" i="1" a="1"/>
  <c r="N2008" i="1" s="1"/>
  <c r="N2009" i="1" s="1" a="1"/>
  <c r="N2009" i="1" s="1"/>
  <c r="P2008" i="1" a="1"/>
  <c r="P2008" i="1" s="1"/>
  <c r="P2009" i="1" s="1" a="1"/>
  <c r="P2009" i="1" s="1"/>
  <c r="O2008" i="1" a="1"/>
  <c r="O2008" i="1"/>
  <c r="O2009" i="1" s="1" a="1"/>
  <c r="O2009" i="1" s="1"/>
  <c r="F2005" i="1" a="1"/>
  <c r="F2005" i="1" s="1"/>
  <c r="M2008" i="1" a="1"/>
  <c r="M2008" i="1" s="1"/>
  <c r="M2009" i="1" s="1" a="1"/>
  <c r="M2009" i="1" s="1"/>
  <c r="J2005" i="1" a="1"/>
  <c r="J2005" i="1" s="1"/>
  <c r="M2006" i="1" a="1"/>
  <c r="M2006" i="1"/>
  <c r="L2008" i="1" a="1"/>
  <c r="L2008" i="1"/>
  <c r="L2009" i="1" s="1" a="1"/>
  <c r="Q2006" i="1" a="1"/>
  <c r="Q2006" i="1"/>
  <c r="Q2007" i="1" s="1" a="1"/>
  <c r="Q2007" i="1" s="1"/>
  <c r="Q2005" i="1" a="1"/>
  <c r="Q2005" i="1" s="1"/>
  <c r="K2006" i="1" a="1"/>
  <c r="K2006" i="1" s="1"/>
  <c r="K2005" i="1" a="1"/>
  <c r="K2005" i="1"/>
  <c r="I2005" i="1" a="1"/>
  <c r="I2005" i="1"/>
  <c r="K2008" i="1" a="1"/>
  <c r="K2008" i="1"/>
  <c r="J2008" i="1" a="1"/>
  <c r="J2008" i="1"/>
  <c r="I2008" i="1" a="1"/>
  <c r="I2008" i="1"/>
  <c r="G2008" i="1" a="1"/>
  <c r="G2008" i="1" s="1"/>
  <c r="G2009" i="1" s="1" a="1"/>
  <c r="G2009" i="1" s="1"/>
  <c r="H2008" i="1" a="1"/>
  <c r="H2008" i="1"/>
  <c r="I2006" i="1" a="1"/>
  <c r="I2006" i="1"/>
  <c r="I2007" i="1" s="1" a="1"/>
  <c r="I2007" i="1" s="1"/>
  <c r="M2005" i="1" a="1"/>
  <c r="M2005" i="1" s="1"/>
  <c r="L2006" i="1" a="1"/>
  <c r="L2006" i="1" s="1"/>
  <c r="L2007" i="1" s="1" a="1"/>
  <c r="L2007" i="1" s="1"/>
  <c r="H2006" i="1" a="1"/>
  <c r="H2006" i="1"/>
  <c r="H2007" i="1" s="1" a="1"/>
  <c r="H2007" i="1" s="1"/>
  <c r="F2008" i="1" a="1"/>
  <c r="F2008" i="1"/>
  <c r="F2009" i="1" s="1" a="1"/>
  <c r="F2009" i="1" s="1"/>
  <c r="K2007" i="1" a="1"/>
  <c r="K2007" i="1" s="1"/>
  <c r="P2007" i="1" a="1"/>
  <c r="P2007" i="1" s="1"/>
  <c r="M2007" i="1" a="1"/>
  <c r="M2007" i="1"/>
  <c r="P2005" i="1" a="1"/>
  <c r="P2005" i="1" s="1"/>
  <c r="P2006" i="1" a="1"/>
  <c r="P2006" i="1"/>
  <c r="N2004" i="1" a="1"/>
  <c r="N2004" i="1" s="1"/>
  <c r="L2005" i="1" a="1"/>
  <c r="L2005" i="1" s="1"/>
  <c r="N2006" i="1" a="1"/>
  <c r="N2006" i="1" s="1"/>
  <c r="N2007" i="1" s="1" a="1"/>
  <c r="N2007" i="1" s="1"/>
  <c r="H2005" i="1" a="1"/>
  <c r="H2005" i="1"/>
  <c r="G2006" i="1" a="1"/>
  <c r="G2006" i="1" s="1"/>
  <c r="G2007" i="1" s="1" a="1"/>
  <c r="G2007" i="1" s="1"/>
  <c r="G2005" i="1" a="1"/>
  <c r="G2005" i="1" s="1"/>
  <c r="N2005" i="1" a="1"/>
  <c r="N2005" i="1"/>
  <c r="O2006" i="1" a="1"/>
  <c r="O2006" i="1"/>
  <c r="O2007" i="1" s="1" a="1"/>
  <c r="O2007" i="1" s="1"/>
  <c r="F2006" i="1" a="1"/>
  <c r="F2006" i="1"/>
  <c r="F2007" i="1" s="1" a="1"/>
  <c r="F2007" i="1" s="1"/>
  <c r="J2007" i="1" a="1"/>
  <c r="J2007" i="1" s="1"/>
  <c r="J2006" i="1" a="1"/>
  <c r="J2006" i="1"/>
  <c r="O2005" i="1" a="1"/>
  <c r="O2005" i="1" s="1"/>
  <c r="P2001" i="1" a="1"/>
  <c r="P2001" i="1"/>
  <c r="Q2000" i="1" a="1"/>
  <c r="Q2000" i="1" s="1"/>
  <c r="J2000" i="1" a="1"/>
  <c r="J2000" i="1" s="1"/>
  <c r="G2000" i="1" a="1"/>
  <c r="G2000" i="1" s="1"/>
  <c r="N1999" i="1" a="1"/>
  <c r="N1999" i="1" s="1"/>
  <c r="L1999" i="1" a="1"/>
  <c r="L1999" i="1" s="1"/>
  <c r="G1999" i="1" a="1"/>
  <c r="G1999" i="1" s="1"/>
  <c r="P1998" i="1" a="1"/>
  <c r="P1998" i="1"/>
  <c r="M2004" i="1" a="1"/>
  <c r="M2004" i="1"/>
  <c r="I2004" i="1" a="1"/>
  <c r="I2004" i="1" s="1"/>
  <c r="H2004" i="1"/>
  <c r="M2003" i="1" a="1"/>
  <c r="M2003" i="1"/>
  <c r="N2001" i="1" a="1"/>
  <c r="N2001" i="1"/>
  <c r="N2000" i="1" a="1"/>
  <c r="N2000" i="1" s="1"/>
  <c r="L2000" i="1" a="1"/>
  <c r="L2000" i="1"/>
  <c r="Q1998" i="1" a="1"/>
  <c r="Q1998" i="1" s="1"/>
  <c r="G2004" i="1" a="1"/>
  <c r="G2004" i="1" s="1"/>
  <c r="F2004" i="1" a="1"/>
  <c r="F2004" i="1"/>
  <c r="K2001" i="1" a="1"/>
  <c r="K2001" i="1" s="1"/>
  <c r="K2003" i="1" a="1"/>
  <c r="K2003" i="1" s="1"/>
  <c r="K2004" i="1" s="1" a="1"/>
  <c r="K2004" i="1" s="1"/>
  <c r="M2001" i="1" a="1"/>
  <c r="M2001" i="1" s="1"/>
  <c r="G2001" i="1" a="1"/>
  <c r="G2001" i="1" s="1"/>
  <c r="J1999" i="1" a="1"/>
  <c r="J1999" i="1"/>
  <c r="M1999" i="1" a="1"/>
  <c r="M1999" i="1"/>
  <c r="Q1999" i="1" a="1"/>
  <c r="Q1999" i="1"/>
  <c r="P1999" i="1" a="1"/>
  <c r="P1999" i="1" s="1"/>
  <c r="N2003" i="1" a="1"/>
  <c r="N2003" i="1"/>
  <c r="F2003" i="1" a="1"/>
  <c r="F2003" i="1" s="1"/>
  <c r="Q2003" i="1" a="1"/>
  <c r="Q2003" i="1"/>
  <c r="Q2004" i="1" s="1" a="1"/>
  <c r="Q2004" i="1" s="1"/>
  <c r="N1998" i="1" a="1"/>
  <c r="N1998" i="1" s="1"/>
  <c r="F2000" i="1" a="1"/>
  <c r="F2000" i="1" s="1"/>
  <c r="P2003" i="1" a="1"/>
  <c r="P2003" i="1" s="1"/>
  <c r="P2004" i="1" s="1" a="1"/>
  <c r="P2004" i="1" s="1"/>
  <c r="O2003" i="1" a="1"/>
  <c r="O2003" i="1" s="1"/>
  <c r="O2004" i="1" s="1" a="1"/>
  <c r="O2004" i="1" s="1"/>
  <c r="K2000" i="1" a="1"/>
  <c r="K2000" i="1" s="1"/>
  <c r="L2003" i="1" a="1"/>
  <c r="L2003" i="1"/>
  <c r="L2004" i="1" s="1" a="1"/>
  <c r="L2004" i="1" s="1"/>
  <c r="J2003" i="1" a="1"/>
  <c r="J2003" i="1"/>
  <c r="J2004" i="1" s="1" a="1"/>
  <c r="J2004" i="1" s="1"/>
  <c r="H2001" i="1" a="1"/>
  <c r="H2001" i="1"/>
  <c r="I2003" i="1" a="1"/>
  <c r="I2003" i="1" s="1"/>
  <c r="H2003" i="1" a="1"/>
  <c r="H2003" i="1" s="1"/>
  <c r="H2004" i="1" s="1" a="1"/>
  <c r="I2001" i="1" a="1"/>
  <c r="I2001" i="1"/>
  <c r="O1998" i="1" a="1"/>
  <c r="O1998" i="1" s="1"/>
  <c r="O2001" i="1" a="1"/>
  <c r="O2001" i="1" s="1"/>
  <c r="L2001" i="1" a="1"/>
  <c r="L2001" i="1"/>
  <c r="I2000" i="1" a="1"/>
  <c r="I2000" i="1"/>
  <c r="M2000" i="1" a="1"/>
  <c r="M2000" i="1" s="1"/>
  <c r="K1999" i="1" a="1"/>
  <c r="K1999" i="1" s="1"/>
  <c r="H2000" i="1" a="1"/>
  <c r="H2000" i="1"/>
  <c r="H1999" i="1" a="1"/>
  <c r="H1999" i="1" s="1"/>
  <c r="O2000" i="1" a="1"/>
  <c r="O2000" i="1" s="1"/>
  <c r="G2003" i="1" a="1"/>
  <c r="G2003" i="1"/>
  <c r="J2001" i="1" a="1"/>
  <c r="J2001" i="1" s="1"/>
  <c r="I1999" i="1" a="1"/>
  <c r="I1999" i="1" s="1"/>
  <c r="O1999" i="1" a="1"/>
  <c r="O1999" i="1"/>
  <c r="F1999" i="1" a="1"/>
  <c r="F1999" i="1" s="1"/>
  <c r="F2001" i="1" a="1"/>
  <c r="F2001" i="1"/>
  <c r="P2000" i="1" a="1"/>
  <c r="P2000" i="1"/>
  <c r="Q2001" i="1" a="1"/>
  <c r="Q2001" i="1"/>
  <c r="Q1997" i="1" a="1"/>
  <c r="Q1997" i="1"/>
  <c r="G1997" i="1" a="1"/>
  <c r="G1997" i="1"/>
  <c r="N1997" i="1" a="1"/>
  <c r="N1997" i="1"/>
  <c r="L1996" i="1" a="1"/>
  <c r="L1996" i="1"/>
  <c r="I1996" i="1" a="1"/>
  <c r="I1996" i="1" s="1"/>
  <c r="L1997" i="1" a="1"/>
  <c r="L1997" i="1" s="1"/>
  <c r="K1997" i="1" a="1"/>
  <c r="K1997" i="1" s="1"/>
  <c r="Q1996" i="1" a="1"/>
  <c r="Q1996" i="1" s="1"/>
  <c r="J1997" i="1" a="1"/>
  <c r="J1997" i="1"/>
  <c r="Q1995" i="1" a="1"/>
  <c r="Q1995" i="1" s="1"/>
  <c r="K1995" i="1" a="1"/>
  <c r="K1995" i="1" s="1"/>
  <c r="P1997" i="1" a="1"/>
  <c r="P1997" i="1"/>
  <c r="O1997" i="1" a="1"/>
  <c r="O1997" i="1" s="1"/>
  <c r="K1996" i="1" a="1"/>
  <c r="K1996" i="1" s="1"/>
  <c r="H1996" i="1" a="1"/>
  <c r="H1996" i="1" s="1"/>
  <c r="I1997" i="1" a="1"/>
  <c r="I1997" i="1" s="1"/>
  <c r="L1995" i="1" a="1"/>
  <c r="L1995" i="1" s="1"/>
  <c r="H1997" i="1" a="1"/>
  <c r="H1997" i="1" s="1"/>
  <c r="F1997" i="1" a="1"/>
  <c r="F1997" i="1"/>
  <c r="P1996" i="1" a="1"/>
  <c r="P1996" i="1"/>
  <c r="O1996" i="1" a="1"/>
  <c r="O1996" i="1" s="1"/>
  <c r="F1996" i="1" a="1"/>
  <c r="F1996" i="1" s="1"/>
  <c r="M1995" i="1" a="1"/>
  <c r="M1995" i="1"/>
  <c r="P1995" i="1" a="1"/>
  <c r="P1995" i="1"/>
  <c r="J1995" i="1" a="1"/>
  <c r="J1995" i="1"/>
  <c r="I1998" i="1" a="1"/>
  <c r="I1998" i="1" s="1"/>
  <c r="F1998" i="1" a="1"/>
  <c r="F1998" i="1"/>
  <c r="M1996" i="1" a="1"/>
  <c r="M1996" i="1"/>
  <c r="J1996" i="1" a="1"/>
  <c r="J1996" i="1"/>
  <c r="M1997" i="1" a="1"/>
  <c r="M1997" i="1"/>
  <c r="O1995" i="1" a="1"/>
  <c r="O1995" i="1" s="1"/>
  <c r="N1996" i="1" a="1"/>
  <c r="N1996" i="1"/>
  <c r="G1996" i="1" a="1"/>
  <c r="G1996" i="1"/>
  <c r="M1998" i="1" a="1"/>
  <c r="M1998" i="1"/>
  <c r="L1998" i="1" a="1"/>
  <c r="L1998" i="1"/>
  <c r="N1995" i="1" a="1"/>
  <c r="N1995" i="1" s="1"/>
  <c r="K1998" i="1" a="1"/>
  <c r="K1998" i="1"/>
  <c r="J1998" i="1" a="1"/>
  <c r="J1998" i="1"/>
  <c r="H1998" i="1" a="1"/>
  <c r="H1998" i="1" s="1"/>
  <c r="G1998" i="1" a="1"/>
  <c r="G1998" i="1" s="1"/>
  <c r="I1995" i="1" a="1"/>
  <c r="I1995" i="1"/>
  <c r="G1995" i="1" a="1"/>
  <c r="G1995" i="1" s="1"/>
  <c r="H1995" i="1" a="1"/>
  <c r="H1995" i="1" s="1"/>
  <c r="F1995" i="1" a="1"/>
  <c r="F1995" i="1" s="1"/>
  <c r="I1991" i="1" a="1"/>
  <c r="I1991" i="1" s="1"/>
  <c r="G1991" i="1" a="1"/>
  <c r="G1991" i="1" s="1"/>
  <c r="M1990" i="1" a="1"/>
  <c r="M1990" i="1" s="1"/>
  <c r="K1994" i="1" a="1"/>
  <c r="K1994" i="1" s="1"/>
  <c r="O1993" i="1" a="1"/>
  <c r="O1993" i="1" s="1"/>
  <c r="L1992" i="1" a="1"/>
  <c r="L1992" i="1" s="1"/>
  <c r="K1990" i="1" a="1"/>
  <c r="K1990" i="1" s="1"/>
  <c r="M1993" i="1" a="1"/>
  <c r="M1993" i="1"/>
  <c r="N1990" i="1" a="1"/>
  <c r="N1990" i="1"/>
  <c r="G1994" i="1" a="1"/>
  <c r="G1994" i="1"/>
  <c r="F1994" i="1" a="1"/>
  <c r="F1994" i="1" s="1"/>
  <c r="H1992" i="1" a="1"/>
  <c r="H1992" i="1"/>
  <c r="K1991" i="1" a="1"/>
  <c r="K1991" i="1"/>
  <c r="Q1989" i="1" a="1"/>
  <c r="Q1989" i="1"/>
  <c r="N1992" i="1" a="1"/>
  <c r="N1992" i="1" s="1"/>
  <c r="L1990" i="1" a="1"/>
  <c r="L1990" i="1"/>
  <c r="I1994" i="1" a="1"/>
  <c r="I1994" i="1" s="1"/>
  <c r="H1994" i="1" a="1"/>
  <c r="H1994" i="1"/>
  <c r="Q1993" i="1" a="1"/>
  <c r="Q1993" i="1" s="1"/>
  <c r="I1992" i="1" a="1"/>
  <c r="I1992" i="1" s="1"/>
  <c r="P1993" i="1" a="1"/>
  <c r="P1993" i="1"/>
  <c r="L1993" i="1" a="1"/>
  <c r="L1993" i="1" s="1"/>
  <c r="O1992" i="1" a="1"/>
  <c r="O1992" i="1"/>
  <c r="K1992" i="1" a="1"/>
  <c r="K1992" i="1" s="1"/>
  <c r="F1992" i="1" a="1"/>
  <c r="F1992" i="1" s="1"/>
  <c r="L1991" i="1" a="1"/>
  <c r="L1991" i="1"/>
  <c r="N1989" i="1" a="1"/>
  <c r="N1989" i="1" s="1"/>
  <c r="P1990" i="1" a="1"/>
  <c r="P1990" i="1" s="1"/>
  <c r="M1992" i="1" a="1"/>
  <c r="M1992" i="1"/>
  <c r="M1991" i="1" a="1"/>
  <c r="M1991" i="1" s="1"/>
  <c r="G1990" i="1" a="1"/>
  <c r="G1990" i="1" s="1"/>
  <c r="I1993" i="1" a="1"/>
  <c r="I1993" i="1" s="1"/>
  <c r="F1993" i="1" a="1"/>
  <c r="F1993" i="1"/>
  <c r="Q1991" i="1" a="1"/>
  <c r="Q1991" i="1" s="1"/>
  <c r="H1990" i="1" a="1"/>
  <c r="H1990" i="1" s="1"/>
  <c r="N1993" i="1" a="1"/>
  <c r="N1993" i="1"/>
  <c r="J1993" i="1" a="1"/>
  <c r="J1993" i="1"/>
  <c r="F1991" i="1" a="1"/>
  <c r="F1991" i="1"/>
  <c r="H1993" i="1" a="1"/>
  <c r="H1993" i="1"/>
  <c r="Q1990" i="1" a="1"/>
  <c r="Q1990" i="1" s="1"/>
  <c r="G1993" i="1" a="1"/>
  <c r="G1993" i="1"/>
  <c r="O1991" i="1" a="1"/>
  <c r="O1991" i="1"/>
  <c r="G1992" i="1" a="1"/>
  <c r="G1992" i="1"/>
  <c r="F1990" i="1" a="1"/>
  <c r="F1990" i="1" s="1"/>
  <c r="K1993" i="1" a="1"/>
  <c r="K1993" i="1" s="1"/>
  <c r="Q1994" i="1" a="1"/>
  <c r="Q1994" i="1"/>
  <c r="P1994" i="1" a="1"/>
  <c r="P1994" i="1"/>
  <c r="J1992" i="1" a="1"/>
  <c r="J1992" i="1" s="1"/>
  <c r="O1994" i="1" a="1"/>
  <c r="O1994" i="1" s="1"/>
  <c r="Q1992" i="1" a="1"/>
  <c r="Q1992" i="1" s="1"/>
  <c r="N1991" i="1" a="1"/>
  <c r="N1991" i="1"/>
  <c r="J1991" i="1" a="1"/>
  <c r="J1991" i="1"/>
  <c r="H1991" i="1" a="1"/>
  <c r="H1991" i="1" s="1"/>
  <c r="P1989" i="1" a="1"/>
  <c r="P1989" i="1" s="1"/>
  <c r="P1992" i="1" a="1"/>
  <c r="P1992" i="1"/>
  <c r="O1990" i="1" a="1"/>
  <c r="O1990" i="1" s="1"/>
  <c r="O1989" i="1" a="1"/>
  <c r="O1989" i="1" s="1"/>
  <c r="J1990" i="1" a="1"/>
  <c r="J1990" i="1"/>
  <c r="I1990" i="1" a="1"/>
  <c r="I1990" i="1"/>
  <c r="N1994" i="1" a="1"/>
  <c r="N1994" i="1"/>
  <c r="J1994" i="1" a="1"/>
  <c r="J1994" i="1" s="1"/>
  <c r="M1994" i="1" a="1"/>
  <c r="M1994" i="1" s="1"/>
  <c r="L1994" i="1" a="1"/>
  <c r="L1994" i="1" s="1"/>
  <c r="P1991" i="1" a="1"/>
  <c r="P1991" i="1" s="1"/>
  <c r="M1985" i="1" a="1"/>
  <c r="M1985" i="1" s="1"/>
  <c r="Q1984" i="1" a="1"/>
  <c r="Q1984" i="1" s="1"/>
  <c r="G1989" i="1" a="1"/>
  <c r="G1989" i="1" s="1"/>
  <c r="Q1988" i="1" a="1"/>
  <c r="Q1988" i="1"/>
  <c r="Q1986" i="1" a="1"/>
  <c r="Q1986" i="1" s="1"/>
  <c r="P1985" i="1" a="1"/>
  <c r="P1985" i="1"/>
  <c r="M1988" i="1" a="1"/>
  <c r="M1988" i="1"/>
  <c r="P1987" i="1" a="1"/>
  <c r="P1987" i="1"/>
  <c r="O1986" i="1" a="1"/>
  <c r="O1986" i="1"/>
  <c r="F1989" i="1" a="1"/>
  <c r="F1989" i="1" s="1"/>
  <c r="P1988" i="1" a="1"/>
  <c r="P1988" i="1" s="1"/>
  <c r="I1988" i="1" a="1"/>
  <c r="I1988" i="1" s="1"/>
  <c r="K1985" i="1" a="1"/>
  <c r="K1985" i="1"/>
  <c r="F1988" i="1" a="1"/>
  <c r="F1988" i="1" s="1"/>
  <c r="O1987" i="1" a="1"/>
  <c r="O1987" i="1" s="1"/>
  <c r="J1987" i="1" a="1"/>
  <c r="J1987" i="1" s="1"/>
  <c r="O1988" i="1" a="1"/>
  <c r="O1988" i="1" s="1"/>
  <c r="K1988" i="1" a="1"/>
  <c r="K1988" i="1" s="1"/>
  <c r="J1988" i="1" a="1"/>
  <c r="J1988" i="1" s="1"/>
  <c r="F1986" i="1" a="1"/>
  <c r="F1986" i="1"/>
  <c r="N1987" i="1" a="1"/>
  <c r="N1987" i="1" s="1"/>
  <c r="J1985" i="1" a="1"/>
  <c r="J1985" i="1" s="1"/>
  <c r="M1987" i="1" a="1"/>
  <c r="M1987" i="1"/>
  <c r="F1985" i="1" a="1"/>
  <c r="F1985" i="1"/>
  <c r="O1984" i="1" a="1"/>
  <c r="O1984" i="1"/>
  <c r="N1986" i="1" a="1"/>
  <c r="N1986" i="1" s="1"/>
  <c r="H1988" i="1" a="1"/>
  <c r="H1988" i="1"/>
  <c r="G1988" i="1" a="1"/>
  <c r="G1988" i="1"/>
  <c r="Q1987" i="1" a="1"/>
  <c r="Q1987" i="1"/>
  <c r="F1987" i="1" a="1"/>
  <c r="F1987" i="1" s="1"/>
  <c r="L1986" i="1" a="1"/>
  <c r="L1986" i="1" s="1"/>
  <c r="I1986" i="1" a="1"/>
  <c r="I1986" i="1" s="1"/>
  <c r="G1985" i="1" a="1"/>
  <c r="G1985" i="1" s="1"/>
  <c r="Q1985" i="1" a="1"/>
  <c r="Q1985" i="1" s="1"/>
  <c r="N1984" i="1" a="1"/>
  <c r="N1984" i="1"/>
  <c r="O1985" i="1" a="1"/>
  <c r="O1985" i="1"/>
  <c r="L1985" i="1" a="1"/>
  <c r="L1985" i="1"/>
  <c r="P1986" i="1" a="1"/>
  <c r="P1986" i="1"/>
  <c r="J1986" i="1" a="1"/>
  <c r="J1986" i="1" s="1"/>
  <c r="N1985" i="1" a="1"/>
  <c r="N1985" i="1" s="1"/>
  <c r="H1985" i="1" a="1"/>
  <c r="H1985" i="1" s="1"/>
  <c r="M1984" i="1" a="1"/>
  <c r="M1984" i="1"/>
  <c r="L1987" i="1" a="1"/>
  <c r="L1987" i="1" s="1"/>
  <c r="I1985" i="1" a="1"/>
  <c r="I1985" i="1"/>
  <c r="M1989" i="1" a="1"/>
  <c r="M1989" i="1"/>
  <c r="N1988" i="1" a="1"/>
  <c r="N1988" i="1" s="1"/>
  <c r="I1987" i="1" a="1"/>
  <c r="I1987" i="1" s="1"/>
  <c r="M1986" i="1" a="1"/>
  <c r="M1986" i="1" s="1"/>
  <c r="H1989" i="1" a="1"/>
  <c r="H1989" i="1"/>
  <c r="P1984" i="1" a="1"/>
  <c r="P1984" i="1" s="1"/>
  <c r="L1988" i="1" a="1"/>
  <c r="L1988" i="1" s="1"/>
  <c r="L1989" i="1" a="1"/>
  <c r="L1989" i="1"/>
  <c r="K1989" i="1" a="1"/>
  <c r="K1989" i="1" s="1"/>
  <c r="H1987" i="1" a="1"/>
  <c r="H1987" i="1" s="1"/>
  <c r="G1987" i="1" a="1"/>
  <c r="G1987" i="1"/>
  <c r="H1986" i="1" a="1"/>
  <c r="H1986" i="1"/>
  <c r="G1986" i="1" a="1"/>
  <c r="G1986" i="1"/>
  <c r="J1989" i="1" a="1"/>
  <c r="J1989" i="1"/>
  <c r="K1987" i="1" a="1"/>
  <c r="K1987" i="1" s="1"/>
  <c r="I1989" i="1" a="1"/>
  <c r="I1989" i="1"/>
  <c r="K1986" i="1" a="1"/>
  <c r="K1986" i="1"/>
  <c r="Q1982" i="1" a="1"/>
  <c r="Q1982" i="1"/>
  <c r="P1982" i="1" a="1"/>
  <c r="P1982" i="1" s="1"/>
  <c r="H1983" i="1" a="1"/>
  <c r="H1983" i="1"/>
  <c r="L1984" i="1" a="1"/>
  <c r="L1984" i="1"/>
  <c r="O1983" i="1" a="1"/>
  <c r="O1983" i="1" s="1"/>
  <c r="J1983" i="1" a="1"/>
  <c r="J1983" i="1"/>
  <c r="P1983" i="1" a="1"/>
  <c r="P1983" i="1" s="1"/>
  <c r="O1982" i="1" a="1"/>
  <c r="O1982" i="1"/>
  <c r="K1984" i="1" a="1"/>
  <c r="K1984" i="1" s="1"/>
  <c r="N1982" i="1" a="1"/>
  <c r="N1982" i="1"/>
  <c r="N1983" i="1" a="1"/>
  <c r="N1983" i="1"/>
  <c r="J1984" i="1" a="1"/>
  <c r="J1984" i="1"/>
  <c r="I1984" i="1" a="1"/>
  <c r="I1984" i="1" s="1"/>
  <c r="I1983" i="1" a="1"/>
  <c r="I1983" i="1"/>
  <c r="H1984" i="1" a="1"/>
  <c r="H1984" i="1" s="1"/>
  <c r="G1984" i="1" a="1"/>
  <c r="G1984" i="1" s="1"/>
  <c r="F1984" i="1" a="1"/>
  <c r="F1984" i="1"/>
  <c r="Q1983" i="1" a="1"/>
  <c r="Q1983" i="1" s="1"/>
  <c r="M1983" i="1" a="1"/>
  <c r="M1983" i="1" s="1"/>
  <c r="L1983" i="1" a="1"/>
  <c r="L1983" i="1" s="1"/>
  <c r="K1983" i="1" a="1"/>
  <c r="K1983" i="1" s="1"/>
  <c r="G1983" i="1" a="1"/>
  <c r="G1983" i="1" s="1"/>
  <c r="F1983" i="1" a="1"/>
  <c r="F1983" i="1"/>
  <c r="O1980" i="1" a="1"/>
  <c r="O1980" i="1"/>
  <c r="F1982" i="1" a="1"/>
  <c r="F1982" i="1" s="1"/>
  <c r="P1981" i="1" a="1"/>
  <c r="P1981" i="1"/>
  <c r="N1981" i="1" a="1"/>
  <c r="N1981" i="1"/>
  <c r="L1981" i="1" a="1"/>
  <c r="L1981" i="1"/>
  <c r="H1982" i="1" a="1"/>
  <c r="H1982" i="1" s="1"/>
  <c r="M1981" i="1" a="1"/>
  <c r="M1981" i="1"/>
  <c r="G1982" i="1" a="1"/>
  <c r="G1982" i="1" s="1"/>
  <c r="Q1981" i="1" a="1"/>
  <c r="Q1981" i="1"/>
  <c r="O1981" i="1" a="1"/>
  <c r="O1981" i="1"/>
  <c r="P1980" i="1" a="1"/>
  <c r="P1980" i="1" s="1"/>
  <c r="H1981" i="1" a="1"/>
  <c r="H1981" i="1" s="1"/>
  <c r="J1981" i="1" a="1"/>
  <c r="J1981" i="1"/>
  <c r="N1980" i="1" a="1"/>
  <c r="N1980" i="1" s="1"/>
  <c r="G1981" i="1" a="1"/>
  <c r="G1981" i="1" s="1"/>
  <c r="F1981" i="1" a="1"/>
  <c r="F1981" i="1"/>
  <c r="K1981" i="1" a="1"/>
  <c r="K1981" i="1"/>
  <c r="M1982" i="1" a="1"/>
  <c r="M1982" i="1"/>
  <c r="L1982" i="1" a="1"/>
  <c r="L1982" i="1" s="1"/>
  <c r="I1981" i="1" a="1"/>
  <c r="I1981" i="1"/>
  <c r="K1982" i="1" a="1"/>
  <c r="K1982" i="1" s="1"/>
  <c r="J1982" i="1" a="1"/>
  <c r="J1982" i="1" s="1"/>
  <c r="I1982" i="1" a="1"/>
  <c r="I1982" i="1"/>
  <c r="Q1980" i="1" a="1"/>
  <c r="Q1980" i="1" s="1"/>
  <c r="J1980" i="1" a="1"/>
  <c r="J1980" i="1" s="1"/>
  <c r="K1976" i="1" a="1"/>
  <c r="K1976" i="1" s="1"/>
  <c r="I1980" i="1" a="1"/>
  <c r="I1980" i="1" s="1"/>
  <c r="F1980" i="1" a="1"/>
  <c r="F1980" i="1" s="1"/>
  <c r="N1979" i="1" a="1"/>
  <c r="N1979" i="1" s="1"/>
  <c r="I1979" i="1" a="1"/>
  <c r="I1979" i="1"/>
  <c r="P1975" i="1" a="1"/>
  <c r="P1975" i="1"/>
  <c r="N1977" i="1" a="1"/>
  <c r="N1977" i="1"/>
  <c r="Q1976" i="1" a="1"/>
  <c r="Q1976" i="1"/>
  <c r="O1976" i="1" a="1"/>
  <c r="O1976" i="1" s="1"/>
  <c r="L1976" i="1" a="1"/>
  <c r="L1976" i="1" s="1"/>
  <c r="L1975" i="1" a="1"/>
  <c r="L1975" i="1"/>
  <c r="H1975" i="1" a="1"/>
  <c r="H1975" i="1" s="1"/>
  <c r="I1976" i="1" a="1"/>
  <c r="I1976" i="1"/>
  <c r="F1976" i="1" a="1"/>
  <c r="F1976" i="1"/>
  <c r="O1975" i="1" a="1"/>
  <c r="O1975" i="1" s="1"/>
  <c r="M1979" i="1" a="1"/>
  <c r="M1979" i="1"/>
  <c r="L1979" i="1" a="1"/>
  <c r="L1979" i="1" s="1"/>
  <c r="H1979" i="1" a="1"/>
  <c r="H1979" i="1" s="1"/>
  <c r="G1979" i="1" a="1"/>
  <c r="G1979" i="1" s="1"/>
  <c r="Q1975" i="1" a="1"/>
  <c r="Q1975" i="1" s="1"/>
  <c r="Q1979" i="1" a="1"/>
  <c r="Q1979" i="1"/>
  <c r="P1979" i="1" a="1"/>
  <c r="P1979" i="1" s="1"/>
  <c r="K1977" i="1" a="1"/>
  <c r="K1977" i="1"/>
  <c r="G1977" i="1" a="1"/>
  <c r="G1977" i="1" s="1"/>
  <c r="K1979" i="1" a="1"/>
  <c r="K1979" i="1" s="1"/>
  <c r="F1979" i="1" a="1"/>
  <c r="F1979" i="1" s="1"/>
  <c r="N1975" i="1" a="1"/>
  <c r="N1975" i="1"/>
  <c r="H1977" i="1" a="1"/>
  <c r="H1977" i="1" s="1"/>
  <c r="J1975" i="1" a="1"/>
  <c r="J1975" i="1" s="1"/>
  <c r="L1977" i="1" a="1"/>
  <c r="L1977" i="1" s="1"/>
  <c r="K1975" i="1" a="1"/>
  <c r="K1975" i="1" s="1"/>
  <c r="G1976" i="1" a="1"/>
  <c r="G1976" i="1"/>
  <c r="M1977" i="1" a="1"/>
  <c r="M1977" i="1" s="1"/>
  <c r="M1975" i="1" a="1"/>
  <c r="M1975" i="1" s="1"/>
  <c r="I1977" i="1" a="1"/>
  <c r="I1977" i="1" s="1"/>
  <c r="H1976" i="1" a="1"/>
  <c r="H1976" i="1" s="1"/>
  <c r="M1980" i="1" a="1"/>
  <c r="M1980" i="1"/>
  <c r="J1977" i="1" a="1"/>
  <c r="J1977" i="1" s="1"/>
  <c r="F1977" i="1" a="1"/>
  <c r="F1977" i="1"/>
  <c r="L1980" i="1" a="1"/>
  <c r="L1980" i="1"/>
  <c r="Q1977" i="1" a="1"/>
  <c r="Q1977" i="1" s="1"/>
  <c r="H1980" i="1" a="1"/>
  <c r="H1980" i="1"/>
  <c r="G1980" i="1" a="1"/>
  <c r="G1980" i="1" s="1"/>
  <c r="P1977" i="1" a="1"/>
  <c r="P1977" i="1"/>
  <c r="M1976" i="1" a="1"/>
  <c r="M1976" i="1" s="1"/>
  <c r="O1977" i="1" a="1"/>
  <c r="O1977" i="1" s="1"/>
  <c r="J1976" i="1" a="1"/>
  <c r="J1976" i="1" s="1"/>
  <c r="O1979" i="1" a="1"/>
  <c r="O1979" i="1" s="1"/>
  <c r="J1979" i="1" a="1"/>
  <c r="J1979" i="1" s="1"/>
  <c r="G1975" i="1" a="1"/>
  <c r="G1975" i="1" s="1"/>
  <c r="P1976" i="1" a="1"/>
  <c r="P1976" i="1" s="1"/>
  <c r="N1976" i="1" a="1"/>
  <c r="N1976" i="1"/>
  <c r="F1975" i="1" a="1"/>
  <c r="F1975" i="1" s="1"/>
  <c r="I1975" i="1" a="1"/>
  <c r="I1975" i="1" s="1"/>
  <c r="K1980" i="1" a="1"/>
  <c r="K1980" i="1" s="1"/>
  <c r="Q1969" i="1" a="1"/>
  <c r="Q1969" i="1"/>
  <c r="O1974" i="1" a="1"/>
  <c r="O1974" i="1" s="1"/>
  <c r="N1974" i="1" a="1"/>
  <c r="N1974" i="1"/>
  <c r="G1973" i="1" a="1"/>
  <c r="G1973" i="1"/>
  <c r="Q1971" i="1" a="1"/>
  <c r="Q1971" i="1" s="1"/>
  <c r="O1970" i="1" a="1"/>
  <c r="O1970" i="1"/>
  <c r="H1970" i="1" a="1"/>
  <c r="H1970" i="1"/>
  <c r="G1974" i="1" a="1"/>
  <c r="G1974" i="1"/>
  <c r="F1970" i="1" a="1"/>
  <c r="F1970" i="1"/>
  <c r="L1974" i="1" a="1"/>
  <c r="L1974" i="1"/>
  <c r="K1974" i="1" a="1"/>
  <c r="K1974" i="1"/>
  <c r="J1974" i="1" a="1"/>
  <c r="J1974" i="1" s="1"/>
  <c r="P1973" i="1" a="1"/>
  <c r="P1973" i="1"/>
  <c r="Q1972" i="1" a="1"/>
  <c r="Q1972" i="1"/>
  <c r="Q1970" i="1" a="1"/>
  <c r="Q1970" i="1" s="1"/>
  <c r="I1974" i="1" a="1"/>
  <c r="I1974" i="1" s="1"/>
  <c r="H1974" i="1" a="1"/>
  <c r="H1974" i="1" s="1"/>
  <c r="K1971" i="1" a="1"/>
  <c r="K1971" i="1" s="1"/>
  <c r="Q1973" i="1" a="1"/>
  <c r="Q1973" i="1"/>
  <c r="O1973" i="1" a="1"/>
  <c r="O1973" i="1"/>
  <c r="M1973" i="1" a="1"/>
  <c r="M1973" i="1"/>
  <c r="H1973" i="1" a="1"/>
  <c r="H1973" i="1"/>
  <c r="F1972" i="1" a="1"/>
  <c r="F1972" i="1" s="1"/>
  <c r="L1971" i="1" a="1"/>
  <c r="L1971" i="1" s="1"/>
  <c r="G1971" i="1" a="1"/>
  <c r="G1971" i="1" s="1"/>
  <c r="O1971" i="1" a="1"/>
  <c r="O1971" i="1" s="1"/>
  <c r="M1972" i="1" a="1"/>
  <c r="M1972" i="1" s="1"/>
  <c r="K1972" i="1" a="1"/>
  <c r="K1972" i="1" s="1"/>
  <c r="J1970" i="1" a="1"/>
  <c r="J1970" i="1" s="1"/>
  <c r="L1972" i="1" a="1"/>
  <c r="L1972" i="1" s="1"/>
  <c r="H1972" i="1" a="1"/>
  <c r="H1972" i="1"/>
  <c r="G1972" i="1" a="1"/>
  <c r="G1972" i="1"/>
  <c r="I1971" i="1" a="1"/>
  <c r="I1971" i="1"/>
  <c r="M1970" i="1" a="1"/>
  <c r="M1970" i="1"/>
  <c r="H1971" i="1" a="1"/>
  <c r="H1971" i="1"/>
  <c r="P1970" i="1" a="1"/>
  <c r="P1970" i="1" s="1"/>
  <c r="K1970" i="1" a="1"/>
  <c r="K1970" i="1" s="1"/>
  <c r="L1970" i="1" a="1"/>
  <c r="L1970" i="1" s="1"/>
  <c r="F1973" i="1" a="1"/>
  <c r="F1973" i="1" s="1"/>
  <c r="N1971" i="1" a="1"/>
  <c r="N1971" i="1"/>
  <c r="P1971" i="1" a="1"/>
  <c r="P1971" i="1"/>
  <c r="K1973" i="1" a="1"/>
  <c r="K1973" i="1"/>
  <c r="J1973" i="1" a="1"/>
  <c r="J1973" i="1"/>
  <c r="P1972" i="1" a="1"/>
  <c r="P1972" i="1" s="1"/>
  <c r="N1972" i="1" a="1"/>
  <c r="N1972" i="1"/>
  <c r="J1971" i="1" a="1"/>
  <c r="J1971" i="1" s="1"/>
  <c r="I1970" i="1" a="1"/>
  <c r="I1970" i="1"/>
  <c r="F1974" i="1" a="1"/>
  <c r="F1974" i="1"/>
  <c r="N1973" i="1" a="1"/>
  <c r="N1973" i="1"/>
  <c r="L1973" i="1" a="1"/>
  <c r="L1973" i="1"/>
  <c r="I1973" i="1" a="1"/>
  <c r="I1973" i="1" s="1"/>
  <c r="O1972" i="1" a="1"/>
  <c r="O1972" i="1" s="1"/>
  <c r="J1972" i="1" a="1"/>
  <c r="J1972" i="1" s="1"/>
  <c r="I1972" i="1" a="1"/>
  <c r="I1972" i="1" s="1"/>
  <c r="N1970" i="1" a="1"/>
  <c r="N1970" i="1"/>
  <c r="M1971" i="1" a="1"/>
  <c r="M1971" i="1"/>
  <c r="Q1974" i="1" a="1"/>
  <c r="Q1974" i="1" s="1"/>
  <c r="P1974" i="1" a="1"/>
  <c r="P1974" i="1" s="1"/>
  <c r="M1974" i="1" a="1"/>
  <c r="M1974" i="1" s="1"/>
  <c r="F1971" i="1" a="1"/>
  <c r="F1971" i="1"/>
  <c r="G1970" i="1" a="1"/>
  <c r="G1970" i="1"/>
  <c r="P1967" i="1" a="1"/>
  <c r="P1967" i="1"/>
  <c r="H1968" i="1" a="1"/>
  <c r="H1968" i="1" s="1"/>
  <c r="O1968" i="1" a="1"/>
  <c r="O1968" i="1" s="1"/>
  <c r="Q1968" i="1" a="1"/>
  <c r="Q1968" i="1"/>
  <c r="K1968" i="1" a="1"/>
  <c r="K1968" i="1"/>
  <c r="J1968" i="1" a="1"/>
  <c r="J1968" i="1"/>
  <c r="G1968" i="1" a="1"/>
  <c r="G1968" i="1"/>
  <c r="P1969" i="1" a="1"/>
  <c r="P1969" i="1"/>
  <c r="O1969" i="1" a="1"/>
  <c r="O1969" i="1" s="1"/>
  <c r="L1968" i="1" a="1"/>
  <c r="L1968" i="1" s="1"/>
  <c r="M1969" i="1" a="1"/>
  <c r="M1969" i="1" s="1"/>
  <c r="L1969" i="1" a="1"/>
  <c r="L1969" i="1" s="1"/>
  <c r="G1969" i="1" a="1"/>
  <c r="G1969" i="1"/>
  <c r="F1969" i="1" a="1"/>
  <c r="F1969" i="1" s="1"/>
  <c r="I1968" i="1" a="1"/>
  <c r="I1968" i="1"/>
  <c r="N1969" i="1" a="1"/>
  <c r="N1969" i="1" s="1"/>
  <c r="K1969" i="1" a="1"/>
  <c r="K1969" i="1"/>
  <c r="J1969" i="1" a="1"/>
  <c r="J1969" i="1"/>
  <c r="I1969" i="1" a="1"/>
  <c r="I1969" i="1"/>
  <c r="H1969" i="1" a="1"/>
  <c r="H1969" i="1"/>
  <c r="O1967" i="1" a="1"/>
  <c r="O1967" i="1" s="1"/>
  <c r="P1968" i="1" a="1"/>
  <c r="P1968" i="1"/>
  <c r="N1968" i="1" a="1"/>
  <c r="N1968" i="1" s="1"/>
  <c r="M1968" i="1" a="1"/>
  <c r="M1968" i="1"/>
  <c r="F1968" i="1" a="1"/>
  <c r="F1968" i="1" s="1"/>
  <c r="Q1967" i="1" a="1"/>
  <c r="Q1967" i="1" s="1"/>
  <c r="F1965" i="1" a="1"/>
  <c r="F1965" i="1" s="1"/>
  <c r="J1963" i="1" a="1"/>
  <c r="J1963" i="1"/>
  <c r="N1964" i="1" a="1"/>
  <c r="N1964" i="1"/>
  <c r="I1963" i="1" a="1"/>
  <c r="I1963" i="1"/>
  <c r="L1964" i="1" a="1"/>
  <c r="L1964" i="1"/>
  <c r="L1963" i="1" a="1"/>
  <c r="L1963" i="1"/>
  <c r="J1967" i="1" a="1"/>
  <c r="J1967" i="1" s="1"/>
  <c r="N1966" i="1" a="1"/>
  <c r="N1966" i="1" s="1"/>
  <c r="J1966" i="1" a="1"/>
  <c r="J1966" i="1"/>
  <c r="I1966" i="1" a="1"/>
  <c r="I1966" i="1" s="1"/>
  <c r="G1966" i="1" a="1"/>
  <c r="G1966" i="1" s="1"/>
  <c r="J1965" i="1" a="1"/>
  <c r="J1965" i="1"/>
  <c r="K1964" i="1" a="1"/>
  <c r="K1964" i="1" s="1"/>
  <c r="I1965" i="1" a="1"/>
  <c r="I1965" i="1" s="1"/>
  <c r="M1964" i="1" a="1"/>
  <c r="M1964" i="1" s="1"/>
  <c r="K1963" i="1" a="1"/>
  <c r="K1963" i="1"/>
  <c r="F1964" i="1" a="1"/>
  <c r="F1964" i="1" s="1"/>
  <c r="N1967" i="1" a="1"/>
  <c r="N1967" i="1" s="1"/>
  <c r="I1967" i="1" a="1"/>
  <c r="I1967" i="1" s="1"/>
  <c r="N1963" i="1" a="1"/>
  <c r="N1963" i="1" s="1"/>
  <c r="M1967" i="1" a="1"/>
  <c r="M1967" i="1" s="1"/>
  <c r="L1967" i="1" a="1"/>
  <c r="L1967" i="1" s="1"/>
  <c r="G1964" i="1" a="1"/>
  <c r="G1964" i="1" s="1"/>
  <c r="K1967" i="1" a="1"/>
  <c r="K1967" i="1" s="1"/>
  <c r="M1966" i="1" a="1"/>
  <c r="M1966" i="1"/>
  <c r="H1967" i="1" a="1"/>
  <c r="H1967" i="1"/>
  <c r="G1967" i="1" a="1"/>
  <c r="G1967" i="1" s="1"/>
  <c r="F1967" i="1" a="1"/>
  <c r="F1967" i="1" s="1"/>
  <c r="N1965" i="1" a="1"/>
  <c r="N1965" i="1" s="1"/>
  <c r="Q1966" i="1" a="1"/>
  <c r="Q1966" i="1" s="1"/>
  <c r="P1966" i="1" a="1"/>
  <c r="P1966" i="1"/>
  <c r="O1966" i="1" a="1"/>
  <c r="O1966" i="1"/>
  <c r="F1966" i="1" a="1"/>
  <c r="F1966" i="1"/>
  <c r="Q1963" i="1" a="1"/>
  <c r="Q1963" i="1"/>
  <c r="Q1964" i="1" a="1"/>
  <c r="Q1964" i="1" s="1"/>
  <c r="O1963" i="1" a="1"/>
  <c r="O1963" i="1"/>
  <c r="P1964" i="1" a="1"/>
  <c r="P1964" i="1" s="1"/>
  <c r="L1966" i="1" a="1"/>
  <c r="L1966" i="1"/>
  <c r="K1966" i="1" a="1"/>
  <c r="K1966" i="1"/>
  <c r="H1966" i="1" a="1"/>
  <c r="H1966" i="1"/>
  <c r="Q1965" i="1" a="1"/>
  <c r="Q1965" i="1" s="1"/>
  <c r="P1965" i="1" a="1"/>
  <c r="P1965" i="1" s="1"/>
  <c r="L1965" i="1" a="1"/>
  <c r="L1965" i="1" s="1"/>
  <c r="M1965" i="1" a="1"/>
  <c r="M1965" i="1" s="1"/>
  <c r="H1965" i="1" a="1"/>
  <c r="H1965" i="1"/>
  <c r="M1963" i="1" a="1"/>
  <c r="M1963" i="1" s="1"/>
  <c r="G1965" i="1" a="1"/>
  <c r="G1965" i="1"/>
  <c r="O1964" i="1" a="1"/>
  <c r="O1964" i="1"/>
  <c r="J1964" i="1" a="1"/>
  <c r="J1964" i="1"/>
  <c r="I1964" i="1" a="1"/>
  <c r="I1964" i="1"/>
  <c r="H1964" i="1" a="1"/>
  <c r="H1964" i="1" s="1"/>
  <c r="P1963" i="1" a="1"/>
  <c r="P1963" i="1"/>
  <c r="O1965" i="1" a="1"/>
  <c r="O1965" i="1" s="1"/>
  <c r="K1965" i="1" a="1"/>
  <c r="K1965" i="1"/>
  <c r="H1963" i="1" a="1"/>
  <c r="H1963" i="1" s="1"/>
  <c r="G1963" i="1" a="1"/>
  <c r="G1963" i="1" s="1"/>
  <c r="F1963" i="1" a="1"/>
  <c r="F1963" i="1"/>
  <c r="K1962" i="1" a="1"/>
  <c r="K1962" i="1" s="1"/>
  <c r="Q1960" i="1" a="1"/>
  <c r="Q1960" i="1" s="1"/>
  <c r="Q1962" i="1" a="1"/>
  <c r="Q1962" i="1"/>
  <c r="M1959" i="1" a="1"/>
  <c r="M1959" i="1"/>
  <c r="P1962" i="1" a="1"/>
  <c r="P1962" i="1" s="1"/>
  <c r="O1962" i="1" a="1"/>
  <c r="O1962" i="1" s="1"/>
  <c r="F1961" i="1" a="1"/>
  <c r="F1961" i="1" s="1"/>
  <c r="P1960" i="1" a="1"/>
  <c r="P1960" i="1" s="1"/>
  <c r="N1962" i="1" a="1"/>
  <c r="N1962" i="1" s="1"/>
  <c r="I1961" i="1" a="1"/>
  <c r="I1961" i="1"/>
  <c r="O1959" i="1" a="1"/>
  <c r="O1959" i="1"/>
  <c r="G1961" i="1" a="1"/>
  <c r="G1961" i="1" s="1"/>
  <c r="F1960" i="1" a="1"/>
  <c r="F1960" i="1"/>
  <c r="L1962" i="1" a="1"/>
  <c r="L1962" i="1"/>
  <c r="J1962" i="1" a="1"/>
  <c r="J1962" i="1" s="1"/>
  <c r="I1962" i="1" a="1"/>
  <c r="I1962" i="1" s="1"/>
  <c r="H1962" i="1" a="1"/>
  <c r="H1962" i="1"/>
  <c r="J1960" i="1" a="1"/>
  <c r="J1960" i="1" s="1"/>
  <c r="G1960" i="1" a="1"/>
  <c r="G1960" i="1"/>
  <c r="G1962" i="1" a="1"/>
  <c r="G1962" i="1"/>
  <c r="P1959" i="1" a="1"/>
  <c r="P1959" i="1" s="1"/>
  <c r="N1960" i="1" a="1"/>
  <c r="N1960" i="1" s="1"/>
  <c r="Q1961" i="1" a="1"/>
  <c r="Q1961" i="1" s="1"/>
  <c r="L1961" i="1" a="1"/>
  <c r="L1961" i="1" s="1"/>
  <c r="N1959" i="1" a="1"/>
  <c r="N1959" i="1" s="1"/>
  <c r="M1961" i="1" a="1"/>
  <c r="M1961" i="1" s="1"/>
  <c r="J1961" i="1" a="1"/>
  <c r="J1961" i="1"/>
  <c r="H1961" i="1" a="1"/>
  <c r="H1961" i="1" s="1"/>
  <c r="N1961" i="1" a="1"/>
  <c r="N1961" i="1" s="1"/>
  <c r="G1959" i="1" a="1"/>
  <c r="G1959" i="1" s="1"/>
  <c r="F1962" i="1" a="1"/>
  <c r="F1962" i="1" s="1"/>
  <c r="P1961" i="1" a="1"/>
  <c r="P1961" i="1"/>
  <c r="H1959" i="1" a="1"/>
  <c r="H1959" i="1"/>
  <c r="I1960" i="1" a="1"/>
  <c r="I1960" i="1" s="1"/>
  <c r="H1960" i="1" a="1"/>
  <c r="H1960" i="1" s="1"/>
  <c r="L1959" i="1" a="1"/>
  <c r="L1959" i="1" s="1"/>
  <c r="K1961" i="1" a="1"/>
  <c r="K1961" i="1"/>
  <c r="I1959" i="1" a="1"/>
  <c r="I1959" i="1"/>
  <c r="F1959" i="1" a="1"/>
  <c r="F1959" i="1" s="1"/>
  <c r="M1962" i="1" a="1"/>
  <c r="M1962" i="1" s="1"/>
  <c r="O1961" i="1" a="1"/>
  <c r="O1961" i="1" s="1"/>
  <c r="J1959" i="1" a="1"/>
  <c r="J1959" i="1"/>
  <c r="L1960" i="1" a="1"/>
  <c r="L1960" i="1" s="1"/>
  <c r="P1958" i="1" a="1"/>
  <c r="P1958" i="1" s="1"/>
  <c r="O1960" i="1" a="1"/>
  <c r="O1960" i="1" s="1"/>
  <c r="Q1959" i="1" a="1"/>
  <c r="Q1959" i="1"/>
  <c r="O1958" i="1" a="1"/>
  <c r="O1958" i="1" s="1"/>
  <c r="N1958" i="1" a="1"/>
  <c r="N1958" i="1"/>
  <c r="M1958" i="1" a="1"/>
  <c r="M1958" i="1" s="1"/>
  <c r="Q1958" i="1" a="1"/>
  <c r="Q1958" i="1"/>
  <c r="M1960" i="1" a="1"/>
  <c r="M1960" i="1"/>
  <c r="K1960" i="1" a="1"/>
  <c r="K1960" i="1"/>
  <c r="K1959" i="1" a="1"/>
  <c r="K1959" i="1"/>
  <c r="Q1957" i="1" a="1"/>
  <c r="Q1957" i="1" s="1"/>
  <c r="N1957" i="1" a="1"/>
  <c r="N1957" i="1"/>
  <c r="F1958" i="1" a="1"/>
  <c r="F1958" i="1" s="1"/>
  <c r="L1958" i="1" a="1"/>
  <c r="L1958" i="1" s="1"/>
  <c r="J1958" i="1" a="1"/>
  <c r="J1958" i="1"/>
  <c r="P1957" i="1" a="1"/>
  <c r="P1957" i="1" s="1"/>
  <c r="K1958" i="1" a="1"/>
  <c r="K1958" i="1" s="1"/>
  <c r="O1957" i="1" a="1"/>
  <c r="O1957" i="1"/>
  <c r="I1958" i="1" a="1"/>
  <c r="I1958" i="1"/>
  <c r="H1958" i="1" a="1"/>
  <c r="H1958" i="1" s="1"/>
  <c r="G1958" i="1" a="1"/>
  <c r="G1958" i="1"/>
  <c r="I1957" i="1" a="1"/>
  <c r="I1957" i="1"/>
  <c r="G1956" i="1" a="1"/>
  <c r="G1956" i="1" s="1"/>
  <c r="J1957" i="1" a="1"/>
  <c r="J1957" i="1"/>
  <c r="G1957" i="1" a="1"/>
  <c r="G1957" i="1" s="1"/>
  <c r="F1957" i="1" a="1"/>
  <c r="F1957" i="1"/>
  <c r="I1955" i="1" a="1"/>
  <c r="I1955" i="1"/>
  <c r="P1956" i="1" a="1"/>
  <c r="P1956" i="1"/>
  <c r="J1955" i="1" a="1"/>
  <c r="J1955" i="1"/>
  <c r="H1957" i="1" a="1"/>
  <c r="H1957" i="1" s="1"/>
  <c r="I1956" i="1" a="1"/>
  <c r="I1956" i="1" s="1"/>
  <c r="H1956" i="1" a="1"/>
  <c r="H1956" i="1"/>
  <c r="M1957" i="1" a="1"/>
  <c r="M1957" i="1" s="1"/>
  <c r="L1957" i="1" a="1"/>
  <c r="L1957" i="1"/>
  <c r="F1956" i="1" a="1"/>
  <c r="F1956" i="1"/>
  <c r="L1955" i="1" a="1"/>
  <c r="L1955" i="1" s="1"/>
  <c r="K1957" i="1" a="1"/>
  <c r="K1957" i="1"/>
  <c r="O1956" i="1" a="1"/>
  <c r="O1956" i="1"/>
  <c r="N1956" i="1" a="1"/>
  <c r="N1956" i="1" s="1"/>
  <c r="O1955" i="1" a="1"/>
  <c r="O1955" i="1" s="1"/>
  <c r="G1955" i="1" a="1"/>
  <c r="G1955" i="1"/>
  <c r="Q1956" i="1" a="1"/>
  <c r="Q1956" i="1"/>
  <c r="M1956" i="1" a="1"/>
  <c r="M1956" i="1"/>
  <c r="F1955" i="1" a="1"/>
  <c r="F1955" i="1" s="1"/>
  <c r="K1955" i="1" a="1"/>
  <c r="K1955" i="1" s="1"/>
  <c r="K1956" i="1" a="1"/>
  <c r="K1956" i="1" s="1"/>
  <c r="H1955" i="1" a="1"/>
  <c r="H1955" i="1"/>
  <c r="Q1955" i="1" a="1"/>
  <c r="Q1955" i="1"/>
  <c r="P1955" i="1" a="1"/>
  <c r="P1955" i="1" s="1"/>
  <c r="J1956" i="1" a="1"/>
  <c r="J1956" i="1" s="1"/>
  <c r="N1955" i="1" a="1"/>
  <c r="N1955" i="1"/>
  <c r="L1956" i="1" a="1"/>
  <c r="L1956" i="1"/>
  <c r="M1955" i="1" a="1"/>
  <c r="M1955" i="1" s="1"/>
  <c r="H1953" i="1" a="1"/>
  <c r="H1953" i="1" s="1"/>
  <c r="H1951" i="1" a="1"/>
  <c r="H1951" i="1" s="1"/>
  <c r="Q1953" i="1" a="1"/>
  <c r="Q1953" i="1"/>
  <c r="K1951" i="1" a="1"/>
  <c r="K1951" i="1"/>
  <c r="P1953" i="1" a="1"/>
  <c r="P1953" i="1" s="1"/>
  <c r="O1953" i="1" a="1"/>
  <c r="O1953" i="1" s="1"/>
  <c r="P1952" i="1" a="1"/>
  <c r="P1952" i="1" s="1"/>
  <c r="L1951" i="1" a="1"/>
  <c r="L1951" i="1"/>
  <c r="N1953" i="1" a="1"/>
  <c r="N1953" i="1" s="1"/>
  <c r="H1950" i="1" a="1"/>
  <c r="H1950" i="1" s="1"/>
  <c r="M1953" i="1" a="1"/>
  <c r="M1953" i="1" s="1"/>
  <c r="L1953" i="1" a="1"/>
  <c r="L1953" i="1" s="1"/>
  <c r="J1953" i="1" a="1"/>
  <c r="J1953" i="1" s="1"/>
  <c r="G1953" i="1" a="1"/>
  <c r="G1953" i="1" s="1"/>
  <c r="F1953" i="1" a="1"/>
  <c r="F1953" i="1" s="1"/>
  <c r="Q1952" i="1" a="1"/>
  <c r="Q1952" i="1"/>
  <c r="M1952" i="1" a="1"/>
  <c r="M1952" i="1" s="1"/>
  <c r="G1952" i="1" a="1"/>
  <c r="G1952" i="1"/>
  <c r="J1951" i="1" a="1"/>
  <c r="J1951" i="1" s="1"/>
  <c r="I1952" i="1" a="1"/>
  <c r="I1952" i="1" s="1"/>
  <c r="F1952" i="1" a="1"/>
  <c r="F1952" i="1" s="1"/>
  <c r="Q1951" i="1" a="1"/>
  <c r="Q1951" i="1" s="1"/>
  <c r="P1951" i="1" a="1"/>
  <c r="P1951" i="1"/>
  <c r="N1951" i="1" a="1"/>
  <c r="N1951" i="1"/>
  <c r="F1950" i="1" a="1"/>
  <c r="F1950" i="1" s="1"/>
  <c r="M1951" i="1" a="1"/>
  <c r="M1951" i="1"/>
  <c r="M1950" i="1" a="1"/>
  <c r="M1950" i="1" s="1"/>
  <c r="N1950" i="1" a="1"/>
  <c r="N1950" i="1" s="1"/>
  <c r="I1951" i="1" a="1"/>
  <c r="I1951" i="1" s="1"/>
  <c r="G1951" i="1" a="1"/>
  <c r="G1951" i="1"/>
  <c r="F1951" i="1" a="1"/>
  <c r="F1951" i="1"/>
  <c r="Q1950" i="1" a="1"/>
  <c r="Q1950" i="1" s="1"/>
  <c r="L1950" i="1" a="1"/>
  <c r="L1950" i="1"/>
  <c r="O1950" i="1" a="1"/>
  <c r="O1950" i="1" s="1"/>
  <c r="J1950" i="1" a="1"/>
  <c r="J1950" i="1" s="1"/>
  <c r="Q1949" i="1" a="1"/>
  <c r="Q1949" i="1" s="1"/>
  <c r="O1952" i="1" a="1"/>
  <c r="O1952" i="1"/>
  <c r="J1952" i="1" a="1"/>
  <c r="J1952" i="1" s="1"/>
  <c r="K1952" i="1" a="1"/>
  <c r="K1952" i="1"/>
  <c r="P1950" i="1" a="1"/>
  <c r="P1950" i="1" s="1"/>
  <c r="K1950" i="1" a="1"/>
  <c r="K1950" i="1" s="1"/>
  <c r="H1952" i="1" a="1"/>
  <c r="H1952" i="1" s="1"/>
  <c r="G1950" i="1" a="1"/>
  <c r="G1950" i="1" s="1"/>
  <c r="L1952" i="1" a="1"/>
  <c r="L1952" i="1" s="1"/>
  <c r="I1953" i="1" a="1"/>
  <c r="I1953" i="1" s="1"/>
  <c r="K1953" i="1" a="1"/>
  <c r="K1953" i="1"/>
  <c r="O1951" i="1" a="1"/>
  <c r="O1951" i="1"/>
  <c r="I1950" i="1" a="1"/>
  <c r="I1950" i="1"/>
  <c r="N1952" i="1" a="1"/>
  <c r="N1952" i="1"/>
  <c r="I1949" i="1" a="1"/>
  <c r="I1949" i="1" s="1"/>
  <c r="I1947" i="1" a="1"/>
  <c r="I1947" i="1" s="1"/>
  <c r="M1947" i="1" a="1"/>
  <c r="M1947" i="1"/>
  <c r="F1946" i="1" a="1"/>
  <c r="F1946" i="1"/>
  <c r="J1945" i="1" a="1"/>
  <c r="J1945" i="1"/>
  <c r="P1948" i="1" a="1"/>
  <c r="P1948" i="1" s="1"/>
  <c r="L1947" i="1" a="1"/>
  <c r="L1947" i="1" s="1"/>
  <c r="L1946" i="1" a="1"/>
  <c r="L1946" i="1" s="1"/>
  <c r="H1949" i="1" a="1"/>
  <c r="H1949" i="1"/>
  <c r="K1948" i="1" a="1"/>
  <c r="K1948" i="1"/>
  <c r="I1948" i="1" a="1"/>
  <c r="I1948" i="1"/>
  <c r="O1947" i="1" a="1"/>
  <c r="O1947" i="1"/>
  <c r="K1947" i="1" a="1"/>
  <c r="K1947" i="1" s="1"/>
  <c r="Q1946" i="1" a="1"/>
  <c r="Q1946" i="1"/>
  <c r="O1949" i="1" a="1"/>
  <c r="O1949" i="1" s="1"/>
  <c r="M1949" i="1" a="1"/>
  <c r="M1949" i="1" s="1"/>
  <c r="J1946" i="1" a="1"/>
  <c r="J1946" i="1"/>
  <c r="G1949" i="1" a="1"/>
  <c r="G1949" i="1" s="1"/>
  <c r="F1949" i="1" a="1"/>
  <c r="F1949" i="1" s="1"/>
  <c r="M1948" i="1" a="1"/>
  <c r="M1948" i="1"/>
  <c r="Q1945" i="1" a="1"/>
  <c r="Q1945" i="1" s="1"/>
  <c r="L1949" i="1" a="1"/>
  <c r="L1949" i="1"/>
  <c r="K1949" i="1" a="1"/>
  <c r="K1949" i="1" s="1"/>
  <c r="O1946" i="1" a="1"/>
  <c r="O1946" i="1" s="1"/>
  <c r="N1944" i="1" a="1"/>
  <c r="N1944" i="1"/>
  <c r="Q1947" i="1" a="1"/>
  <c r="Q1947" i="1" s="1"/>
  <c r="M1944" i="1" a="1"/>
  <c r="M1944" i="1"/>
  <c r="Q1948" i="1" a="1"/>
  <c r="Q1948" i="1"/>
  <c r="J1948" i="1" a="1"/>
  <c r="J1948" i="1" s="1"/>
  <c r="H1948" i="1" a="1"/>
  <c r="H1948" i="1" s="1"/>
  <c r="N1947" i="1" a="1"/>
  <c r="N1947" i="1" s="1"/>
  <c r="K1946" i="1" a="1"/>
  <c r="K1946" i="1"/>
  <c r="P1946" i="1" a="1"/>
  <c r="P1946" i="1"/>
  <c r="H1945" i="1" a="1"/>
  <c r="H1945" i="1"/>
  <c r="H1946" i="1" a="1"/>
  <c r="H1946" i="1" s="1"/>
  <c r="N1945" i="1" a="1"/>
  <c r="N1945" i="1" s="1"/>
  <c r="I1945" i="1" a="1"/>
  <c r="I1945" i="1"/>
  <c r="P1944" i="1" a="1"/>
  <c r="P1944" i="1" s="1"/>
  <c r="J1947" i="1" a="1"/>
  <c r="J1947" i="1"/>
  <c r="H1947" i="1" a="1"/>
  <c r="H1947" i="1" s="1"/>
  <c r="G1947" i="1" a="1"/>
  <c r="G1947" i="1" s="1"/>
  <c r="F1947" i="1" a="1"/>
  <c r="F1947" i="1" s="1"/>
  <c r="G1945" i="1" a="1"/>
  <c r="G1945" i="1" s="1"/>
  <c r="F1945" i="1" a="1"/>
  <c r="F1945" i="1" s="1"/>
  <c r="O1948" i="1" a="1"/>
  <c r="O1948" i="1" s="1"/>
  <c r="N1948" i="1" a="1"/>
  <c r="N1948" i="1"/>
  <c r="L1948" i="1" a="1"/>
  <c r="L1948" i="1" s="1"/>
  <c r="O1945" i="1" a="1"/>
  <c r="O1945" i="1"/>
  <c r="F1948" i="1" a="1"/>
  <c r="F1948" i="1" s="1"/>
  <c r="G1948" i="1" a="1"/>
  <c r="G1948" i="1" s="1"/>
  <c r="P1947" i="1" a="1"/>
  <c r="P1947" i="1"/>
  <c r="K1945" i="1" a="1"/>
  <c r="K1945" i="1"/>
  <c r="N1946" i="1" a="1"/>
  <c r="N1946" i="1"/>
  <c r="O1944" i="1" a="1"/>
  <c r="O1944" i="1"/>
  <c r="I1946" i="1" a="1"/>
  <c r="I1946" i="1"/>
  <c r="M1945" i="1" a="1"/>
  <c r="M1945" i="1" s="1"/>
  <c r="G1946" i="1" a="1"/>
  <c r="G1946" i="1"/>
  <c r="P1945" i="1" a="1"/>
  <c r="P1945" i="1" s="1"/>
  <c r="L1945" i="1" a="1"/>
  <c r="L1945" i="1" s="1"/>
  <c r="Q1944" i="1" a="1"/>
  <c r="Q1944" i="1" s="1"/>
  <c r="P1949" i="1" a="1"/>
  <c r="P1949" i="1"/>
  <c r="N1949" i="1" a="1"/>
  <c r="N1949" i="1"/>
  <c r="J1949" i="1" a="1"/>
  <c r="J1949" i="1" s="1"/>
  <c r="M1946" i="1" a="1"/>
  <c r="M1946" i="1"/>
  <c r="O2178" i="1" a="1"/>
  <c r="O2178" i="1"/>
  <c r="L2178" i="1" a="1"/>
  <c r="L2178" i="1"/>
  <c r="K2178" i="1" a="1"/>
  <c r="K2178" i="1"/>
  <c r="I2178" i="1" a="1"/>
  <c r="I2178" i="1" s="1"/>
  <c r="L2177" i="1" a="1"/>
  <c r="L2177" i="1"/>
  <c r="F2177" i="1" a="1"/>
  <c r="F2177" i="1" s="1"/>
  <c r="P2176" i="1" a="1"/>
  <c r="P2176" i="1" s="1"/>
  <c r="N2176" i="1" a="1"/>
  <c r="N2176" i="1"/>
  <c r="K2176" i="1" a="1"/>
  <c r="K2176" i="1" s="1"/>
  <c r="F2178" i="1" a="1"/>
  <c r="F2178" i="1" s="1"/>
  <c r="J2176" i="1" a="1"/>
  <c r="J2176" i="1"/>
  <c r="P2177" i="1" a="1"/>
  <c r="P2177" i="1" s="1"/>
  <c r="M2177" i="1" a="1"/>
  <c r="M2177" i="1" s="1"/>
  <c r="F2176" i="1" a="1"/>
  <c r="F2176" i="1" s="1"/>
  <c r="Q2176" i="1" a="1"/>
  <c r="Q2176" i="1"/>
  <c r="G2175" i="1" a="1"/>
  <c r="G2175" i="1" s="1"/>
  <c r="L2174" i="1" a="1"/>
  <c r="L2174" i="1" s="1"/>
  <c r="G2176" i="1" a="1"/>
  <c r="G2176" i="1"/>
  <c r="F2175" i="1" a="1"/>
  <c r="F2175" i="1"/>
  <c r="K2174" i="1" a="1"/>
  <c r="K2174" i="1" s="1"/>
  <c r="K2175" i="1" a="1"/>
  <c r="K2175" i="1" s="1"/>
  <c r="H2175" i="1" a="1"/>
  <c r="H2175" i="1" s="1"/>
  <c r="M2174" i="1" a="1"/>
  <c r="M2174" i="1" s="1"/>
  <c r="P2174" i="1" a="1"/>
  <c r="P2174" i="1" s="1"/>
  <c r="Q2174" i="1" a="1"/>
  <c r="Q2174" i="1" s="1"/>
  <c r="I2177" i="1" a="1"/>
  <c r="I2177" i="1"/>
  <c r="O2176" i="1" a="1"/>
  <c r="O2176" i="1" s="1"/>
  <c r="H2177" i="1" a="1"/>
  <c r="H2177" i="1" s="1"/>
  <c r="L2176" i="1" a="1"/>
  <c r="L2176" i="1"/>
  <c r="N2175" i="1" a="1"/>
  <c r="N2175" i="1"/>
  <c r="I2175" i="1" a="1"/>
  <c r="I2175" i="1" s="1"/>
  <c r="N2174" i="1" a="1"/>
  <c r="N2174" i="1" s="1"/>
  <c r="O2175" i="1" a="1"/>
  <c r="O2175" i="1"/>
  <c r="I2176" i="1" a="1"/>
  <c r="I2176" i="1"/>
  <c r="I2179" i="1" a="1"/>
  <c r="I2179" i="1"/>
  <c r="H2179" i="1" a="1"/>
  <c r="H2179" i="1"/>
  <c r="P2178" i="1" a="1"/>
  <c r="P2178" i="1"/>
  <c r="N2177" i="1" a="1"/>
  <c r="N2177" i="1" s="1"/>
  <c r="J2178" i="1" a="1"/>
  <c r="J2178" i="1" s="1"/>
  <c r="H2178" i="1" a="1"/>
  <c r="H2178" i="1"/>
  <c r="G2179" i="1" a="1"/>
  <c r="G2179" i="1" s="1"/>
  <c r="G2177" i="1" a="1"/>
  <c r="G2177" i="1"/>
  <c r="N2178" i="1" a="1"/>
  <c r="N2178" i="1"/>
  <c r="M2178" i="1" a="1"/>
  <c r="M2178" i="1"/>
  <c r="O2177" i="1" a="1"/>
  <c r="O2177" i="1" s="1"/>
  <c r="H2176" i="1" a="1"/>
  <c r="H2176" i="1"/>
  <c r="K2177" i="1" a="1"/>
  <c r="K2177" i="1" s="1"/>
  <c r="I2174" i="1" a="1"/>
  <c r="I2174" i="1" s="1"/>
  <c r="J2174" i="1" a="1"/>
  <c r="J2174" i="1"/>
  <c r="J2177" i="1" a="1"/>
  <c r="J2177" i="1"/>
  <c r="M2176" i="1" a="1"/>
  <c r="M2176" i="1" s="1"/>
  <c r="Q2175" i="1" a="1"/>
  <c r="Q2175" i="1"/>
  <c r="L2175" i="1" a="1"/>
  <c r="L2175" i="1" s="1"/>
  <c r="J2175" i="1" a="1"/>
  <c r="J2175" i="1" s="1"/>
  <c r="O2174" i="1" a="1"/>
  <c r="O2174" i="1" s="1"/>
  <c r="M2175" i="1" a="1"/>
  <c r="M2175" i="1" s="1"/>
  <c r="P2175" i="1" a="1"/>
  <c r="P2175" i="1"/>
  <c r="F2179" i="1" a="1"/>
  <c r="F2179" i="1" s="1"/>
  <c r="G2178" i="1" a="1"/>
  <c r="G2178" i="1"/>
  <c r="Q2177" i="1" a="1"/>
  <c r="Q2177" i="1"/>
  <c r="Q2178" i="1" a="1"/>
  <c r="Q2178" i="1" s="1"/>
  <c r="F2172" i="1" a="1"/>
  <c r="F2172" i="1"/>
  <c r="P2171" i="1" a="1"/>
  <c r="P2171" i="1"/>
  <c r="M2171" i="1" a="1"/>
  <c r="M2171" i="1" s="1"/>
  <c r="G2171" i="1" a="1"/>
  <c r="G2171" i="1" s="1"/>
  <c r="L2171" i="1" a="1"/>
  <c r="L2171" i="1"/>
  <c r="J2171" i="1" a="1"/>
  <c r="J2171" i="1" s="1"/>
  <c r="M2172" i="1" a="1"/>
  <c r="M2172" i="1" s="1"/>
  <c r="L2172" i="1" a="1"/>
  <c r="L2172" i="1" s="1"/>
  <c r="I2172" i="1" a="1"/>
  <c r="I2172" i="1"/>
  <c r="I2171" i="1" a="1"/>
  <c r="I2171" i="1"/>
  <c r="G2172" i="1" a="1"/>
  <c r="G2172" i="1" s="1"/>
  <c r="P2170" i="1" a="1"/>
  <c r="P2170" i="1" s="1"/>
  <c r="O2170" i="1" a="1"/>
  <c r="O2170" i="1" s="1"/>
  <c r="M2170" i="1" a="1"/>
  <c r="M2170" i="1" s="1"/>
  <c r="L2170" i="1" a="1"/>
  <c r="L2170" i="1"/>
  <c r="Q2171" i="1" a="1"/>
  <c r="Q2171" i="1"/>
  <c r="F2171" i="1" a="1"/>
  <c r="F2171" i="1" s="1"/>
  <c r="H2174" i="1" a="1"/>
  <c r="H2174" i="1"/>
  <c r="G2174" i="1" a="1"/>
  <c r="G2174" i="1" s="1"/>
  <c r="F2173" i="1" a="1"/>
  <c r="F2173" i="1" s="1"/>
  <c r="F2174" i="1" a="1"/>
  <c r="F2174" i="1" s="1"/>
  <c r="G2173" i="1" a="1"/>
  <c r="G2173" i="1" s="1"/>
  <c r="O2172" i="1" a="1"/>
  <c r="O2172" i="1"/>
  <c r="N2171" i="1" a="1"/>
  <c r="N2171" i="1" s="1"/>
  <c r="Q2173" i="1" a="1"/>
  <c r="Q2173" i="1" s="1"/>
  <c r="P2173" i="1" a="1"/>
  <c r="P2173" i="1" s="1"/>
  <c r="O2173" i="1" a="1"/>
  <c r="O2173" i="1"/>
  <c r="Q2170" i="1" a="1"/>
  <c r="Q2170" i="1"/>
  <c r="N2170" i="1" a="1"/>
  <c r="N2170" i="1"/>
  <c r="N2173" i="1" a="1"/>
  <c r="N2173" i="1"/>
  <c r="K2170" i="1" a="1"/>
  <c r="K2170" i="1" s="1"/>
  <c r="M2173" i="1" a="1"/>
  <c r="M2173" i="1"/>
  <c r="H2171" i="1" a="1"/>
  <c r="H2171" i="1"/>
  <c r="L2173" i="1" a="1"/>
  <c r="L2173" i="1"/>
  <c r="K2173" i="1" a="1"/>
  <c r="K2173" i="1" s="1"/>
  <c r="J2173" i="1" a="1"/>
  <c r="J2173" i="1" s="1"/>
  <c r="J2172" i="1" a="1"/>
  <c r="J2172" i="1" s="1"/>
  <c r="J2170" i="1" a="1"/>
  <c r="J2170" i="1"/>
  <c r="K2172" i="1" a="1"/>
  <c r="K2172" i="1"/>
  <c r="I2173" i="1" a="1"/>
  <c r="I2173" i="1"/>
  <c r="O2171" i="1" a="1"/>
  <c r="O2171" i="1"/>
  <c r="K2171" i="1" a="1"/>
  <c r="K2171" i="1" s="1"/>
  <c r="H2173" i="1" a="1"/>
  <c r="H2173" i="1"/>
  <c r="Q2172" i="1" a="1"/>
  <c r="Q2172" i="1" s="1"/>
  <c r="P2172" i="1" a="1"/>
  <c r="P2172" i="1" s="1"/>
  <c r="I2170" i="1" a="1"/>
  <c r="I2170" i="1"/>
  <c r="N2172" i="1" a="1"/>
  <c r="N2172" i="1"/>
  <c r="H2172" i="1" a="1"/>
  <c r="H2172" i="1"/>
  <c r="G2194" i="1" a="1"/>
  <c r="G2194" i="1"/>
  <c r="F2192" i="1" a="1"/>
  <c r="F2192" i="1" s="1"/>
  <c r="I2196" i="1" a="1"/>
  <c r="I2196" i="1" s="1"/>
  <c r="M2192" i="1" a="1"/>
  <c r="M2192" i="1"/>
  <c r="H2196" i="1" a="1"/>
  <c r="H2196" i="1" s="1"/>
  <c r="L2193" i="1" a="1"/>
  <c r="L2193" i="1" s="1"/>
  <c r="I2193" i="1" a="1"/>
  <c r="I2193" i="1" s="1"/>
  <c r="G2196" i="1" a="1"/>
  <c r="G2196" i="1" s="1"/>
  <c r="M2195" i="1" a="1"/>
  <c r="M2195" i="1" s="1"/>
  <c r="O2195" i="1" a="1"/>
  <c r="O2195" i="1"/>
  <c r="L2195" i="1" a="1"/>
  <c r="L2195" i="1" s="1"/>
  <c r="N2195" i="1" a="1"/>
  <c r="N2195" i="1"/>
  <c r="L2194" i="1" a="1"/>
  <c r="L2194" i="1"/>
  <c r="P2193" i="1" a="1"/>
  <c r="P2193" i="1" s="1"/>
  <c r="Q2194" i="1" a="1"/>
  <c r="Q2194" i="1"/>
  <c r="N2193" i="1" a="1"/>
  <c r="N2193" i="1" s="1"/>
  <c r="J2195" i="1" a="1"/>
  <c r="J2195" i="1" s="1"/>
  <c r="N2194" i="1" a="1"/>
  <c r="N2194" i="1" s="1"/>
  <c r="O2194" i="1" a="1"/>
  <c r="O2194" i="1"/>
  <c r="O2192" i="1" a="1"/>
  <c r="O2192" i="1"/>
  <c r="I2192" i="1" a="1"/>
  <c r="I2192" i="1" s="1"/>
  <c r="L2192" i="1" a="1"/>
  <c r="L2192" i="1"/>
  <c r="M2191" i="1" a="1"/>
  <c r="M2191" i="1"/>
  <c r="O2191" i="1" a="1"/>
  <c r="O2191" i="1"/>
  <c r="Q2191" i="1" a="1"/>
  <c r="Q2191" i="1"/>
  <c r="P2191" i="1" a="1"/>
  <c r="P2191" i="1" s="1"/>
  <c r="G2195" i="1" a="1"/>
  <c r="G2195" i="1" s="1"/>
  <c r="N2191" i="1" a="1"/>
  <c r="N2191" i="1" s="1"/>
  <c r="L2191" i="1" a="1"/>
  <c r="L2191" i="1"/>
  <c r="H2193" i="1" a="1"/>
  <c r="H2193" i="1" s="1"/>
  <c r="P2194" i="1" a="1"/>
  <c r="P2194" i="1" s="1"/>
  <c r="H2192" i="1" a="1"/>
  <c r="H2192" i="1" s="1"/>
  <c r="M2193" i="1" a="1"/>
  <c r="M2193" i="1"/>
  <c r="P2192" i="1" a="1"/>
  <c r="P2192" i="1" s="1"/>
  <c r="G2193" i="1" a="1"/>
  <c r="G2193" i="1" s="1"/>
  <c r="F2196" i="1" a="1"/>
  <c r="F2196" i="1"/>
  <c r="Q2195" i="1" a="1"/>
  <c r="Q2195" i="1"/>
  <c r="Q2193" i="1" a="1"/>
  <c r="Q2193" i="1"/>
  <c r="P2195" i="1" a="1"/>
  <c r="P2195" i="1" s="1"/>
  <c r="N2192" i="1" a="1"/>
  <c r="N2192" i="1"/>
  <c r="M2194" i="1" a="1"/>
  <c r="M2194" i="1"/>
  <c r="K2195" i="1" a="1"/>
  <c r="K2195" i="1" s="1"/>
  <c r="F2195" i="1" a="1"/>
  <c r="F2195" i="1" s="1"/>
  <c r="G2192" i="1" a="1"/>
  <c r="G2192" i="1" s="1"/>
  <c r="K2193" i="1" a="1"/>
  <c r="K2193" i="1"/>
  <c r="F2194" i="1" a="1"/>
  <c r="F2194" i="1" s="1"/>
  <c r="K2192" i="1" a="1"/>
  <c r="K2192" i="1" s="1"/>
  <c r="O2193" i="1" a="1"/>
  <c r="O2193" i="1"/>
  <c r="J2193" i="1" a="1"/>
  <c r="J2193" i="1"/>
  <c r="K2194" i="1" a="1"/>
  <c r="K2194" i="1"/>
  <c r="Q2192" i="1" a="1"/>
  <c r="Q2192" i="1" s="1"/>
  <c r="J2192" i="1" a="1"/>
  <c r="J2192" i="1"/>
  <c r="H2194" i="1" a="1"/>
  <c r="H2194" i="1" s="1"/>
  <c r="J2194" i="1" a="1"/>
  <c r="J2194" i="1" s="1"/>
  <c r="I2194" i="1" a="1"/>
  <c r="I2194" i="1" s="1"/>
  <c r="J2196" i="1" a="1"/>
  <c r="J2196" i="1" s="1"/>
  <c r="I2195" i="1" a="1"/>
  <c r="I2195" i="1"/>
  <c r="F2193" i="1" a="1"/>
  <c r="F2193" i="1" s="1"/>
  <c r="H2195" i="1" a="1"/>
  <c r="H2195" i="1" s="1"/>
  <c r="G2188" i="1" a="1"/>
  <c r="G2188" i="1" s="1"/>
  <c r="K2188" i="1" a="1"/>
  <c r="K2188" i="1" s="1"/>
  <c r="P2188" i="1" a="1"/>
  <c r="P2188" i="1"/>
  <c r="M2186" i="1" a="1"/>
  <c r="M2186" i="1" s="1"/>
  <c r="N2185" i="1" a="1"/>
  <c r="N2185" i="1"/>
  <c r="P2185" i="1" a="1"/>
  <c r="P2185" i="1"/>
  <c r="J2187" i="1" a="1"/>
  <c r="J2187" i="1"/>
  <c r="I2191" i="1" a="1"/>
  <c r="I2191" i="1" s="1"/>
  <c r="P2190" i="1" a="1"/>
  <c r="P2190" i="1"/>
  <c r="O2190" i="1" a="1"/>
  <c r="O2190" i="1" s="1"/>
  <c r="N2190" i="1" a="1"/>
  <c r="N2190" i="1"/>
  <c r="J2188" i="1" a="1"/>
  <c r="J2188" i="1" s="1"/>
  <c r="K2187" i="1" a="1"/>
  <c r="K2187" i="1" s="1"/>
  <c r="K2190" i="1" a="1"/>
  <c r="K2190" i="1"/>
  <c r="I2190" i="1" a="1"/>
  <c r="I2190" i="1" s="1"/>
  <c r="Q2188" i="1" a="1"/>
  <c r="Q2188" i="1" s="1"/>
  <c r="O2188" i="1" a="1"/>
  <c r="O2188" i="1" s="1"/>
  <c r="N2188" i="1" a="1"/>
  <c r="N2188" i="1"/>
  <c r="Q2186" i="1" a="1"/>
  <c r="Q2186" i="1"/>
  <c r="M2188" i="1" a="1"/>
  <c r="M2188" i="1"/>
  <c r="L2188" i="1" a="1"/>
  <c r="L2188" i="1"/>
  <c r="Q2187" i="1" a="1"/>
  <c r="Q2187" i="1" s="1"/>
  <c r="N2187" i="1" a="1"/>
  <c r="N2187" i="1" s="1"/>
  <c r="H2186" i="1" a="1"/>
  <c r="H2186" i="1"/>
  <c r="P2187" i="1" a="1"/>
  <c r="P2187" i="1"/>
  <c r="L2187" i="1" a="1"/>
  <c r="L2187" i="1"/>
  <c r="J2186" i="1" a="1"/>
  <c r="J2186" i="1" s="1"/>
  <c r="L2186" i="1" a="1"/>
  <c r="L2186" i="1" s="1"/>
  <c r="K2186" i="1" a="1"/>
  <c r="K2186" i="1" s="1"/>
  <c r="Q2185" i="1" a="1"/>
  <c r="Q2185" i="1" s="1"/>
  <c r="O2187" i="1" a="1"/>
  <c r="O2187" i="1" s="1"/>
  <c r="M2187" i="1" a="1"/>
  <c r="M2187" i="1"/>
  <c r="I2186" i="1" a="1"/>
  <c r="I2186" i="1" s="1"/>
  <c r="H2190" i="1" a="1"/>
  <c r="H2190" i="1" s="1"/>
  <c r="H2188" i="1" a="1"/>
  <c r="H2188" i="1"/>
  <c r="H2187" i="1" a="1"/>
  <c r="H2187" i="1"/>
  <c r="F2187" i="1" a="1"/>
  <c r="F2187" i="1" s="1"/>
  <c r="P2186" i="1" a="1"/>
  <c r="P2186" i="1" s="1"/>
  <c r="O2186" i="1" a="1"/>
  <c r="O2186" i="1" s="1"/>
  <c r="O2185" i="1" a="1"/>
  <c r="O2185" i="1"/>
  <c r="N2186" i="1" a="1"/>
  <c r="N2186" i="1" s="1"/>
  <c r="J2191" i="1" a="1"/>
  <c r="J2191" i="1" s="1"/>
  <c r="J2190" i="1" a="1"/>
  <c r="J2190" i="1" s="1"/>
  <c r="M2185" i="1" a="1"/>
  <c r="M2185" i="1" s="1"/>
  <c r="I2187" i="1" a="1"/>
  <c r="I2187" i="1" s="1"/>
  <c r="K2191" i="1" a="1"/>
  <c r="K2191" i="1" s="1"/>
  <c r="H2191" i="1" a="1"/>
  <c r="H2191" i="1"/>
  <c r="L2185" i="1" a="1"/>
  <c r="L2185" i="1"/>
  <c r="G2190" i="1" a="1"/>
  <c r="G2190" i="1"/>
  <c r="G2187" i="1" a="1"/>
  <c r="G2187" i="1"/>
  <c r="F2190" i="1" a="1"/>
  <c r="F2190" i="1" s="1"/>
  <c r="I2188" i="1" a="1"/>
  <c r="I2188" i="1"/>
  <c r="F2188" i="1" a="1"/>
  <c r="F2188" i="1" s="1"/>
  <c r="G2191" i="1" a="1"/>
  <c r="G2191" i="1" s="1"/>
  <c r="F2191" i="1" a="1"/>
  <c r="F2191" i="1" s="1"/>
  <c r="F2186" i="1" a="1"/>
  <c r="F2186" i="1"/>
  <c r="Q2190" i="1" a="1"/>
  <c r="Q2190" i="1" s="1"/>
  <c r="G2186" i="1" a="1"/>
  <c r="G2186" i="1"/>
  <c r="M2190" i="1" a="1"/>
  <c r="M2190" i="1" s="1"/>
  <c r="L2190" i="1" a="1"/>
  <c r="L2190" i="1" s="1"/>
  <c r="N2184" i="1" a="1"/>
  <c r="N2184" i="1"/>
  <c r="Q2184" i="1" a="1"/>
  <c r="Q2184" i="1" s="1"/>
  <c r="H2185" i="1" a="1"/>
  <c r="H2185" i="1" s="1"/>
  <c r="J2184" i="1" a="1"/>
  <c r="J2184" i="1"/>
  <c r="G2185" i="1" a="1"/>
  <c r="G2185" i="1"/>
  <c r="F2185" i="1" a="1"/>
  <c r="F2185" i="1"/>
  <c r="P2184" i="1" a="1"/>
  <c r="P2184" i="1" s="1"/>
  <c r="K2184" i="1" a="1"/>
  <c r="K2184" i="1"/>
  <c r="I2184" i="1" a="1"/>
  <c r="I2184" i="1" s="1"/>
  <c r="Q2183" i="1" a="1"/>
  <c r="Q2183" i="1" s="1"/>
  <c r="K2183" i="1" a="1"/>
  <c r="K2183" i="1" s="1"/>
  <c r="H2184" i="1" a="1"/>
  <c r="H2184" i="1" s="1"/>
  <c r="K2185" i="1" a="1"/>
  <c r="K2185" i="1" s="1"/>
  <c r="F2183" i="1" a="1"/>
  <c r="F2183" i="1" s="1"/>
  <c r="J2185" i="1" a="1"/>
  <c r="J2185" i="1" s="1"/>
  <c r="I2185" i="1" a="1"/>
  <c r="I2185" i="1"/>
  <c r="P2183" i="1" a="1"/>
  <c r="P2183" i="1"/>
  <c r="O2184" i="1" a="1"/>
  <c r="O2184" i="1"/>
  <c r="M2184" i="1" a="1"/>
  <c r="M2184" i="1" s="1"/>
  <c r="L2184" i="1" a="1"/>
  <c r="L2184" i="1" s="1"/>
  <c r="G2184" i="1" a="1"/>
  <c r="G2184" i="1" s="1"/>
  <c r="O2183" i="1" a="1"/>
  <c r="O2183" i="1"/>
  <c r="F2184" i="1" a="1"/>
  <c r="F2184" i="1" s="1"/>
  <c r="M2183" i="1" a="1"/>
  <c r="M2183" i="1"/>
  <c r="L2183" i="1" a="1"/>
  <c r="L2183" i="1" s="1"/>
  <c r="Q2182" i="1" a="1"/>
  <c r="Q2182" i="1"/>
  <c r="J2183" i="1" a="1"/>
  <c r="J2183" i="1"/>
  <c r="G2183" i="1" a="1"/>
  <c r="G2183" i="1" s="1"/>
  <c r="I2183" i="1" a="1"/>
  <c r="I2183" i="1" s="1"/>
  <c r="H2183" i="1" a="1"/>
  <c r="H2183" i="1"/>
  <c r="N2183" i="1" a="1"/>
  <c r="N2183" i="1" s="1"/>
  <c r="P2180" i="1" a="1"/>
  <c r="P2180" i="1" s="1"/>
  <c r="O2180" i="1" a="1"/>
  <c r="O2180" i="1" s="1"/>
  <c r="G2180" i="1" a="1"/>
  <c r="G2180" i="1" s="1"/>
  <c r="H2180" i="1" a="1"/>
  <c r="H2180" i="1"/>
  <c r="F2180" i="1" a="1"/>
  <c r="F2180" i="1"/>
  <c r="M2179" i="1" a="1"/>
  <c r="M2179" i="1" s="1"/>
  <c r="K2179" i="1" a="1"/>
  <c r="K2179" i="1"/>
  <c r="J2182" i="1" a="1"/>
  <c r="J2182" i="1"/>
  <c r="P2179" i="1" a="1"/>
  <c r="P2179" i="1" s="1"/>
  <c r="J2179" i="1" a="1"/>
  <c r="J2179" i="1"/>
  <c r="G2182" i="1" a="1"/>
  <c r="G2182" i="1"/>
  <c r="Q2181" i="1" a="1"/>
  <c r="Q2181" i="1" s="1"/>
  <c r="K2181" i="1" a="1"/>
  <c r="K2181" i="1" s="1"/>
  <c r="L2182" i="1" a="1"/>
  <c r="L2182" i="1" s="1"/>
  <c r="N2179" i="1" a="1"/>
  <c r="N2179" i="1"/>
  <c r="J2181" i="1" a="1"/>
  <c r="J2181" i="1" s="1"/>
  <c r="J2180" i="1" a="1"/>
  <c r="J2180" i="1"/>
  <c r="P2182" i="1" a="1"/>
  <c r="P2182" i="1"/>
  <c r="G2181" i="1" a="1"/>
  <c r="G2181" i="1" s="1"/>
  <c r="O2182" i="1" a="1"/>
  <c r="O2182" i="1" s="1"/>
  <c r="N2182" i="1" a="1"/>
  <c r="N2182" i="1"/>
  <c r="M2182" i="1" a="1"/>
  <c r="M2182" i="1"/>
  <c r="K2182" i="1" a="1"/>
  <c r="K2182" i="1" s="1"/>
  <c r="Q2180" i="1" a="1"/>
  <c r="Q2180" i="1"/>
  <c r="I2182" i="1" a="1"/>
  <c r="I2182" i="1" s="1"/>
  <c r="H2182" i="1" a="1"/>
  <c r="H2182" i="1"/>
  <c r="P2181" i="1" a="1"/>
  <c r="P2181" i="1" s="1"/>
  <c r="M2180" i="1" a="1"/>
  <c r="M2180" i="1"/>
  <c r="K2180" i="1" a="1"/>
  <c r="K2180" i="1" s="1"/>
  <c r="F2181" i="1" a="1"/>
  <c r="F2181" i="1" s="1"/>
  <c r="O2179" i="1" a="1"/>
  <c r="O2179" i="1" s="1"/>
  <c r="F2182" i="1" a="1"/>
  <c r="F2182" i="1" s="1"/>
  <c r="O2181" i="1" a="1"/>
  <c r="O2181" i="1" s="1"/>
  <c r="N2181" i="1" a="1"/>
  <c r="N2181" i="1" s="1"/>
  <c r="I2180" i="1" a="1"/>
  <c r="I2180" i="1" s="1"/>
  <c r="M2181" i="1" a="1"/>
  <c r="M2181" i="1" s="1"/>
  <c r="L2181" i="1" a="1"/>
  <c r="L2181" i="1" s="1"/>
  <c r="I2181" i="1" a="1"/>
  <c r="I2181" i="1"/>
  <c r="N2180" i="1" a="1"/>
  <c r="N2180" i="1"/>
  <c r="L2180" i="1" a="1"/>
  <c r="L2180" i="1" s="1"/>
  <c r="L2179" i="1" a="1"/>
  <c r="L2179" i="1" s="1"/>
  <c r="Q2179" i="1" a="1"/>
  <c r="Q2179" i="1" s="1"/>
  <c r="H2181" i="1" a="1"/>
  <c r="H2181" i="1" s="1"/>
  <c r="P1107" i="1"/>
  <c r="N1107" i="1"/>
  <c r="L1107" i="1"/>
  <c r="K1107" i="1"/>
  <c r="J1107" i="1"/>
  <c r="G1107" i="1"/>
  <c r="F1107" i="1"/>
  <c r="Q1106" i="1"/>
  <c r="P1106" i="1"/>
  <c r="O1106" i="1"/>
  <c r="N1106" i="1"/>
  <c r="L1106" i="1"/>
  <c r="J1106" i="1"/>
  <c r="I1106" i="1"/>
  <c r="H1106" i="1"/>
  <c r="F1106" i="1"/>
  <c r="Q1104" i="1"/>
  <c r="J1104" i="1"/>
  <c r="I1104" i="1"/>
  <c r="H1104" i="1"/>
  <c r="G1104" i="1"/>
  <c r="F1104" i="1"/>
  <c r="O1102" i="1"/>
  <c r="N1102" i="1"/>
  <c r="M1102" i="1"/>
  <c r="L1102" i="1"/>
  <c r="K1102" i="1"/>
  <c r="J1102" i="1"/>
  <c r="I1102" i="1"/>
  <c r="H1102" i="1"/>
  <c r="G1102" i="1"/>
  <c r="F1102" i="1"/>
  <c r="Q1100" i="1"/>
  <c r="P1100" i="1"/>
  <c r="N1100" i="1"/>
  <c r="M1100" i="1"/>
  <c r="Q1094" i="1"/>
  <c r="O1094" i="1"/>
  <c r="N1094" i="1"/>
  <c r="M1094" i="1"/>
  <c r="L1094" i="1"/>
  <c r="K1094" i="1"/>
  <c r="J1094" i="1"/>
  <c r="H1094" i="1"/>
  <c r="G1094" i="1"/>
  <c r="P1090" i="1"/>
  <c r="O1090" i="1"/>
  <c r="L1090" i="1"/>
  <c r="K1090" i="1"/>
  <c r="J1090" i="1"/>
  <c r="I1090" i="1"/>
  <c r="G1090" i="1"/>
  <c r="F1090" i="1"/>
  <c r="Q1089" i="1"/>
  <c r="I1089" i="1"/>
  <c r="G1089" i="1"/>
  <c r="F1089" i="1"/>
  <c r="Q1087" i="1"/>
  <c r="P1087" i="1"/>
  <c r="O1087" i="1"/>
  <c r="N1087" i="1"/>
  <c r="K1087" i="1"/>
  <c r="H1087" i="1"/>
  <c r="G1087" i="1"/>
  <c r="F1087" i="1"/>
  <c r="N1085" i="1"/>
  <c r="M1085" i="1"/>
  <c r="K1085" i="1"/>
  <c r="N1084" i="1"/>
  <c r="M1084" i="1"/>
  <c r="K1084" i="1"/>
  <c r="J1084" i="1"/>
  <c r="I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Q1107" i="1" s="1"/>
  <c r="P1081" i="1"/>
  <c r="O1081" i="1"/>
  <c r="O1107" i="1" s="1"/>
  <c r="N1081" i="1"/>
  <c r="M1081" i="1"/>
  <c r="M1107" i="1" s="1"/>
  <c r="L1081" i="1"/>
  <c r="K1081" i="1"/>
  <c r="J1081" i="1"/>
  <c r="I1081" i="1"/>
  <c r="I1107" i="1" s="1"/>
  <c r="H1081" i="1"/>
  <c r="H1107" i="1" s="1"/>
  <c r="G1081" i="1"/>
  <c r="F1081" i="1"/>
  <c r="Q1080" i="1"/>
  <c r="P1080" i="1"/>
  <c r="O1080" i="1"/>
  <c r="N1080" i="1"/>
  <c r="M1080" i="1"/>
  <c r="M1106" i="1" s="1"/>
  <c r="L1080" i="1"/>
  <c r="K1080" i="1"/>
  <c r="K1106" i="1" s="1"/>
  <c r="J1080" i="1"/>
  <c r="I1080" i="1"/>
  <c r="H1080" i="1"/>
  <c r="G1080" i="1"/>
  <c r="G1106" i="1" s="1"/>
  <c r="F1080" i="1"/>
  <c r="Q1078" i="1"/>
  <c r="P1078" i="1"/>
  <c r="P1104" i="1" s="1"/>
  <c r="O1078" i="1"/>
  <c r="O1104" i="1" s="1"/>
  <c r="N1078" i="1"/>
  <c r="N1104" i="1" s="1"/>
  <c r="M1078" i="1"/>
  <c r="M1104" i="1" s="1"/>
  <c r="L1078" i="1"/>
  <c r="L1104" i="1" s="1"/>
  <c r="K1078" i="1"/>
  <c r="K1104" i="1" s="1"/>
  <c r="J1078" i="1"/>
  <c r="I1078" i="1"/>
  <c r="H1078" i="1"/>
  <c r="G1078" i="1"/>
  <c r="F1078" i="1"/>
  <c r="Q1076" i="1"/>
  <c r="Q1102" i="1" s="1"/>
  <c r="P1076" i="1"/>
  <c r="P1102" i="1" s="1"/>
  <c r="O1076" i="1"/>
  <c r="N1076" i="1"/>
  <c r="M1076" i="1"/>
  <c r="L1076" i="1"/>
  <c r="K1076" i="1"/>
  <c r="J1076" i="1"/>
  <c r="I1076" i="1"/>
  <c r="H1076" i="1"/>
  <c r="G1076" i="1"/>
  <c r="F1076" i="1"/>
  <c r="Q1074" i="1"/>
  <c r="P1074" i="1"/>
  <c r="O1074" i="1"/>
  <c r="O1100" i="1" s="1"/>
  <c r="N1074" i="1"/>
  <c r="M1074" i="1"/>
  <c r="L1074" i="1"/>
  <c r="L1100" i="1" s="1"/>
  <c r="K1074" i="1"/>
  <c r="K1100" i="1" s="1"/>
  <c r="J1074" i="1"/>
  <c r="J1100" i="1" s="1"/>
  <c r="I1074" i="1"/>
  <c r="I1100" i="1" s="1"/>
  <c r="H1074" i="1"/>
  <c r="H1100" i="1" s="1"/>
  <c r="G1074" i="1"/>
  <c r="G1100" i="1" s="1"/>
  <c r="F1074" i="1"/>
  <c r="F1100" i="1" s="1"/>
  <c r="Q1068" i="1"/>
  <c r="P1068" i="1"/>
  <c r="P1094" i="1" s="1"/>
  <c r="O1068" i="1"/>
  <c r="N1068" i="1"/>
  <c r="M1068" i="1"/>
  <c r="L1068" i="1"/>
  <c r="K1068" i="1"/>
  <c r="J1068" i="1"/>
  <c r="I1068" i="1"/>
  <c r="I1094" i="1" s="1"/>
  <c r="H1068" i="1"/>
  <c r="G1068" i="1"/>
  <c r="F1068" i="1"/>
  <c r="F1094" i="1" s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Q1090" i="1" s="1"/>
  <c r="P1064" i="1"/>
  <c r="O1064" i="1"/>
  <c r="N1064" i="1"/>
  <c r="N1090" i="1" s="1"/>
  <c r="M1064" i="1"/>
  <c r="M1090" i="1" s="1"/>
  <c r="L1064" i="1"/>
  <c r="K1064" i="1"/>
  <c r="J1064" i="1"/>
  <c r="I1064" i="1"/>
  <c r="H1064" i="1"/>
  <c r="H1090" i="1" s="1"/>
  <c r="G1064" i="1"/>
  <c r="F1064" i="1"/>
  <c r="Q1063" i="1"/>
  <c r="P1063" i="1"/>
  <c r="P1089" i="1" s="1"/>
  <c r="O1063" i="1"/>
  <c r="O1089" i="1" s="1"/>
  <c r="N1063" i="1"/>
  <c r="N1089" i="1" s="1"/>
  <c r="M1063" i="1"/>
  <c r="M1089" i="1" s="1"/>
  <c r="L1063" i="1"/>
  <c r="L1089" i="1" s="1"/>
  <c r="K1063" i="1"/>
  <c r="K1089" i="1" s="1"/>
  <c r="J1063" i="1"/>
  <c r="J1089" i="1" s="1"/>
  <c r="I1063" i="1"/>
  <c r="H1063" i="1"/>
  <c r="H1089" i="1" s="1"/>
  <c r="G1063" i="1"/>
  <c r="F1063" i="1"/>
  <c r="Q1061" i="1"/>
  <c r="P1061" i="1"/>
  <c r="O1061" i="1"/>
  <c r="N1061" i="1"/>
  <c r="M1061" i="1"/>
  <c r="M1087" i="1" s="1"/>
  <c r="L1061" i="1"/>
  <c r="L1087" i="1" s="1"/>
  <c r="K1061" i="1"/>
  <c r="J1061" i="1"/>
  <c r="J1087" i="1" s="1"/>
  <c r="I1061" i="1"/>
  <c r="I1087" i="1" s="1"/>
  <c r="H1061" i="1"/>
  <c r="G1061" i="1"/>
  <c r="F1061" i="1"/>
  <c r="Q1059" i="1"/>
  <c r="Q1085" i="1" s="1"/>
  <c r="P1059" i="1"/>
  <c r="P1085" i="1" s="1"/>
  <c r="O1059" i="1"/>
  <c r="O1085" i="1" s="1"/>
  <c r="N1059" i="1"/>
  <c r="M1059" i="1"/>
  <c r="L1059" i="1"/>
  <c r="L1085" i="1" s="1"/>
  <c r="K1059" i="1"/>
  <c r="J1059" i="1"/>
  <c r="J1085" i="1" s="1"/>
  <c r="I1059" i="1"/>
  <c r="I1085" i="1" s="1"/>
  <c r="H1059" i="1"/>
  <c r="H1085" i="1" s="1"/>
  <c r="G1059" i="1"/>
  <c r="G1085" i="1" s="1"/>
  <c r="F1059" i="1"/>
  <c r="F1085" i="1" s="1"/>
  <c r="Q1058" i="1"/>
  <c r="Q1084" i="1" s="1"/>
  <c r="P1058" i="1"/>
  <c r="P1084" i="1" s="1"/>
  <c r="O1058" i="1"/>
  <c r="O1084" i="1" s="1"/>
  <c r="N1058" i="1"/>
  <c r="M1058" i="1"/>
  <c r="L1058" i="1"/>
  <c r="L1084" i="1" s="1"/>
  <c r="K1058" i="1"/>
  <c r="J1058" i="1"/>
  <c r="I1058" i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M925" i="1"/>
  <c r="M924" i="1" s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Q901" i="1" s="1"/>
  <c r="P904" i="1"/>
  <c r="P901" i="1" s="1"/>
  <c r="O904" i="1"/>
  <c r="N904" i="1"/>
  <c r="M904" i="1"/>
  <c r="M901" i="1" s="1"/>
  <c r="L904" i="1"/>
  <c r="K904" i="1"/>
  <c r="J904" i="1"/>
  <c r="I904" i="1"/>
  <c r="I901" i="1" s="1"/>
  <c r="H904" i="1"/>
  <c r="G904" i="1"/>
  <c r="G901" i="1" s="1"/>
  <c r="F904" i="1"/>
  <c r="F901" i="1" s="1"/>
  <c r="M902" i="1"/>
  <c r="O901" i="1"/>
  <c r="N901" i="1"/>
  <c r="L901" i="1"/>
  <c r="K901" i="1"/>
  <c r="J901" i="1"/>
  <c r="H901" i="1"/>
  <c r="M899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Q2298" i="1" a="1"/>
  <c r="Q2298" i="1"/>
  <c r="P2298" i="1" a="1"/>
  <c r="P2298" i="1" s="1"/>
  <c r="O2298" i="1" a="1"/>
  <c r="O2298" i="1" s="1"/>
  <c r="L2298" i="1" a="1"/>
  <c r="L2298" i="1" s="1"/>
  <c r="J2298" i="1" a="1"/>
  <c r="J2298" i="1"/>
  <c r="K2298" i="1" a="1"/>
  <c r="K2298" i="1"/>
  <c r="N2298" i="1" a="1"/>
  <c r="N2298" i="1"/>
  <c r="M2298" i="1" a="1"/>
  <c r="M2298" i="1" s="1"/>
  <c r="I2300" i="1" a="1"/>
  <c r="I2300" i="1" s="1"/>
  <c r="H2300" i="1" a="1"/>
  <c r="H2300" i="1"/>
  <c r="G2300" i="1" a="1"/>
  <c r="G2300" i="1"/>
  <c r="F2300" i="1" a="1"/>
  <c r="F2300" i="1" s="1"/>
  <c r="K2297" i="1" a="1"/>
  <c r="K2297" i="1" s="1"/>
  <c r="Q2294" i="1" a="1"/>
  <c r="Q2294" i="1" s="1"/>
  <c r="J2297" i="1" a="1"/>
  <c r="J2297" i="1" s="1"/>
  <c r="F2297" i="1" a="1"/>
  <c r="F2297" i="1"/>
  <c r="O2297" i="1" a="1"/>
  <c r="O2297" i="1" s="1"/>
  <c r="L2297" i="1" a="1"/>
  <c r="L2297" i="1"/>
  <c r="H2297" i="1" a="1"/>
  <c r="H2297" i="1"/>
  <c r="I2298" i="1" a="1"/>
  <c r="I2298" i="1"/>
  <c r="H2298" i="1" a="1"/>
  <c r="H2298" i="1" s="1"/>
  <c r="F2298" i="1" a="1"/>
  <c r="F2298" i="1"/>
  <c r="M2297" i="1" a="1"/>
  <c r="M2297" i="1" s="1"/>
  <c r="G2297" i="1" a="1"/>
  <c r="G2297" i="1" s="1"/>
  <c r="I2297" i="1" a="1"/>
  <c r="I2297" i="1"/>
  <c r="G2298" i="1" a="1"/>
  <c r="G2298" i="1"/>
  <c r="Q2297" i="1" a="1"/>
  <c r="Q2297" i="1" s="1"/>
  <c r="P2297" i="1" a="1"/>
  <c r="P2297" i="1" s="1"/>
  <c r="N2297" i="1" a="1"/>
  <c r="N2297" i="1" s="1"/>
  <c r="G2292" i="1" a="1"/>
  <c r="G2292" i="1"/>
  <c r="O2290" i="1" a="1"/>
  <c r="O2290" i="1" s="1"/>
  <c r="F2292" i="1" a="1"/>
  <c r="F2292" i="1"/>
  <c r="P2294" i="1" a="1"/>
  <c r="P2294" i="1"/>
  <c r="M2292" i="1" a="1"/>
  <c r="M2292" i="1"/>
  <c r="O2294" i="1" a="1"/>
  <c r="O2294" i="1"/>
  <c r="M2294" i="1" a="1"/>
  <c r="M2294" i="1" s="1"/>
  <c r="G2294" i="1" a="1"/>
  <c r="G2294" i="1" s="1"/>
  <c r="N2294" i="1" a="1"/>
  <c r="N2294" i="1" s="1"/>
  <c r="F2294" i="1" a="1"/>
  <c r="F2294" i="1" s="1"/>
  <c r="N2290" i="1" a="1"/>
  <c r="N2290" i="1"/>
  <c r="L2294" i="1" a="1"/>
  <c r="L2294" i="1"/>
  <c r="K2294" i="1" a="1"/>
  <c r="K2294" i="1" s="1"/>
  <c r="J2294" i="1" a="1"/>
  <c r="J2294" i="1" s="1"/>
  <c r="I2294" i="1" a="1"/>
  <c r="I2294" i="1" s="1"/>
  <c r="O2292" i="1" a="1"/>
  <c r="O2292" i="1" s="1"/>
  <c r="K2292" i="1" a="1"/>
  <c r="K2292" i="1" s="1"/>
  <c r="J2292" i="1" a="1"/>
  <c r="J2292" i="1"/>
  <c r="Q2290" i="1" a="1"/>
  <c r="Q2290" i="1" s="1"/>
  <c r="I2290" i="1" a="1"/>
  <c r="I2290" i="1" s="1"/>
  <c r="H2290" i="1" a="1"/>
  <c r="H2290" i="1" s="1"/>
  <c r="H2292" i="1" a="1"/>
  <c r="H2292" i="1" s="1"/>
  <c r="H2294" i="1" a="1"/>
  <c r="H2294" i="1" s="1"/>
  <c r="P2290" i="1" a="1"/>
  <c r="P2290" i="1" s="1"/>
  <c r="Q2292" i="1" a="1"/>
  <c r="Q2292" i="1"/>
  <c r="P2292" i="1" a="1"/>
  <c r="P2292" i="1"/>
  <c r="L2292" i="1" a="1"/>
  <c r="L2292" i="1" s="1"/>
  <c r="J2290" i="1" a="1"/>
  <c r="J2290" i="1"/>
  <c r="M2290" i="1" a="1"/>
  <c r="M2290" i="1" s="1"/>
  <c r="L2290" i="1" a="1"/>
  <c r="L2290" i="1" s="1"/>
  <c r="K2290" i="1" a="1"/>
  <c r="K2290" i="1"/>
  <c r="N2292" i="1" a="1"/>
  <c r="N2292" i="1"/>
  <c r="I2292" i="1" a="1"/>
  <c r="I2292" i="1" s="1"/>
  <c r="F2290" i="1" a="1"/>
  <c r="F2290" i="1" s="1"/>
  <c r="J2281" i="1" a="1"/>
  <c r="J2281" i="1"/>
  <c r="Q2288" i="1" a="1"/>
  <c r="Q2288" i="1" s="1"/>
  <c r="P2288" i="1" a="1"/>
  <c r="P2288" i="1" s="1"/>
  <c r="G2282" i="1" a="1"/>
  <c r="G2282" i="1" s="1"/>
  <c r="F2288" i="1" a="1"/>
  <c r="F2288" i="1"/>
  <c r="J2288" i="1" a="1"/>
  <c r="J2288" i="1"/>
  <c r="N2288" i="1" a="1"/>
  <c r="N2288" i="1"/>
  <c r="M2288" i="1" a="1"/>
  <c r="M2288" i="1" s="1"/>
  <c r="Q2286" i="1" a="1"/>
  <c r="Q2286" i="1"/>
  <c r="K2288" i="1" a="1"/>
  <c r="K2288" i="1" s="1"/>
  <c r="O2288" i="1" a="1"/>
  <c r="O2288" i="1"/>
  <c r="L2288" i="1" a="1"/>
  <c r="L2288" i="1"/>
  <c r="I2288" i="1" a="1"/>
  <c r="I2288" i="1"/>
  <c r="K2284" i="1" a="1"/>
  <c r="K2284" i="1"/>
  <c r="G2288" i="1" a="1"/>
  <c r="G2288" i="1"/>
  <c r="H2284" i="1" a="1"/>
  <c r="H2284" i="1" s="1"/>
  <c r="J2284" i="1" a="1"/>
  <c r="J2284" i="1"/>
  <c r="O2284" i="1" a="1"/>
  <c r="O2284" i="1" s="1"/>
  <c r="L2284" i="1" a="1"/>
  <c r="L2284" i="1" s="1"/>
  <c r="I2281" i="1" a="1"/>
  <c r="I2281" i="1" s="1"/>
  <c r="I2282" i="1" a="1"/>
  <c r="I2282" i="1" s="1"/>
  <c r="H2288" i="1" a="1"/>
  <c r="H2288" i="1"/>
  <c r="P2286" i="1" a="1"/>
  <c r="P2286" i="1"/>
  <c r="O2286" i="1" a="1"/>
  <c r="O2286" i="1" s="1"/>
  <c r="N2286" i="1" a="1"/>
  <c r="N2286" i="1"/>
  <c r="F2284" i="1" a="1"/>
  <c r="F2284" i="1"/>
  <c r="K2282" i="1" a="1"/>
  <c r="K2282" i="1" s="1"/>
  <c r="M2284" i="1" a="1"/>
  <c r="M2284" i="1"/>
  <c r="F2282" i="1" a="1"/>
  <c r="F2282" i="1" s="1"/>
  <c r="Q2281" i="1" a="1"/>
  <c r="Q2281" i="1"/>
  <c r="M2286" i="1" a="1"/>
  <c r="M2286" i="1" s="1"/>
  <c r="L2286" i="1" a="1"/>
  <c r="L2286" i="1" s="1"/>
  <c r="J2286" i="1" a="1"/>
  <c r="J2286" i="1" s="1"/>
  <c r="I2286" i="1" a="1"/>
  <c r="I2286" i="1"/>
  <c r="Q2282" i="1" a="1"/>
  <c r="Q2282" i="1"/>
  <c r="G2286" i="1" a="1"/>
  <c r="G2286" i="1"/>
  <c r="M2281" i="1" a="1"/>
  <c r="M2281" i="1" s="1"/>
  <c r="F2286" i="1" a="1"/>
  <c r="F2286" i="1" s="1"/>
  <c r="H2286" i="1" a="1"/>
  <c r="H2286" i="1" s="1"/>
  <c r="L2282" i="1" a="1"/>
  <c r="L2282" i="1"/>
  <c r="O2281" i="1" a="1"/>
  <c r="O2281" i="1"/>
  <c r="L2281" i="1" a="1"/>
  <c r="L2281" i="1" s="1"/>
  <c r="K2281" i="1" a="1"/>
  <c r="K2281" i="1" s="1"/>
  <c r="P2281" i="1" a="1"/>
  <c r="P2281" i="1"/>
  <c r="H2281" i="1" a="1"/>
  <c r="H2281" i="1" s="1"/>
  <c r="P2284" i="1" a="1"/>
  <c r="P2284" i="1"/>
  <c r="I2284" i="1" a="1"/>
  <c r="I2284" i="1"/>
  <c r="N2281" i="1" a="1"/>
  <c r="N2281" i="1" s="1"/>
  <c r="N2284" i="1" a="1"/>
  <c r="N2284" i="1" s="1"/>
  <c r="O2282" i="1" a="1"/>
  <c r="O2282" i="1" s="1"/>
  <c r="M2282" i="1" a="1"/>
  <c r="M2282" i="1"/>
  <c r="G2284" i="1" a="1"/>
  <c r="G2284" i="1" s="1"/>
  <c r="N2282" i="1" a="1"/>
  <c r="N2282" i="1"/>
  <c r="H2282" i="1" a="1"/>
  <c r="H2282" i="1"/>
  <c r="Q2284" i="1" a="1"/>
  <c r="Q2284" i="1" s="1"/>
  <c r="K2286" i="1" a="1"/>
  <c r="K2286" i="1"/>
  <c r="J2282" i="1" a="1"/>
  <c r="J2282" i="1" s="1"/>
  <c r="P2282" i="1" a="1"/>
  <c r="P2282" i="1"/>
  <c r="G2290" i="1" a="1"/>
  <c r="G2290" i="1"/>
  <c r="J2280" i="1" a="1"/>
  <c r="J2280" i="1" s="1"/>
  <c r="K2277" i="1" a="1"/>
  <c r="K2277" i="1"/>
  <c r="I2274" i="1" a="1"/>
  <c r="I2274" i="1"/>
  <c r="O2274" i="1" a="1"/>
  <c r="O2274" i="1" s="1"/>
  <c r="Q2278" i="1" a="1"/>
  <c r="Q2278" i="1"/>
  <c r="L2275" i="1" a="1"/>
  <c r="L2275" i="1"/>
  <c r="J2275" i="1" a="1"/>
  <c r="J2275" i="1" s="1"/>
  <c r="Q2274" i="1" a="1"/>
  <c r="Q2274" i="1"/>
  <c r="I2280" i="1" a="1"/>
  <c r="I2280" i="1"/>
  <c r="P2278" i="1" a="1"/>
  <c r="P2278" i="1"/>
  <c r="G2277" i="1" a="1"/>
  <c r="G2277" i="1" s="1"/>
  <c r="H2274" i="1" a="1"/>
  <c r="H2274" i="1"/>
  <c r="G2280" i="1" a="1"/>
  <c r="G2280" i="1"/>
  <c r="F2280" i="1" a="1"/>
  <c r="F2280" i="1"/>
  <c r="N2278" i="1" a="1"/>
  <c r="N2278" i="1"/>
  <c r="G2278" i="1" a="1"/>
  <c r="G2278" i="1"/>
  <c r="H2277" i="1" a="1"/>
  <c r="H2277" i="1"/>
  <c r="M2274" i="1" a="1"/>
  <c r="M2274" i="1"/>
  <c r="K2274" i="1" a="1"/>
  <c r="K2274" i="1" s="1"/>
  <c r="J2278" i="1" a="1"/>
  <c r="J2278" i="1" s="1"/>
  <c r="N2275" i="1" a="1"/>
  <c r="N2275" i="1" s="1"/>
  <c r="L2278" i="1" a="1"/>
  <c r="L2278" i="1" s="1"/>
  <c r="H2278" i="1" a="1"/>
  <c r="H2278" i="1"/>
  <c r="M2275" i="1" a="1"/>
  <c r="M2275" i="1" s="1"/>
  <c r="J2274" i="1" a="1"/>
  <c r="J2274" i="1"/>
  <c r="K2275" i="1" a="1"/>
  <c r="K2275" i="1"/>
  <c r="O2278" i="1" a="1"/>
  <c r="O2278" i="1" s="1"/>
  <c r="L2274" i="1" a="1"/>
  <c r="L2274" i="1" s="1"/>
  <c r="M2278" i="1" a="1"/>
  <c r="M2278" i="1"/>
  <c r="K2278" i="1" a="1"/>
  <c r="K2278" i="1" s="1"/>
  <c r="I2278" i="1" a="1"/>
  <c r="I2278" i="1" s="1"/>
  <c r="J2277" i="1" a="1"/>
  <c r="J2277" i="1" s="1"/>
  <c r="P2277" i="1" a="1"/>
  <c r="P2277" i="1" s="1"/>
  <c r="F2275" i="1" a="1"/>
  <c r="F2275" i="1"/>
  <c r="N2274" i="1" a="1"/>
  <c r="N2274" i="1" s="1"/>
  <c r="L2277" i="1" a="1"/>
  <c r="L2277" i="1"/>
  <c r="M2277" i="1" a="1"/>
  <c r="M2277" i="1"/>
  <c r="I2275" i="1" a="1"/>
  <c r="I2275" i="1" s="1"/>
  <c r="L2280" i="1" a="1"/>
  <c r="L2280" i="1" s="1"/>
  <c r="F2277" i="1" a="1"/>
  <c r="F2277" i="1"/>
  <c r="G2281" i="1" a="1"/>
  <c r="G2281" i="1"/>
  <c r="F2278" i="1" a="1"/>
  <c r="F2278" i="1" s="1"/>
  <c r="O2277" i="1" a="1"/>
  <c r="O2277" i="1" s="1"/>
  <c r="N2277" i="1" a="1"/>
  <c r="N2277" i="1" s="1"/>
  <c r="I2277" i="1" a="1"/>
  <c r="I2277" i="1"/>
  <c r="H2280" i="1" a="1"/>
  <c r="H2280" i="1"/>
  <c r="F2281" i="1" a="1"/>
  <c r="F2281" i="1" s="1"/>
  <c r="Q2280" i="1" a="1"/>
  <c r="Q2280" i="1" s="1"/>
  <c r="Q2277" i="1" a="1"/>
  <c r="Q2277" i="1" s="1"/>
  <c r="H2275" i="1" a="1"/>
  <c r="H2275" i="1"/>
  <c r="P2280" i="1" a="1"/>
  <c r="P2280" i="1" s="1"/>
  <c r="P2275" i="1" a="1"/>
  <c r="P2275" i="1"/>
  <c r="G2275" i="1" a="1"/>
  <c r="G2275" i="1"/>
  <c r="O2280" i="1" a="1"/>
  <c r="O2280" i="1"/>
  <c r="N2280" i="1" a="1"/>
  <c r="N2280" i="1" s="1"/>
  <c r="Q2275" i="1" a="1"/>
  <c r="Q2275" i="1" s="1"/>
  <c r="O2275" i="1" a="1"/>
  <c r="O2275" i="1"/>
  <c r="P2274" i="1" a="1"/>
  <c r="P2274" i="1"/>
  <c r="M2280" i="1" a="1"/>
  <c r="M2280" i="1"/>
  <c r="K2280" i="1" a="1"/>
  <c r="K2280" i="1" s="1"/>
  <c r="N2267" i="1" a="1"/>
  <c r="N2267" i="1" s="1"/>
  <c r="N2269" i="1" a="1"/>
  <c r="N2269" i="1"/>
  <c r="L2271" i="1" a="1"/>
  <c r="L2271" i="1" s="1"/>
  <c r="J2271" i="1" a="1"/>
  <c r="J2271" i="1" s="1"/>
  <c r="F2267" i="1" a="1"/>
  <c r="F2267" i="1"/>
  <c r="P2263" i="1" a="1"/>
  <c r="P2263" i="1"/>
  <c r="I2271" i="1" a="1"/>
  <c r="I2271" i="1" s="1"/>
  <c r="F2271" i="1" a="1"/>
  <c r="F2271" i="1"/>
  <c r="J2267" i="1" a="1"/>
  <c r="J2267" i="1"/>
  <c r="I2267" i="1" a="1"/>
  <c r="I2267" i="1" s="1"/>
  <c r="I2265" i="1" a="1"/>
  <c r="I2265" i="1" s="1"/>
  <c r="P2265" i="1" a="1"/>
  <c r="P2265" i="1"/>
  <c r="Q2269" i="1" a="1"/>
  <c r="Q2269" i="1"/>
  <c r="N2265" i="1" a="1"/>
  <c r="N2265" i="1"/>
  <c r="P2269" i="1" a="1"/>
  <c r="P2269" i="1" s="1"/>
  <c r="K2267" i="1" a="1"/>
  <c r="K2267" i="1" s="1"/>
  <c r="H2265" i="1" a="1"/>
  <c r="H2265" i="1" s="1"/>
  <c r="G2265" i="1" a="1"/>
  <c r="G2265" i="1"/>
  <c r="J2269" i="1" a="1"/>
  <c r="J2269" i="1"/>
  <c r="G2267" i="1" a="1"/>
  <c r="G2267" i="1" s="1"/>
  <c r="L2265" i="1" a="1"/>
  <c r="L2265" i="1"/>
  <c r="O2269" i="1" a="1"/>
  <c r="O2269" i="1"/>
  <c r="Q2265" i="1" a="1"/>
  <c r="Q2265" i="1"/>
  <c r="L2269" i="1" a="1"/>
  <c r="L2269" i="1"/>
  <c r="M2269" i="1" a="1"/>
  <c r="M2269" i="1" s="1"/>
  <c r="O2263" i="1" a="1"/>
  <c r="O2263" i="1" s="1"/>
  <c r="K2269" i="1" a="1"/>
  <c r="K2269" i="1"/>
  <c r="F2265" i="1" a="1"/>
  <c r="F2265" i="1"/>
  <c r="I2269" i="1" a="1"/>
  <c r="I2269" i="1"/>
  <c r="M2267" i="1" a="1"/>
  <c r="M2267" i="1" s="1"/>
  <c r="Q2263" i="1" a="1"/>
  <c r="Q2263" i="1" s="1"/>
  <c r="P2267" i="1" a="1"/>
  <c r="P2267" i="1" s="1"/>
  <c r="O2267" i="1" a="1"/>
  <c r="O2267" i="1" s="1"/>
  <c r="O2265" i="1" a="1"/>
  <c r="O2265" i="1"/>
  <c r="H2267" i="1" a="1"/>
  <c r="H2267" i="1"/>
  <c r="M2265" i="1" a="1"/>
  <c r="M2265" i="1"/>
  <c r="K2265" i="1" a="1"/>
  <c r="K2265" i="1"/>
  <c r="G2274" i="1" a="1"/>
  <c r="G2274" i="1" s="1"/>
  <c r="G2269" i="1" a="1"/>
  <c r="G2269" i="1" s="1"/>
  <c r="L2267" i="1" a="1"/>
  <c r="L2267" i="1" s="1"/>
  <c r="H2269" i="1" a="1"/>
  <c r="H2269" i="1"/>
  <c r="F2274" i="1" a="1"/>
  <c r="F2274" i="1"/>
  <c r="F2269" i="1" a="1"/>
  <c r="F2269" i="1" s="1"/>
  <c r="H2271" i="1" a="1"/>
  <c r="H2271" i="1"/>
  <c r="Q2267" i="1" a="1"/>
  <c r="Q2267" i="1" s="1"/>
  <c r="G2271" i="1" a="1"/>
  <c r="G2271" i="1" s="1"/>
  <c r="N2271" i="1" a="1"/>
  <c r="N2271" i="1"/>
  <c r="Q2271" i="1" a="1"/>
  <c r="Q2271" i="1"/>
  <c r="P2271" i="1" a="1"/>
  <c r="P2271" i="1" s="1"/>
  <c r="O2271" i="1" a="1"/>
  <c r="O2271" i="1"/>
  <c r="J2265" i="1" a="1"/>
  <c r="J2265" i="1"/>
  <c r="M2271" i="1" a="1"/>
  <c r="M2271" i="1" s="1"/>
  <c r="K2271" i="1" a="1"/>
  <c r="K2271" i="1" s="1"/>
  <c r="G2258" i="1" a="1"/>
  <c r="G2258" i="1" s="1"/>
  <c r="H2256" i="1" a="1"/>
  <c r="H2256" i="1" s="1"/>
  <c r="L2260" i="1" a="1"/>
  <c r="L2260" i="1"/>
  <c r="F2260" i="1" a="1"/>
  <c r="F2260" i="1"/>
  <c r="N2261" i="1" a="1"/>
  <c r="N2261" i="1" s="1"/>
  <c r="Q2255" i="1" a="1"/>
  <c r="Q2255" i="1" s="1"/>
  <c r="P2261" i="1" a="1"/>
  <c r="P2261" i="1"/>
  <c r="O2260" i="1" a="1"/>
  <c r="O2260" i="1" s="1"/>
  <c r="L2256" i="1" a="1"/>
  <c r="L2256" i="1" s="1"/>
  <c r="K2256" i="1" a="1"/>
  <c r="K2256" i="1"/>
  <c r="F2256" i="1" a="1"/>
  <c r="F2256" i="1"/>
  <c r="N2260" i="1" a="1"/>
  <c r="N2260" i="1" s="1"/>
  <c r="I2256" i="1" a="1"/>
  <c r="I2256" i="1" s="1"/>
  <c r="N2263" i="1" a="1"/>
  <c r="N2263" i="1"/>
  <c r="M2263" i="1" a="1"/>
  <c r="M2263" i="1"/>
  <c r="N2256" i="1" a="1"/>
  <c r="N2256" i="1"/>
  <c r="M2256" i="1" a="1"/>
  <c r="M2256" i="1"/>
  <c r="P2256" i="1" a="1"/>
  <c r="P2256" i="1" s="1"/>
  <c r="L2263" i="1" a="1"/>
  <c r="L2263" i="1" s="1"/>
  <c r="K2263" i="1" a="1"/>
  <c r="K2263" i="1" s="1"/>
  <c r="G2261" i="1" a="1"/>
  <c r="G2261" i="1" s="1"/>
  <c r="J2263" i="1" a="1"/>
  <c r="J2263" i="1"/>
  <c r="I2263" i="1" a="1"/>
  <c r="I2263" i="1"/>
  <c r="K2260" i="1" a="1"/>
  <c r="K2260" i="1"/>
  <c r="H2263" i="1" a="1"/>
  <c r="H2263" i="1" s="1"/>
  <c r="O2258" i="1" a="1"/>
  <c r="O2258" i="1"/>
  <c r="Q2261" i="1" a="1"/>
  <c r="Q2261" i="1" s="1"/>
  <c r="G2263" i="1" a="1"/>
  <c r="G2263" i="1" s="1"/>
  <c r="O2261" i="1" a="1"/>
  <c r="O2261" i="1" s="1"/>
  <c r="M2261" i="1" a="1"/>
  <c r="M2261" i="1" s="1"/>
  <c r="L2261" i="1" a="1"/>
  <c r="L2261" i="1" s="1"/>
  <c r="J2258" i="1" a="1"/>
  <c r="J2258" i="1"/>
  <c r="J2261" i="1" a="1"/>
  <c r="J2261" i="1" s="1"/>
  <c r="M2260" i="1" a="1"/>
  <c r="M2260" i="1" s="1"/>
  <c r="P2258" i="1" a="1"/>
  <c r="P2258" i="1"/>
  <c r="F2258" i="1" a="1"/>
  <c r="F2258" i="1" s="1"/>
  <c r="G2256" i="1" a="1"/>
  <c r="G2256" i="1" s="1"/>
  <c r="N2258" i="1" a="1"/>
  <c r="N2258" i="1" s="1"/>
  <c r="M2258" i="1" a="1"/>
  <c r="M2258" i="1"/>
  <c r="F2263" i="1" a="1"/>
  <c r="F2263" i="1"/>
  <c r="F2261" i="1" a="1"/>
  <c r="F2261" i="1"/>
  <c r="Q2260" i="1" a="1"/>
  <c r="Q2260" i="1"/>
  <c r="H2260" i="1" a="1"/>
  <c r="H2260" i="1" s="1"/>
  <c r="G2260" i="1" a="1"/>
  <c r="G2260" i="1" s="1"/>
  <c r="O2256" i="1" a="1"/>
  <c r="O2256" i="1" s="1"/>
  <c r="J2260" i="1" a="1"/>
  <c r="J2260" i="1" s="1"/>
  <c r="L2258" i="1" a="1"/>
  <c r="L2258" i="1" s="1"/>
  <c r="J2256" i="1" a="1"/>
  <c r="J2256" i="1" s="1"/>
  <c r="I2260" i="1" a="1"/>
  <c r="I2260" i="1" s="1"/>
  <c r="K2258" i="1" a="1"/>
  <c r="K2258" i="1" s="1"/>
  <c r="Q2256" i="1" a="1"/>
  <c r="Q2256" i="1"/>
  <c r="P2260" i="1" a="1"/>
  <c r="P2260" i="1"/>
  <c r="Q2258" i="1" a="1"/>
  <c r="Q2258" i="1"/>
  <c r="H2258" i="1" a="1"/>
  <c r="H2258" i="1" s="1"/>
  <c r="K2261" i="1" a="1"/>
  <c r="K2261" i="1"/>
  <c r="I2261" i="1" a="1"/>
  <c r="I2261" i="1"/>
  <c r="H2261" i="1" a="1"/>
  <c r="H2261" i="1"/>
  <c r="I2258" i="1" a="1"/>
  <c r="I2258" i="1" s="1"/>
  <c r="F2248" i="1" a="1"/>
  <c r="F2248" i="1" s="1"/>
  <c r="N2248" i="1" a="1"/>
  <c r="N2248" i="1" s="1"/>
  <c r="H2250" i="1" a="1"/>
  <c r="H2250" i="1"/>
  <c r="N2246" i="1" a="1"/>
  <c r="N2246" i="1" s="1"/>
  <c r="H2252" i="1" a="1"/>
  <c r="H2252" i="1"/>
  <c r="J2250" i="1" a="1"/>
  <c r="J2250" i="1" s="1"/>
  <c r="I2252" i="1" a="1"/>
  <c r="I2252" i="1" s="1"/>
  <c r="M2252" i="1" a="1"/>
  <c r="M2252" i="1" s="1"/>
  <c r="L2252" i="1" a="1"/>
  <c r="L2252" i="1" s="1"/>
  <c r="Q2246" i="1" a="1"/>
  <c r="Q2246" i="1"/>
  <c r="J2252" i="1" a="1"/>
  <c r="J2252" i="1"/>
  <c r="G2250" i="1" a="1"/>
  <c r="G2250" i="1" s="1"/>
  <c r="J2248" i="1" a="1"/>
  <c r="J2248" i="1"/>
  <c r="P2250" i="1" a="1"/>
  <c r="P2250" i="1"/>
  <c r="P2246" i="1" a="1"/>
  <c r="P2246" i="1"/>
  <c r="F2255" i="1" a="1"/>
  <c r="F2255" i="1"/>
  <c r="O2252" i="1" a="1"/>
  <c r="O2252" i="1" s="1"/>
  <c r="K2252" i="1" a="1"/>
  <c r="K2252" i="1" s="1"/>
  <c r="K2248" i="1" a="1"/>
  <c r="K2248" i="1" s="1"/>
  <c r="G2252" i="1" a="1"/>
  <c r="G2252" i="1" s="1"/>
  <c r="M2250" i="1" a="1"/>
  <c r="M2250" i="1" s="1"/>
  <c r="H2248" i="1" a="1"/>
  <c r="H2248" i="1"/>
  <c r="I2246" i="1" a="1"/>
  <c r="I2246" i="1"/>
  <c r="M2246" i="1" a="1"/>
  <c r="M2246" i="1"/>
  <c r="L2250" i="1" a="1"/>
  <c r="L2250" i="1" s="1"/>
  <c r="Q2248" i="1" a="1"/>
  <c r="Q2248" i="1"/>
  <c r="J2246" i="1" a="1"/>
  <c r="J2246" i="1" s="1"/>
  <c r="F2252" i="1" a="1"/>
  <c r="F2252" i="1" s="1"/>
  <c r="H2246" i="1" a="1"/>
  <c r="H2246" i="1" s="1"/>
  <c r="P2255" i="1" a="1"/>
  <c r="P2255" i="1" s="1"/>
  <c r="O2255" i="1" a="1"/>
  <c r="O2255" i="1" s="1"/>
  <c r="M2248" i="1" a="1"/>
  <c r="M2248" i="1" s="1"/>
  <c r="H2255" i="1" a="1"/>
  <c r="H2255" i="1"/>
  <c r="O2248" i="1" a="1"/>
  <c r="O2248" i="1" s="1"/>
  <c r="P2248" i="1" a="1"/>
  <c r="P2248" i="1" s="1"/>
  <c r="N2252" i="1" a="1"/>
  <c r="N2252" i="1" s="1"/>
  <c r="G2248" i="1" a="1"/>
  <c r="G2248" i="1" s="1"/>
  <c r="I2248" i="1" a="1"/>
  <c r="I2248" i="1" s="1"/>
  <c r="N2255" i="1" a="1"/>
  <c r="N2255" i="1"/>
  <c r="O2246" i="1" a="1"/>
  <c r="O2246" i="1"/>
  <c r="M2255" i="1" a="1"/>
  <c r="M2255" i="1"/>
  <c r="L2255" i="1" a="1"/>
  <c r="L2255" i="1"/>
  <c r="L2248" i="1" a="1"/>
  <c r="L2248" i="1"/>
  <c r="K2250" i="1" a="1"/>
  <c r="K2250" i="1"/>
  <c r="K2255" i="1" a="1"/>
  <c r="K2255" i="1"/>
  <c r="Q2252" i="1" a="1"/>
  <c r="Q2252" i="1" s="1"/>
  <c r="L2246" i="1" a="1"/>
  <c r="L2246" i="1" s="1"/>
  <c r="I2250" i="1" a="1"/>
  <c r="I2250" i="1" s="1"/>
  <c r="O2250" i="1" a="1"/>
  <c r="O2250" i="1" s="1"/>
  <c r="F2250" i="1" a="1"/>
  <c r="F2250" i="1" s="1"/>
  <c r="K2246" i="1" a="1"/>
  <c r="K2246" i="1"/>
  <c r="N2250" i="1" a="1"/>
  <c r="N2250" i="1"/>
  <c r="J2255" i="1" a="1"/>
  <c r="J2255" i="1"/>
  <c r="I2255" i="1" a="1"/>
  <c r="I2255" i="1" s="1"/>
  <c r="G2255" i="1" a="1"/>
  <c r="G2255" i="1"/>
  <c r="P2252" i="1" a="1"/>
  <c r="P2252" i="1"/>
  <c r="Q2250" i="1" a="1"/>
  <c r="Q2250" i="1"/>
  <c r="Q2241" i="1" a="1"/>
  <c r="Q2241" i="1"/>
  <c r="J2244" i="1" a="1"/>
  <c r="J2244" i="1" s="1"/>
  <c r="L2242" i="1" a="1"/>
  <c r="L2242" i="1" s="1"/>
  <c r="J2237" i="1" a="1"/>
  <c r="J2237" i="1" s="1"/>
  <c r="H2241" i="1" a="1"/>
  <c r="H2241" i="1" s="1"/>
  <c r="I2244" i="1" a="1"/>
  <c r="I2244" i="1" s="1"/>
  <c r="N2242" i="1" a="1"/>
  <c r="N2242" i="1" s="1"/>
  <c r="J2241" i="1" a="1"/>
  <c r="J2241" i="1" s="1"/>
  <c r="G2242" i="1" a="1"/>
  <c r="G2242" i="1" s="1"/>
  <c r="M2237" i="1" a="1"/>
  <c r="M2237" i="1" s="1"/>
  <c r="H2244" i="1" a="1"/>
  <c r="H2244" i="1"/>
  <c r="I2239" i="1" a="1"/>
  <c r="I2239" i="1"/>
  <c r="P2237" i="1" a="1"/>
  <c r="P2237" i="1"/>
  <c r="G2244" i="1" a="1"/>
  <c r="G2244" i="1"/>
  <c r="K2239" i="1" a="1"/>
  <c r="K2239" i="1"/>
  <c r="F2244" i="1" a="1"/>
  <c r="F2244" i="1" s="1"/>
  <c r="H2239" i="1" a="1"/>
  <c r="H2239" i="1" s="1"/>
  <c r="O2237" i="1" a="1"/>
  <c r="O2237" i="1"/>
  <c r="N2237" i="1" a="1"/>
  <c r="N2237" i="1" s="1"/>
  <c r="G2239" i="1" a="1"/>
  <c r="G2239" i="1"/>
  <c r="F2241" i="1" a="1"/>
  <c r="F2241" i="1"/>
  <c r="O2239" i="1" a="1"/>
  <c r="O2239" i="1"/>
  <c r="M2239" i="1" a="1"/>
  <c r="M2239" i="1"/>
  <c r="Q2237" i="1" a="1"/>
  <c r="Q2237" i="1"/>
  <c r="L2241" i="1" a="1"/>
  <c r="L2241" i="1"/>
  <c r="P2242" i="1" a="1"/>
  <c r="P2242" i="1" s="1"/>
  <c r="Q2242" i="1" a="1"/>
  <c r="Q2242" i="1"/>
  <c r="P2244" i="1" a="1"/>
  <c r="P2244" i="1"/>
  <c r="F2239" i="1" a="1"/>
  <c r="F2239" i="1"/>
  <c r="H2242" i="1" a="1"/>
  <c r="H2242" i="1"/>
  <c r="K2241" i="1" a="1"/>
  <c r="K2241" i="1" s="1"/>
  <c r="I2237" i="1" a="1"/>
  <c r="I2237" i="1"/>
  <c r="K2244" i="1" a="1"/>
  <c r="K2244" i="1" s="1"/>
  <c r="G2241" i="1" a="1"/>
  <c r="G2241" i="1" s="1"/>
  <c r="N2239" i="1" a="1"/>
  <c r="N2239" i="1"/>
  <c r="L2239" i="1" a="1"/>
  <c r="L2239" i="1"/>
  <c r="M2241" i="1" a="1"/>
  <c r="M2241" i="1"/>
  <c r="K2242" i="1" a="1"/>
  <c r="K2242" i="1" s="1"/>
  <c r="G2246" i="1" a="1"/>
  <c r="G2246" i="1" s="1"/>
  <c r="O2242" i="1" a="1"/>
  <c r="O2242" i="1"/>
  <c r="J2242" i="1" a="1"/>
  <c r="J2242" i="1"/>
  <c r="I2242" i="1" a="1"/>
  <c r="I2242" i="1"/>
  <c r="F2242" i="1" a="1"/>
  <c r="F2242" i="1"/>
  <c r="O2241" i="1" a="1"/>
  <c r="O2241" i="1" s="1"/>
  <c r="L2237" i="1" a="1"/>
  <c r="L2237" i="1" s="1"/>
  <c r="F2246" i="1" a="1"/>
  <c r="F2246" i="1"/>
  <c r="K2237" i="1" a="1"/>
  <c r="K2237" i="1"/>
  <c r="M2242" i="1" a="1"/>
  <c r="M2242" i="1"/>
  <c r="Q2239" i="1" a="1"/>
  <c r="Q2239" i="1" s="1"/>
  <c r="Q2244" i="1" a="1"/>
  <c r="Q2244" i="1" s="1"/>
  <c r="O2244" i="1" a="1"/>
  <c r="O2244" i="1"/>
  <c r="P2239" i="1" a="1"/>
  <c r="P2239" i="1"/>
  <c r="N2241" i="1" a="1"/>
  <c r="N2241" i="1"/>
  <c r="P2241" i="1" a="1"/>
  <c r="P2241" i="1"/>
  <c r="N2244" i="1" a="1"/>
  <c r="N2244" i="1" s="1"/>
  <c r="I2241" i="1" a="1"/>
  <c r="I2241" i="1"/>
  <c r="J2239" i="1" a="1"/>
  <c r="J2239" i="1"/>
  <c r="M2244" i="1" a="1"/>
  <c r="M2244" i="1"/>
  <c r="L2244" i="1" a="1"/>
  <c r="L2244" i="1" s="1"/>
  <c r="H2237" i="1" a="1"/>
  <c r="H2237" i="1"/>
  <c r="L2236" i="1" a="1"/>
  <c r="L2236" i="1"/>
  <c r="G2237" i="1" a="1"/>
  <c r="G2237" i="1"/>
  <c r="F2237" i="1" a="1"/>
  <c r="F2237" i="1"/>
  <c r="N2236" i="1" a="1"/>
  <c r="N2236" i="1" s="1"/>
  <c r="M2236" i="1" a="1"/>
  <c r="M2236" i="1" s="1"/>
  <c r="K2236" i="1" a="1"/>
  <c r="K2236" i="1"/>
  <c r="I2236" i="1" a="1"/>
  <c r="I2236" i="1" s="1"/>
  <c r="J2236" i="1" a="1"/>
  <c r="J2236" i="1" s="1"/>
  <c r="Q2236" i="1" a="1"/>
  <c r="Q2236" i="1"/>
  <c r="P2236" i="1" a="1"/>
  <c r="P2236" i="1"/>
  <c r="O2236" i="1" a="1"/>
  <c r="O2236" i="1"/>
  <c r="H2236" i="1" a="1"/>
  <c r="H2236" i="1" s="1"/>
  <c r="G2236" i="1" a="1"/>
  <c r="G2236" i="1" s="1"/>
  <c r="F2236" i="1" a="1"/>
  <c r="F2236" i="1"/>
  <c r="I2312" i="1" a="1"/>
  <c r="I2312" i="1" s="1"/>
  <c r="M2312" i="1" a="1"/>
  <c r="M2312" i="1"/>
  <c r="J2310" i="1" a="1"/>
  <c r="J2310" i="1" s="1"/>
  <c r="Q2310" i="1" a="1"/>
  <c r="Q2310" i="1" s="1"/>
  <c r="L2312" i="1" a="1"/>
  <c r="L2312" i="1" s="1"/>
  <c r="J2312" i="1" a="1"/>
  <c r="J2312" i="1" s="1"/>
  <c r="L2310" i="1" a="1"/>
  <c r="L2310" i="1"/>
  <c r="K2312" i="1" a="1"/>
  <c r="K2312" i="1"/>
  <c r="H2312" i="1" a="1"/>
  <c r="H2312" i="1"/>
  <c r="F2312" i="1" a="1"/>
  <c r="F2312" i="1" s="1"/>
  <c r="P2312" i="1" a="1"/>
  <c r="P2312" i="1"/>
  <c r="M2310" i="1" a="1"/>
  <c r="M2310" i="1"/>
  <c r="G2312" i="1" a="1"/>
  <c r="G2312" i="1" s="1"/>
  <c r="N2310" i="1" a="1"/>
  <c r="N2310" i="1"/>
  <c r="Q2312" i="1" a="1"/>
  <c r="Q2312" i="1"/>
  <c r="O2312" i="1" a="1"/>
  <c r="O2312" i="1" s="1"/>
  <c r="K2310" i="1" a="1"/>
  <c r="K2310" i="1"/>
  <c r="P2310" i="1" a="1"/>
  <c r="P2310" i="1"/>
  <c r="O2310" i="1" a="1"/>
  <c r="O2310" i="1"/>
  <c r="I2310" i="1" a="1"/>
  <c r="I2310" i="1"/>
  <c r="H2310" i="1" a="1"/>
  <c r="H2310" i="1"/>
  <c r="N2312" i="1" a="1"/>
  <c r="N2312" i="1" s="1"/>
  <c r="H2304" i="1" a="1"/>
  <c r="H2304" i="1" s="1"/>
  <c r="I2304" i="1" a="1"/>
  <c r="I2304" i="1"/>
  <c r="P2308" i="1" a="1"/>
  <c r="P2308" i="1"/>
  <c r="H2306" i="1" a="1"/>
  <c r="H2306" i="1" s="1"/>
  <c r="J2306" i="1" a="1"/>
  <c r="J2306" i="1" s="1"/>
  <c r="P2306" i="1" a="1"/>
  <c r="P2306" i="1"/>
  <c r="O2308" i="1" a="1"/>
  <c r="O2308" i="1" s="1"/>
  <c r="N2308" i="1" a="1"/>
  <c r="N2308" i="1" s="1"/>
  <c r="P2304" i="1" a="1"/>
  <c r="P2304" i="1"/>
  <c r="M2308" i="1" a="1"/>
  <c r="M2308" i="1"/>
  <c r="Q2306" i="1" a="1"/>
  <c r="Q2306" i="1"/>
  <c r="O2306" i="1" a="1"/>
  <c r="O2306" i="1" s="1"/>
  <c r="L2308" i="1" a="1"/>
  <c r="L2308" i="1" s="1"/>
  <c r="I2308" i="1" a="1"/>
  <c r="I2308" i="1" s="1"/>
  <c r="H2308" i="1" a="1"/>
  <c r="H2308" i="1"/>
  <c r="M2306" i="1" a="1"/>
  <c r="M2306" i="1"/>
  <c r="K2304" i="1" a="1"/>
  <c r="K2304" i="1" s="1"/>
  <c r="Q2303" i="1" a="1"/>
  <c r="Q2303" i="1"/>
  <c r="F2306" i="1" a="1"/>
  <c r="F2306" i="1" s="1"/>
  <c r="K2308" i="1" a="1"/>
  <c r="K2308" i="1" s="1"/>
  <c r="N2306" i="1" a="1"/>
  <c r="N2306" i="1"/>
  <c r="L2306" i="1" a="1"/>
  <c r="L2306" i="1" s="1"/>
  <c r="K2306" i="1" a="1"/>
  <c r="K2306" i="1" s="1"/>
  <c r="F2304" i="1" a="1"/>
  <c r="F2304" i="1"/>
  <c r="O2303" i="1" a="1"/>
  <c r="O2303" i="1"/>
  <c r="O2304" i="1" a="1"/>
  <c r="O2304" i="1"/>
  <c r="J2308" i="1" a="1"/>
  <c r="J2308" i="1" s="1"/>
  <c r="I2306" i="1" a="1"/>
  <c r="I2306" i="1" s="1"/>
  <c r="G2304" i="1" a="1"/>
  <c r="G2304" i="1" s="1"/>
  <c r="G2310" i="1" a="1"/>
  <c r="G2310" i="1" s="1"/>
  <c r="F2310" i="1" a="1"/>
  <c r="F2310" i="1"/>
  <c r="G2306" i="1" a="1"/>
  <c r="G2306" i="1"/>
  <c r="G2308" i="1" a="1"/>
  <c r="G2308" i="1" s="1"/>
  <c r="F2308" i="1" a="1"/>
  <c r="F2308" i="1" s="1"/>
  <c r="J2304" i="1" a="1"/>
  <c r="J2304" i="1" s="1"/>
  <c r="M2304" i="1" a="1"/>
  <c r="M2304" i="1" s="1"/>
  <c r="P2303" i="1" a="1"/>
  <c r="P2303" i="1" s="1"/>
  <c r="Q2304" i="1" a="1"/>
  <c r="Q2304" i="1"/>
  <c r="N2304" i="1" a="1"/>
  <c r="N2304" i="1"/>
  <c r="L2304" i="1" a="1"/>
  <c r="L2304" i="1" s="1"/>
  <c r="Q2308" i="1" a="1"/>
  <c r="Q2308" i="1"/>
  <c r="O2300" i="1" a="1"/>
  <c r="O2300" i="1"/>
  <c r="M2300" i="1" a="1"/>
  <c r="M2300" i="1" s="1"/>
  <c r="N2303" i="1" a="1"/>
  <c r="N2303" i="1"/>
  <c r="M2303" i="1" a="1"/>
  <c r="M2303" i="1"/>
  <c r="J2300" i="1" a="1"/>
  <c r="J2300" i="1" s="1"/>
  <c r="L2300" i="1" a="1"/>
  <c r="L2300" i="1" s="1"/>
  <c r="L2303" i="1" a="1"/>
  <c r="L2303" i="1" s="1"/>
  <c r="J2303" i="1" a="1"/>
  <c r="J2303" i="1" s="1"/>
  <c r="Q2302" i="1" a="1"/>
  <c r="Q2302" i="1" s="1"/>
  <c r="K2303" i="1" a="1"/>
  <c r="K2303" i="1" s="1"/>
  <c r="I2303" i="1" a="1"/>
  <c r="I2303" i="1" s="1"/>
  <c r="H2303" i="1" a="1"/>
  <c r="H2303" i="1"/>
  <c r="P2302" i="1" a="1"/>
  <c r="P2302" i="1"/>
  <c r="L2302" i="1" a="1"/>
  <c r="L2302" i="1" s="1"/>
  <c r="G2302" i="1" a="1"/>
  <c r="G2302" i="1"/>
  <c r="Q2300" i="1" a="1"/>
  <c r="Q2300" i="1"/>
  <c r="G2303" i="1" a="1"/>
  <c r="G2303" i="1" s="1"/>
  <c r="F2303" i="1" a="1"/>
  <c r="F2303" i="1" s="1"/>
  <c r="O2302" i="1" a="1"/>
  <c r="O2302" i="1"/>
  <c r="M2302" i="1" a="1"/>
  <c r="M2302" i="1" s="1"/>
  <c r="J2302" i="1" a="1"/>
  <c r="J2302" i="1"/>
  <c r="H2302" i="1" a="1"/>
  <c r="H2302" i="1" s="1"/>
  <c r="P2300" i="1" a="1"/>
  <c r="P2300" i="1" s="1"/>
  <c r="N2302" i="1" a="1"/>
  <c r="N2302" i="1" s="1"/>
  <c r="K2302" i="1" a="1"/>
  <c r="K2302" i="1" s="1"/>
  <c r="N2300" i="1" a="1"/>
  <c r="N2300" i="1"/>
  <c r="K2300" i="1" a="1"/>
  <c r="K2300" i="1" s="1"/>
  <c r="I2302" i="1" a="1"/>
  <c r="I2302" i="1" s="1"/>
  <c r="F2302" i="1" a="1"/>
  <c r="F2302" i="1"/>
  <c r="K1053" i="1"/>
  <c r="G1054" i="1" a="1"/>
  <c r="G1054" i="1" s="1"/>
  <c r="F1054" i="1"/>
  <c r="J1053" i="1" a="1"/>
  <c r="J1053" i="1" s="1"/>
  <c r="O1054" i="1" a="1"/>
  <c r="O1054" i="1" s="1"/>
  <c r="H1054" i="1" a="1"/>
  <c r="H1054" i="1" s="1"/>
  <c r="M1053" i="1" a="1"/>
  <c r="M1053" i="1" s="1"/>
  <c r="G1039" i="1" a="1"/>
  <c r="G1039" i="1"/>
  <c r="M1041" i="1" a="1"/>
  <c r="M1041" i="1"/>
  <c r="M1051" i="1" a="1"/>
  <c r="M1051" i="1" s="1"/>
  <c r="Q1041" i="1" a="1"/>
  <c r="Q1041" i="1" s="1"/>
  <c r="F1041" i="1" a="1"/>
  <c r="F1041" i="1" s="1"/>
  <c r="O1041" i="1" a="1"/>
  <c r="O1041" i="1" s="1"/>
  <c r="J1051" i="1" a="1"/>
  <c r="J1051" i="1" s="1"/>
  <c r="K1041" i="1" a="1"/>
  <c r="K1041" i="1"/>
  <c r="I1039" i="1" a="1"/>
  <c r="I1039" i="1"/>
  <c r="P1041" i="1" a="1"/>
  <c r="P1041" i="1"/>
  <c r="J1039" i="1" a="1"/>
  <c r="J1039" i="1" s="1"/>
  <c r="N1041" i="1" a="1"/>
  <c r="N1041" i="1"/>
  <c r="Q1039" i="1" a="1"/>
  <c r="Q1039" i="1" s="1"/>
  <c r="K1039" i="1" a="1"/>
  <c r="K1039" i="1" s="1"/>
  <c r="O1039" i="1" a="1"/>
  <c r="O1039" i="1" s="1"/>
  <c r="I1041" i="1" a="1"/>
  <c r="I1041" i="1" s="1"/>
  <c r="F1051" i="1" a="1"/>
  <c r="F1051" i="1" s="1"/>
  <c r="H1041" i="1" a="1"/>
  <c r="H1041" i="1" s="1"/>
  <c r="G1041" i="1" a="1"/>
  <c r="G1041" i="1" s="1"/>
  <c r="H1039" i="1" a="1"/>
  <c r="H1039" i="1"/>
  <c r="L1039" i="1" a="1"/>
  <c r="L1039" i="1" s="1"/>
  <c r="P1039" i="1" a="1"/>
  <c r="P1039" i="1" s="1"/>
  <c r="N1039" i="1" a="1"/>
  <c r="N1039" i="1"/>
  <c r="O1051" i="1" a="1"/>
  <c r="O1051" i="1" s="1"/>
  <c r="J1041" i="1" a="1"/>
  <c r="J1041" i="1"/>
  <c r="L1041" i="1" a="1"/>
  <c r="L1041" i="1" s="1"/>
  <c r="G1051" i="1" a="1"/>
  <c r="G1051" i="1" s="1"/>
  <c r="M1039" i="1" a="1"/>
  <c r="M1039" i="1" s="1"/>
  <c r="F1039" i="1" a="1"/>
  <c r="F1039" i="1" s="1"/>
  <c r="P1029" i="1" a="1"/>
  <c r="P1029" i="1" s="1"/>
  <c r="K1029" i="1" a="1"/>
  <c r="K1029" i="1" s="1"/>
  <c r="G1029" i="1" a="1"/>
  <c r="G1029" i="1"/>
  <c r="P1027" i="1" a="1"/>
  <c r="P1027" i="1"/>
  <c r="Q1027" i="1" a="1"/>
  <c r="Q1027" i="1" s="1"/>
  <c r="K1027" i="1" a="1"/>
  <c r="K1027" i="1" s="1"/>
  <c r="J1029" i="1" a="1"/>
  <c r="J1029" i="1"/>
  <c r="N1029" i="1" a="1"/>
  <c r="N1029" i="1"/>
  <c r="H1032" i="1" a="1"/>
  <c r="H1032" i="1" s="1"/>
  <c r="Q1029" i="1" a="1"/>
  <c r="Q1029" i="1"/>
  <c r="M1027" i="1" a="1"/>
  <c r="M1027" i="1" s="1"/>
  <c r="M1029" i="1" a="1"/>
  <c r="M1029" i="1" s="1"/>
  <c r="I1029" i="1" a="1"/>
  <c r="I1029" i="1" s="1"/>
  <c r="L1029" i="1" a="1"/>
  <c r="L1029" i="1" s="1"/>
  <c r="H1029" i="1" a="1"/>
  <c r="H1029" i="1" s="1"/>
  <c r="Q1032" i="1" a="1"/>
  <c r="Q1032" i="1"/>
  <c r="F1029" i="1" a="1"/>
  <c r="F1029" i="1"/>
  <c r="P1032" i="1" a="1"/>
  <c r="P1032" i="1" s="1"/>
  <c r="G1032" i="1" a="1"/>
  <c r="G1032" i="1"/>
  <c r="O1029" i="1" a="1"/>
  <c r="O1029" i="1" s="1"/>
  <c r="L1027" i="1" a="1"/>
  <c r="L1027" i="1" s="1"/>
  <c r="N1027" i="1" a="1"/>
  <c r="N1027" i="1"/>
  <c r="O1032" i="1" a="1"/>
  <c r="O1032" i="1"/>
  <c r="N1032" i="1" a="1"/>
  <c r="N1032" i="1" s="1"/>
  <c r="M1032" i="1" a="1"/>
  <c r="M1032" i="1"/>
  <c r="J1032" i="1" a="1"/>
  <c r="J1032" i="1" s="1"/>
  <c r="F1032" i="1" a="1"/>
  <c r="F1032" i="1" s="1"/>
  <c r="L1032" i="1" a="1"/>
  <c r="L1032" i="1"/>
  <c r="K1032" i="1" a="1"/>
  <c r="K1032" i="1" s="1"/>
  <c r="I1032" i="1" a="1"/>
  <c r="I1032" i="1" s="1"/>
  <c r="O1027" i="1" a="1"/>
  <c r="O1027" i="1" s="1"/>
  <c r="J1024" i="1" a="1"/>
  <c r="J1024" i="1"/>
  <c r="I1027" i="1" a="1"/>
  <c r="I1027" i="1"/>
  <c r="H1027" i="1" a="1"/>
  <c r="H1027" i="1"/>
  <c r="G1027" i="1" a="1"/>
  <c r="G1027" i="1"/>
  <c r="Q1024" i="1" a="1"/>
  <c r="Q1024" i="1"/>
  <c r="L1024" i="1" a="1"/>
  <c r="L1024" i="1" s="1"/>
  <c r="F1027" i="1" a="1"/>
  <c r="F1027" i="1" s="1"/>
  <c r="P1024" i="1" a="1"/>
  <c r="P1024" i="1"/>
  <c r="N1024" i="1" a="1"/>
  <c r="N1024" i="1"/>
  <c r="G1024" i="1" a="1"/>
  <c r="G1024" i="1"/>
  <c r="O1024" i="1" a="1"/>
  <c r="O1024" i="1" s="1"/>
  <c r="K1024" i="1" a="1"/>
  <c r="K1024" i="1" s="1"/>
  <c r="I1024" i="1" a="1"/>
  <c r="I1024" i="1" s="1"/>
  <c r="H1024" i="1" a="1"/>
  <c r="H1024" i="1"/>
  <c r="J1027" i="1" a="1"/>
  <c r="J1027" i="1"/>
  <c r="F1024" i="1" a="1"/>
  <c r="F1024" i="1" s="1"/>
  <c r="M1024" i="1" a="1"/>
  <c r="M1024" i="1"/>
  <c r="O1008" i="1" a="1"/>
  <c r="O1008" i="1"/>
  <c r="L998" i="1" a="1"/>
  <c r="L998" i="1"/>
  <c r="I999" i="1" a="1"/>
  <c r="I999" i="1"/>
  <c r="I1051" i="1" s="1" a="1"/>
  <c r="I1051" i="1" s="1"/>
  <c r="F999" i="1" a="1"/>
  <c r="F999" i="1" s="1"/>
  <c r="F1008" i="1" a="1"/>
  <c r="F1008" i="1" s="1"/>
  <c r="F1054" i="1" s="1" a="1"/>
  <c r="Q1008" i="1" a="1"/>
  <c r="Q1008" i="1"/>
  <c r="Q1054" i="1" s="1" a="1"/>
  <c r="Q1054" i="1" s="1"/>
  <c r="J999" i="1" a="1"/>
  <c r="J999" i="1"/>
  <c r="M1008" i="1" a="1"/>
  <c r="M1008" i="1"/>
  <c r="M1054" i="1" s="1" a="1"/>
  <c r="M1054" i="1" s="1"/>
  <c r="L1008" i="1" a="1"/>
  <c r="L1008" i="1" s="1"/>
  <c r="L1054" i="1" s="1" a="1"/>
  <c r="L1054" i="1" s="1"/>
  <c r="J1008" i="1" a="1"/>
  <c r="J1008" i="1" s="1"/>
  <c r="J1054" i="1" s="1" a="1"/>
  <c r="J1054" i="1" s="1"/>
  <c r="P999" i="1" a="1"/>
  <c r="P999" i="1" s="1"/>
  <c r="P1051" i="1" s="1" a="1"/>
  <c r="P1051" i="1" s="1"/>
  <c r="N998" i="1" a="1"/>
  <c r="N998" i="1" s="1"/>
  <c r="H1008" i="1" a="1"/>
  <c r="H1008" i="1"/>
  <c r="O999" i="1" a="1"/>
  <c r="O999" i="1"/>
  <c r="O998" i="1" a="1"/>
  <c r="O998" i="1" s="1"/>
  <c r="M998" i="1" a="1"/>
  <c r="M998" i="1"/>
  <c r="K999" i="1" a="1"/>
  <c r="K999" i="1" s="1"/>
  <c r="K1051" i="1" s="1" a="1"/>
  <c r="K1051" i="1" s="1"/>
  <c r="M999" i="1" a="1"/>
  <c r="M999" i="1" s="1"/>
  <c r="I1008" i="1" a="1"/>
  <c r="I1008" i="1" s="1"/>
  <c r="I1054" i="1" s="1" a="1"/>
  <c r="I1054" i="1" s="1"/>
  <c r="K1008" i="1" a="1"/>
  <c r="K1008" i="1"/>
  <c r="K1054" i="1" s="1" a="1"/>
  <c r="K1054" i="1" s="1"/>
  <c r="G999" i="1" a="1"/>
  <c r="G999" i="1"/>
  <c r="N999" i="1" a="1"/>
  <c r="N999" i="1" s="1"/>
  <c r="N1051" i="1" s="1" a="1"/>
  <c r="N1051" i="1" s="1"/>
  <c r="J998" i="1" a="1"/>
  <c r="J998" i="1" s="1"/>
  <c r="H999" i="1" a="1"/>
  <c r="H999" i="1"/>
  <c r="H1051" i="1" s="1" a="1"/>
  <c r="H1051" i="1" s="1"/>
  <c r="P1008" i="1" a="1"/>
  <c r="P1008" i="1" s="1"/>
  <c r="P1054" i="1" s="1" a="1"/>
  <c r="P1054" i="1" s="1"/>
  <c r="G1008" i="1" a="1"/>
  <c r="G1008" i="1"/>
  <c r="Q998" i="1" a="1"/>
  <c r="Q998" i="1"/>
  <c r="L999" i="1" a="1"/>
  <c r="L999" i="1" s="1"/>
  <c r="L1051" i="1" s="1" a="1"/>
  <c r="L1051" i="1" s="1"/>
  <c r="Q999" i="1" a="1"/>
  <c r="Q999" i="1"/>
  <c r="Q1051" i="1" s="1" a="1"/>
  <c r="Q1051" i="1" s="1"/>
  <c r="P998" i="1" a="1"/>
  <c r="P998" i="1" s="1"/>
  <c r="K998" i="1" a="1"/>
  <c r="K998" i="1" s="1"/>
  <c r="N1008" i="1" a="1"/>
  <c r="N1008" i="1" s="1"/>
  <c r="N1054" i="1" s="1" a="1"/>
  <c r="N1054" i="1" s="1"/>
  <c r="Q991" i="1" a="1"/>
  <c r="Q991" i="1" s="1"/>
  <c r="N985" i="1" a="1"/>
  <c r="N985" i="1" s="1"/>
  <c r="P991" i="1" a="1"/>
  <c r="P991" i="1"/>
  <c r="O991" i="1" a="1"/>
  <c r="O991" i="1"/>
  <c r="N979" i="1" a="1"/>
  <c r="N979" i="1" s="1"/>
  <c r="N1053" i="1" s="1" a="1"/>
  <c r="N1053" i="1" s="1"/>
  <c r="Q985" i="1" a="1"/>
  <c r="Q985" i="1"/>
  <c r="Q979" i="1" a="1"/>
  <c r="Q979" i="1" s="1"/>
  <c r="Q1053" i="1" s="1" a="1"/>
  <c r="Q1053" i="1" s="1"/>
  <c r="N991" i="1" a="1"/>
  <c r="N991" i="1" s="1"/>
  <c r="F991" i="1" a="1"/>
  <c r="F991" i="1" s="1"/>
  <c r="G985" i="1" a="1"/>
  <c r="G985" i="1"/>
  <c r="I991" i="1" a="1"/>
  <c r="I991" i="1"/>
  <c r="F979" i="1" a="1"/>
  <c r="F979" i="1" s="1"/>
  <c r="F1053" i="1" s="1" a="1"/>
  <c r="F1053" i="1" s="1"/>
  <c r="O979" i="1" a="1"/>
  <c r="O979" i="1" s="1"/>
  <c r="O1053" i="1" s="1" a="1"/>
  <c r="O1053" i="1" s="1"/>
  <c r="K979" i="1" a="1"/>
  <c r="K979" i="1"/>
  <c r="K1053" i="1" s="1" a="1"/>
  <c r="H991" i="1" a="1"/>
  <c r="H991" i="1"/>
  <c r="M985" i="1" a="1"/>
  <c r="M985" i="1" s="1"/>
  <c r="L985" i="1" a="1"/>
  <c r="L985" i="1"/>
  <c r="I985" i="1" a="1"/>
  <c r="I985" i="1" s="1"/>
  <c r="J979" i="1" a="1"/>
  <c r="J979" i="1" s="1"/>
  <c r="F985" i="1" a="1"/>
  <c r="F985" i="1"/>
  <c r="J991" i="1" a="1"/>
  <c r="J991" i="1" s="1"/>
  <c r="L979" i="1" a="1"/>
  <c r="L979" i="1"/>
  <c r="L1053" i="1" s="1" a="1"/>
  <c r="L1053" i="1" s="1"/>
  <c r="H979" i="1" a="1"/>
  <c r="H979" i="1"/>
  <c r="H1053" i="1" s="1" a="1"/>
  <c r="H1053" i="1" s="1"/>
  <c r="M979" i="1" a="1"/>
  <c r="M979" i="1"/>
  <c r="P978" i="1" a="1"/>
  <c r="P978" i="1" s="1"/>
  <c r="H985" i="1" a="1"/>
  <c r="H985" i="1"/>
  <c r="M991" i="1" a="1"/>
  <c r="M991" i="1" s="1"/>
  <c r="L991" i="1" a="1"/>
  <c r="L991" i="1" s="1"/>
  <c r="I979" i="1" a="1"/>
  <c r="I979" i="1" s="1"/>
  <c r="I1053" i="1" s="1" a="1"/>
  <c r="I1053" i="1" s="1"/>
  <c r="K991" i="1" a="1"/>
  <c r="K991" i="1"/>
  <c r="K985" i="1" a="1"/>
  <c r="K985" i="1"/>
  <c r="G991" i="1" a="1"/>
  <c r="G991" i="1"/>
  <c r="Q978" i="1" a="1"/>
  <c r="Q978" i="1" s="1"/>
  <c r="P979" i="1" a="1"/>
  <c r="P979" i="1"/>
  <c r="P1053" i="1" s="1" a="1"/>
  <c r="P1053" i="1" s="1"/>
  <c r="O978" i="1" a="1"/>
  <c r="O978" i="1"/>
  <c r="P985" i="1" a="1"/>
  <c r="P985" i="1" s="1"/>
  <c r="J985" i="1" a="1"/>
  <c r="J985" i="1" s="1"/>
  <c r="I998" i="1" a="1"/>
  <c r="I998" i="1" s="1"/>
  <c r="H998" i="1" a="1"/>
  <c r="H998" i="1"/>
  <c r="O985" i="1" a="1"/>
  <c r="O985" i="1"/>
  <c r="G979" i="1" a="1"/>
  <c r="G979" i="1" s="1"/>
  <c r="G1053" i="1" s="1" a="1"/>
  <c r="G1053" i="1" s="1"/>
  <c r="G998" i="1" a="1"/>
  <c r="G998" i="1" s="1"/>
  <c r="F998" i="1" a="1"/>
  <c r="F998" i="1" s="1"/>
  <c r="Q976" i="1" a="1"/>
  <c r="Q976" i="1" s="1"/>
  <c r="P976" i="1" a="1"/>
  <c r="P976" i="1" s="1"/>
  <c r="M976" i="1" a="1"/>
  <c r="M976" i="1" s="1"/>
  <c r="L975" i="1" a="1"/>
  <c r="L975" i="1" s="1"/>
  <c r="N976" i="1" a="1"/>
  <c r="N976" i="1"/>
  <c r="K976" i="1" a="1"/>
  <c r="K976" i="1" s="1"/>
  <c r="H976" i="1" a="1"/>
  <c r="H976" i="1" s="1"/>
  <c r="O975" i="1" a="1"/>
  <c r="O975" i="1"/>
  <c r="N975" i="1" a="1"/>
  <c r="N975" i="1"/>
  <c r="H975" i="1" a="1"/>
  <c r="H975" i="1"/>
  <c r="F975" i="1" a="1"/>
  <c r="F975" i="1" s="1"/>
  <c r="F976" i="1" a="1"/>
  <c r="F976" i="1"/>
  <c r="M975" i="1" a="1"/>
  <c r="M975" i="1"/>
  <c r="J975" i="1" a="1"/>
  <c r="J975" i="1" s="1"/>
  <c r="Q975" i="1" a="1"/>
  <c r="Q975" i="1" s="1"/>
  <c r="P975" i="1" a="1"/>
  <c r="P975" i="1" s="1"/>
  <c r="N978" i="1" a="1"/>
  <c r="N978" i="1" s="1"/>
  <c r="L978" i="1" a="1"/>
  <c r="L978" i="1" s="1"/>
  <c r="J978" i="1" a="1"/>
  <c r="J978" i="1"/>
  <c r="M978" i="1" a="1"/>
  <c r="M978" i="1"/>
  <c r="K978" i="1" a="1"/>
  <c r="K978" i="1" s="1"/>
  <c r="H978" i="1" a="1"/>
  <c r="H978" i="1" s="1"/>
  <c r="I978" i="1" a="1"/>
  <c r="I978" i="1" s="1"/>
  <c r="K975" i="1" a="1"/>
  <c r="K975" i="1" s="1"/>
  <c r="G978" i="1" a="1"/>
  <c r="G978" i="1"/>
  <c r="F978" i="1" a="1"/>
  <c r="F978" i="1"/>
  <c r="O976" i="1" a="1"/>
  <c r="O976" i="1"/>
  <c r="L976" i="1" a="1"/>
  <c r="L976" i="1"/>
  <c r="J976" i="1" a="1"/>
  <c r="J976" i="1"/>
  <c r="G976" i="1" a="1"/>
  <c r="G976" i="1" s="1"/>
  <c r="I975" i="1" a="1"/>
  <c r="I975" i="1"/>
  <c r="G975" i="1" a="1"/>
  <c r="G975" i="1" s="1"/>
  <c r="I976" i="1" a="1"/>
  <c r="I976" i="1" s="1"/>
  <c r="N928" i="1" a="1"/>
  <c r="N928" i="1" s="1"/>
  <c r="G928" i="1" a="1"/>
  <c r="G928" i="1" s="1"/>
  <c r="Q916" i="1" a="1"/>
  <c r="Q916" i="1"/>
  <c r="J916" i="1" a="1"/>
  <c r="J916" i="1"/>
  <c r="O928" i="1" a="1"/>
  <c r="O928" i="1"/>
  <c r="Q928" i="1" a="1"/>
  <c r="Q928" i="1"/>
  <c r="N916" i="1" a="1"/>
  <c r="N916" i="1" s="1"/>
  <c r="H928" i="1" a="1"/>
  <c r="H928" i="1"/>
  <c r="L916" i="1" a="1"/>
  <c r="L916" i="1" s="1"/>
  <c r="G916" i="1" a="1"/>
  <c r="G916" i="1" s="1"/>
  <c r="I916" i="1" a="1"/>
  <c r="I916" i="1"/>
  <c r="Q914" i="1" a="1"/>
  <c r="Q914" i="1" s="1"/>
  <c r="H916" i="1" a="1"/>
  <c r="H916" i="1" s="1"/>
  <c r="L928" i="1" a="1"/>
  <c r="L928" i="1"/>
  <c r="K916" i="1" a="1"/>
  <c r="K916" i="1"/>
  <c r="P916" i="1" a="1"/>
  <c r="P916" i="1"/>
  <c r="I928" i="1" a="1"/>
  <c r="I928" i="1" s="1"/>
  <c r="P928" i="1" a="1"/>
  <c r="P928" i="1"/>
  <c r="M928" i="1" a="1"/>
  <c r="M928" i="1" s="1"/>
  <c r="J928" i="1" a="1"/>
  <c r="J928" i="1" s="1"/>
  <c r="F916" i="1" a="1"/>
  <c r="F916" i="1"/>
  <c r="O916" i="1" a="1"/>
  <c r="O916" i="1"/>
  <c r="K928" i="1" a="1"/>
  <c r="K928" i="1"/>
  <c r="F928" i="1" a="1"/>
  <c r="F928" i="1" s="1"/>
  <c r="M916" i="1" a="1"/>
  <c r="M916" i="1" s="1"/>
  <c r="O896" i="1" a="1"/>
  <c r="O896" i="1" s="1"/>
  <c r="F896" i="1" a="1"/>
  <c r="F896" i="1" s="1"/>
  <c r="P896" i="1" a="1"/>
  <c r="P896" i="1"/>
  <c r="K896" i="1" a="1"/>
  <c r="K896" i="1"/>
  <c r="I896" i="1" a="1"/>
  <c r="I896" i="1" s="1"/>
  <c r="G896" i="1" a="1"/>
  <c r="G896" i="1"/>
  <c r="L896" i="1" a="1"/>
  <c r="L896" i="1"/>
  <c r="N896" i="1" a="1"/>
  <c r="N896" i="1"/>
  <c r="M896" i="1" a="1"/>
  <c r="M896" i="1"/>
  <c r="M903" i="1" s="1"/>
  <c r="P914" i="1" a="1"/>
  <c r="P914" i="1"/>
  <c r="L914" i="1" a="1"/>
  <c r="L914" i="1" s="1"/>
  <c r="F914" i="1" a="1"/>
  <c r="F914" i="1"/>
  <c r="Q896" i="1" a="1"/>
  <c r="Q896" i="1"/>
  <c r="O914" i="1" a="1"/>
  <c r="O914" i="1" s="1"/>
  <c r="N914" i="1" a="1"/>
  <c r="N914" i="1" s="1"/>
  <c r="M914" i="1" a="1"/>
  <c r="M914" i="1" s="1"/>
  <c r="K914" i="1" a="1"/>
  <c r="K914" i="1"/>
  <c r="G914" i="1" a="1"/>
  <c r="G914" i="1"/>
  <c r="H896" i="1" a="1"/>
  <c r="H896" i="1"/>
  <c r="J896" i="1" a="1"/>
  <c r="J896" i="1"/>
  <c r="J914" i="1" a="1"/>
  <c r="J914" i="1"/>
  <c r="I914" i="1" a="1"/>
  <c r="I914" i="1" s="1"/>
  <c r="H914" i="1" a="1"/>
  <c r="H914" i="1" s="1"/>
  <c r="M884" i="1" a="1"/>
  <c r="M884" i="1" s="1"/>
  <c r="N885" i="1" a="1"/>
  <c r="N885" i="1"/>
  <c r="K885" i="1" a="1"/>
  <c r="K885" i="1"/>
  <c r="J885" i="1" a="1"/>
  <c r="J885" i="1"/>
  <c r="G885" i="1" a="1"/>
  <c r="G885" i="1"/>
  <c r="F885" i="1" a="1"/>
  <c r="F885" i="1" s="1"/>
  <c r="I884" i="1" a="1"/>
  <c r="I884" i="1" s="1"/>
  <c r="Q885" i="1" a="1"/>
  <c r="Q885" i="1" s="1"/>
  <c r="P885" i="1" a="1"/>
  <c r="P885" i="1" s="1"/>
  <c r="L884" i="1" a="1"/>
  <c r="L884" i="1"/>
  <c r="Q884" i="1" a="1"/>
  <c r="Q884" i="1" s="1"/>
  <c r="L885" i="1" a="1"/>
  <c r="L885" i="1" s="1"/>
  <c r="H885" i="1" a="1"/>
  <c r="H885" i="1" s="1"/>
  <c r="O884" i="1" a="1"/>
  <c r="O884" i="1" s="1"/>
  <c r="G884" i="1" a="1"/>
  <c r="G884" i="1"/>
  <c r="O885" i="1" a="1"/>
  <c r="O885" i="1"/>
  <c r="I885" i="1" a="1"/>
  <c r="I885" i="1" s="1"/>
  <c r="H884" i="1" a="1"/>
  <c r="H884" i="1"/>
  <c r="P884" i="1" a="1"/>
  <c r="P884" i="1"/>
  <c r="J884" i="1" a="1"/>
  <c r="J884" i="1"/>
  <c r="N884" i="1" a="1"/>
  <c r="N884" i="1" s="1"/>
  <c r="F884" i="1" a="1"/>
  <c r="F884" i="1" s="1"/>
  <c r="M885" i="1" a="1"/>
  <c r="M885" i="1" s="1"/>
  <c r="K884" i="1" a="1"/>
  <c r="K884" i="1" s="1"/>
  <c r="P1902" i="1" a="1"/>
  <c r="P1902" i="1"/>
  <c r="L1902" i="1" a="1"/>
  <c r="L1902" i="1" s="1"/>
  <c r="K1902" i="1" a="1"/>
  <c r="K1902" i="1"/>
  <c r="G1902" i="1" a="1"/>
  <c r="G1902" i="1" s="1"/>
  <c r="L1900" i="1" a="1"/>
  <c r="L1900" i="1" s="1"/>
  <c r="P1900" i="1" a="1"/>
  <c r="P1900" i="1" s="1"/>
  <c r="O1900" i="1" a="1"/>
  <c r="O1900" i="1"/>
  <c r="K1900" i="1" a="1"/>
  <c r="K1900" i="1"/>
  <c r="J1900" i="1" a="1"/>
  <c r="J1900" i="1"/>
  <c r="G1900" i="1" a="1"/>
  <c r="G1900" i="1"/>
  <c r="M1902" i="1" a="1"/>
  <c r="M1902" i="1" s="1"/>
  <c r="I1900" i="1" a="1"/>
  <c r="I1900" i="1"/>
  <c r="H1902" i="1" a="1"/>
  <c r="H1902" i="1" s="1"/>
  <c r="F1902" i="1" a="1"/>
  <c r="F1902" i="1"/>
  <c r="Q1900" i="1" a="1"/>
  <c r="Q1900" i="1"/>
  <c r="N1900" i="1" a="1"/>
  <c r="N1900" i="1"/>
  <c r="J1902" i="1" a="1"/>
  <c r="J1902" i="1"/>
  <c r="N1902" i="1" a="1"/>
  <c r="N1902" i="1"/>
  <c r="H1900" i="1" a="1"/>
  <c r="H1900" i="1"/>
  <c r="Q1902" i="1" a="1"/>
  <c r="Q1902" i="1"/>
  <c r="O1902" i="1" a="1"/>
  <c r="O1902" i="1"/>
  <c r="I1902" i="1" a="1"/>
  <c r="I1902" i="1" s="1"/>
  <c r="M1900" i="1" a="1"/>
  <c r="M1900" i="1"/>
  <c r="K1898" i="1" a="1"/>
  <c r="K1898" i="1"/>
  <c r="M1896" i="1" a="1"/>
  <c r="M1896" i="1" s="1"/>
  <c r="N1898" i="1" a="1"/>
  <c r="N1898" i="1"/>
  <c r="M1898" i="1" a="1"/>
  <c r="M1898" i="1"/>
  <c r="L1898" i="1" a="1"/>
  <c r="L1898" i="1" s="1"/>
  <c r="I1898" i="1" a="1"/>
  <c r="I1898" i="1"/>
  <c r="H1898" i="1" a="1"/>
  <c r="H1898" i="1"/>
  <c r="G1898" i="1" a="1"/>
  <c r="G1898" i="1"/>
  <c r="Q1896" i="1" a="1"/>
  <c r="Q1896" i="1"/>
  <c r="K1896" i="1" a="1"/>
  <c r="K1896" i="1" s="1"/>
  <c r="H1896" i="1" a="1"/>
  <c r="H1896" i="1" s="1"/>
  <c r="F1898" i="1" a="1"/>
  <c r="F1898" i="1" s="1"/>
  <c r="G1896" i="1" a="1"/>
  <c r="G1896" i="1"/>
  <c r="P1896" i="1" a="1"/>
  <c r="P1896" i="1"/>
  <c r="O1896" i="1" a="1"/>
  <c r="O1896" i="1"/>
  <c r="N1896" i="1" a="1"/>
  <c r="N1896" i="1" s="1"/>
  <c r="J1896" i="1" a="1"/>
  <c r="J1896" i="1"/>
  <c r="I1896" i="1" a="1"/>
  <c r="I1896" i="1"/>
  <c r="L1896" i="1" a="1"/>
  <c r="L1896" i="1" s="1"/>
  <c r="F1900" i="1" a="1"/>
  <c r="F1900" i="1"/>
  <c r="J1898" i="1" a="1"/>
  <c r="J1898" i="1" s="1"/>
  <c r="F1896" i="1" a="1"/>
  <c r="F1896" i="1"/>
  <c r="Q1898" i="1" a="1"/>
  <c r="Q1898" i="1"/>
  <c r="O1898" i="1" a="1"/>
  <c r="O1898" i="1"/>
  <c r="P1898" i="1" a="1"/>
  <c r="P1898" i="1"/>
  <c r="F1894" i="1" a="1"/>
  <c r="F1894" i="1"/>
  <c r="N1894" i="1" a="1"/>
  <c r="N1894" i="1"/>
  <c r="Q1893" i="1" a="1"/>
  <c r="Q1893" i="1" s="1"/>
  <c r="M1893" i="1" a="1"/>
  <c r="M1893" i="1"/>
  <c r="Q1894" i="1" a="1"/>
  <c r="Q1894" i="1" s="1"/>
  <c r="O1894" i="1" a="1"/>
  <c r="O1894" i="1"/>
  <c r="M1894" i="1" a="1"/>
  <c r="M1894" i="1" s="1"/>
  <c r="K1894" i="1" a="1"/>
  <c r="K1894" i="1"/>
  <c r="J1894" i="1" a="1"/>
  <c r="J1894" i="1" s="1"/>
  <c r="L1893" i="1" a="1"/>
  <c r="L1893" i="1"/>
  <c r="G1894" i="1" a="1"/>
  <c r="G1894" i="1" s="1"/>
  <c r="N1893" i="1" a="1"/>
  <c r="N1893" i="1" s="1"/>
  <c r="O1893" i="1" a="1"/>
  <c r="O1893" i="1"/>
  <c r="P1894" i="1" a="1"/>
  <c r="P1894" i="1"/>
  <c r="I1894" i="1" a="1"/>
  <c r="I1894" i="1" s="1"/>
  <c r="L1894" i="1" a="1"/>
  <c r="L1894" i="1" s="1"/>
  <c r="H1894" i="1" a="1"/>
  <c r="H1894" i="1"/>
  <c r="P1893" i="1" a="1"/>
  <c r="P1893" i="1"/>
  <c r="H1892" i="1" a="1"/>
  <c r="H1892" i="1" s="1"/>
  <c r="G1892" i="1" a="1"/>
  <c r="G1892" i="1" s="1"/>
  <c r="N1892" i="1" a="1"/>
  <c r="N1892" i="1"/>
  <c r="I1892" i="1" a="1"/>
  <c r="I1892" i="1" s="1"/>
  <c r="Q1892" i="1" a="1"/>
  <c r="Q1892" i="1" s="1"/>
  <c r="K1893" i="1" a="1"/>
  <c r="K1893" i="1"/>
  <c r="I1893" i="1" a="1"/>
  <c r="I1893" i="1"/>
  <c r="J1893" i="1" a="1"/>
  <c r="J1893" i="1"/>
  <c r="H1893" i="1" a="1"/>
  <c r="H1893" i="1" s="1"/>
  <c r="F1893" i="1" a="1"/>
  <c r="F1893" i="1"/>
  <c r="J1892" i="1" a="1"/>
  <c r="J1892" i="1" s="1"/>
  <c r="P1892" i="1" a="1"/>
  <c r="P1892" i="1"/>
  <c r="O1892" i="1" a="1"/>
  <c r="O1892" i="1"/>
  <c r="M1892" i="1" a="1"/>
  <c r="M1892" i="1" s="1"/>
  <c r="L1892" i="1" a="1"/>
  <c r="L1892" i="1" s="1"/>
  <c r="K1892" i="1" a="1"/>
  <c r="K1892" i="1"/>
  <c r="G1893" i="1" a="1"/>
  <c r="G1893" i="1" s="1"/>
  <c r="F1892" i="1" a="1"/>
  <c r="F1892" i="1"/>
  <c r="F1890" i="1" a="1"/>
  <c r="F1890" i="1" s="1"/>
  <c r="O1890" i="1" a="1"/>
  <c r="O1890" i="1" s="1"/>
  <c r="L1890" i="1" a="1"/>
  <c r="L1890" i="1"/>
  <c r="N1890" i="1" a="1"/>
  <c r="N1890" i="1"/>
  <c r="G1890" i="1" a="1"/>
  <c r="G1890" i="1" s="1"/>
  <c r="K1890" i="1" a="1"/>
  <c r="K1890" i="1"/>
  <c r="P1890" i="1" a="1"/>
  <c r="P1890" i="1" s="1"/>
  <c r="J1890" i="1" a="1"/>
  <c r="J1890" i="1" s="1"/>
  <c r="I1890" i="1" a="1"/>
  <c r="I1890" i="1" s="1"/>
  <c r="Q1888" i="1" a="1"/>
  <c r="Q1888" i="1"/>
  <c r="H1890" i="1" a="1"/>
  <c r="H1890" i="1" s="1"/>
  <c r="Q1890" i="1" a="1"/>
  <c r="Q1890" i="1"/>
  <c r="M1890" i="1" a="1"/>
  <c r="M1890" i="1"/>
  <c r="I1887" i="1" a="1"/>
  <c r="I1887" i="1"/>
  <c r="G1884" i="1" a="1"/>
  <c r="G1884" i="1" s="1"/>
  <c r="Q1884" i="1" a="1"/>
  <c r="Q1884" i="1"/>
  <c r="F1888" i="1" a="1"/>
  <c r="F1888" i="1" s="1"/>
  <c r="H1884" i="1" a="1"/>
  <c r="H1884" i="1"/>
  <c r="G1888" i="1" a="1"/>
  <c r="G1888" i="1" s="1"/>
  <c r="Q1887" i="1" a="1"/>
  <c r="Q1887" i="1"/>
  <c r="G1887" i="1" a="1"/>
  <c r="G1887" i="1" s="1"/>
  <c r="Q1882" i="1" a="1"/>
  <c r="Q1882" i="1"/>
  <c r="L1882" i="1" a="1"/>
  <c r="L1882" i="1"/>
  <c r="O1887" i="1" a="1"/>
  <c r="O1887" i="1"/>
  <c r="J1887" i="1" a="1"/>
  <c r="J1887" i="1" s="1"/>
  <c r="O1884" i="1" a="1"/>
  <c r="O1884" i="1"/>
  <c r="F1884" i="1" a="1"/>
  <c r="F1884" i="1"/>
  <c r="N1882" i="1" a="1"/>
  <c r="N1882" i="1"/>
  <c r="N1884" i="1" a="1"/>
  <c r="N1884" i="1"/>
  <c r="I1884" i="1" a="1"/>
  <c r="I1884" i="1"/>
  <c r="P1882" i="1" a="1"/>
  <c r="P1882" i="1" s="1"/>
  <c r="M1882" i="1" a="1"/>
  <c r="M1882" i="1" s="1"/>
  <c r="J1888" i="1" a="1"/>
  <c r="J1888" i="1"/>
  <c r="P1888" i="1" a="1"/>
  <c r="P1888" i="1"/>
  <c r="O1888" i="1" a="1"/>
  <c r="O1888" i="1"/>
  <c r="L1888" i="1" a="1"/>
  <c r="L1888" i="1"/>
  <c r="H1888" i="1" a="1"/>
  <c r="H1888" i="1" s="1"/>
  <c r="P1887" i="1" a="1"/>
  <c r="P1887" i="1" s="1"/>
  <c r="M1887" i="1" a="1"/>
  <c r="M1887" i="1" s="1"/>
  <c r="K1884" i="1" a="1"/>
  <c r="K1884" i="1" s="1"/>
  <c r="H1887" i="1" a="1"/>
  <c r="H1887" i="1"/>
  <c r="N1888" i="1" a="1"/>
  <c r="N1888" i="1" s="1"/>
  <c r="O1882" i="1" a="1"/>
  <c r="O1882" i="1" s="1"/>
  <c r="M1888" i="1" a="1"/>
  <c r="M1888" i="1"/>
  <c r="K1888" i="1" a="1"/>
  <c r="K1888" i="1"/>
  <c r="I1888" i="1" a="1"/>
  <c r="I1888" i="1"/>
  <c r="N1887" i="1" a="1"/>
  <c r="N1887" i="1" s="1"/>
  <c r="M1884" i="1" a="1"/>
  <c r="M1884" i="1" s="1"/>
  <c r="L1887" i="1" a="1"/>
  <c r="L1887" i="1"/>
  <c r="K1887" i="1" a="1"/>
  <c r="K1887" i="1"/>
  <c r="P1884" i="1" a="1"/>
  <c r="P1884" i="1"/>
  <c r="J1884" i="1" a="1"/>
  <c r="J1884" i="1"/>
  <c r="F1887" i="1" a="1"/>
  <c r="F1887" i="1" s="1"/>
  <c r="L1884" i="1" a="1"/>
  <c r="L1884" i="1"/>
  <c r="K1880" i="1" a="1"/>
  <c r="K1880" i="1"/>
  <c r="O1878" i="1" a="1"/>
  <c r="O1878" i="1"/>
  <c r="G1882" i="1" a="1"/>
  <c r="G1882" i="1" s="1"/>
  <c r="O1880" i="1" a="1"/>
  <c r="O1880" i="1"/>
  <c r="J1878" i="1" a="1"/>
  <c r="J1878" i="1" s="1"/>
  <c r="L1880" i="1" a="1"/>
  <c r="L1880" i="1" s="1"/>
  <c r="G1880" i="1" a="1"/>
  <c r="G1880" i="1"/>
  <c r="H1878" i="1" a="1"/>
  <c r="H1878" i="1"/>
  <c r="M1878" i="1" a="1"/>
  <c r="M1878" i="1"/>
  <c r="H1880" i="1" a="1"/>
  <c r="H1880" i="1" s="1"/>
  <c r="G1878" i="1" a="1"/>
  <c r="G1878" i="1"/>
  <c r="Q1880" i="1" a="1"/>
  <c r="Q1880" i="1" s="1"/>
  <c r="M1880" i="1" a="1"/>
  <c r="M1880" i="1" s="1"/>
  <c r="J1880" i="1" a="1"/>
  <c r="J1880" i="1"/>
  <c r="Q1878" i="1" a="1"/>
  <c r="Q1878" i="1" s="1"/>
  <c r="P1878" i="1" a="1"/>
  <c r="P1878" i="1"/>
  <c r="L1878" i="1" a="1"/>
  <c r="L1878" i="1"/>
  <c r="K1878" i="1" a="1"/>
  <c r="K1878" i="1"/>
  <c r="I1878" i="1" a="1"/>
  <c r="I1878" i="1" s="1"/>
  <c r="N1878" i="1" a="1"/>
  <c r="N1878" i="1" s="1"/>
  <c r="I1880" i="1" a="1"/>
  <c r="I1880" i="1" s="1"/>
  <c r="K1882" i="1" a="1"/>
  <c r="K1882" i="1"/>
  <c r="J1882" i="1" a="1"/>
  <c r="J1882" i="1" s="1"/>
  <c r="I1882" i="1" a="1"/>
  <c r="I1882" i="1" s="1"/>
  <c r="H1882" i="1" a="1"/>
  <c r="H1882" i="1"/>
  <c r="N1880" i="1" a="1"/>
  <c r="N1880" i="1"/>
  <c r="F1882" i="1" a="1"/>
  <c r="F1882" i="1" s="1"/>
  <c r="F1880" i="1" a="1"/>
  <c r="F1880" i="1" s="1"/>
  <c r="P1880" i="1" a="1"/>
  <c r="P1880" i="1"/>
  <c r="Q1876" i="1" a="1"/>
  <c r="Q1876" i="1"/>
  <c r="H1874" i="1" a="1"/>
  <c r="H1874" i="1" s="1"/>
  <c r="H1871" i="1" a="1"/>
  <c r="H1871" i="1"/>
  <c r="Q1871" i="1" a="1"/>
  <c r="Q1871" i="1" s="1"/>
  <c r="K1876" i="1" a="1"/>
  <c r="K1876" i="1" s="1"/>
  <c r="J1876" i="1" a="1"/>
  <c r="J1876" i="1"/>
  <c r="Q1874" i="1" a="1"/>
  <c r="Q1874" i="1" s="1"/>
  <c r="I1871" i="1" a="1"/>
  <c r="I1871" i="1" s="1"/>
  <c r="O1871" i="1" a="1"/>
  <c r="O1871" i="1" s="1"/>
  <c r="M1876" i="1" a="1"/>
  <c r="M1876" i="1" s="1"/>
  <c r="L1876" i="1" a="1"/>
  <c r="L1876" i="1"/>
  <c r="M1871" i="1" a="1"/>
  <c r="M1871" i="1" s="1"/>
  <c r="M1872" i="1" a="1"/>
  <c r="M1872" i="1"/>
  <c r="G1876" i="1" a="1"/>
  <c r="G1876" i="1"/>
  <c r="N1874" i="1" a="1"/>
  <c r="N1874" i="1" s="1"/>
  <c r="I1874" i="1" a="1"/>
  <c r="I1874" i="1"/>
  <c r="I1872" i="1" a="1"/>
  <c r="I1872" i="1"/>
  <c r="J1871" i="1" a="1"/>
  <c r="J1871" i="1" s="1"/>
  <c r="N1871" i="1" a="1"/>
  <c r="N1871" i="1"/>
  <c r="I1876" i="1" a="1"/>
  <c r="I1876" i="1" s="1"/>
  <c r="H1876" i="1" a="1"/>
  <c r="H1876" i="1" s="1"/>
  <c r="F1876" i="1" a="1"/>
  <c r="F1876" i="1" s="1"/>
  <c r="O1874" i="1" a="1"/>
  <c r="O1874" i="1" s="1"/>
  <c r="K1874" i="1" a="1"/>
  <c r="K1874" i="1" s="1"/>
  <c r="P1871" i="1" a="1"/>
  <c r="P1871" i="1" s="1"/>
  <c r="P1872" i="1" a="1"/>
  <c r="P1872" i="1" s="1"/>
  <c r="K1872" i="1" a="1"/>
  <c r="K1872" i="1" s="1"/>
  <c r="F1872" i="1" a="1"/>
  <c r="F1872" i="1" s="1"/>
  <c r="L1871" i="1" a="1"/>
  <c r="L1871" i="1"/>
  <c r="O1872" i="1" a="1"/>
  <c r="O1872" i="1"/>
  <c r="G1872" i="1" a="1"/>
  <c r="G1872" i="1" s="1"/>
  <c r="P1876" i="1" a="1"/>
  <c r="P1876" i="1"/>
  <c r="J1874" i="1" a="1"/>
  <c r="J1874" i="1" s="1"/>
  <c r="N1872" i="1" a="1"/>
  <c r="N1872" i="1" s="1"/>
  <c r="O1876" i="1" a="1"/>
  <c r="O1876" i="1" s="1"/>
  <c r="L1874" i="1" a="1"/>
  <c r="L1874" i="1"/>
  <c r="Q1872" i="1" a="1"/>
  <c r="Q1872" i="1" s="1"/>
  <c r="H1872" i="1" a="1"/>
  <c r="H1872" i="1" s="1"/>
  <c r="F1874" i="1" a="1"/>
  <c r="F1874" i="1" s="1"/>
  <c r="P1874" i="1" a="1"/>
  <c r="P1874" i="1" s="1"/>
  <c r="N1876" i="1" a="1"/>
  <c r="N1876" i="1" s="1"/>
  <c r="M1874" i="1" a="1"/>
  <c r="M1874" i="1"/>
  <c r="L1872" i="1" a="1"/>
  <c r="L1872" i="1"/>
  <c r="K1871" i="1" a="1"/>
  <c r="K1871" i="1" s="1"/>
  <c r="J1872" i="1" a="1"/>
  <c r="J1872" i="1"/>
  <c r="F1878" i="1" a="1"/>
  <c r="F1878" i="1"/>
  <c r="G1874" i="1" a="1"/>
  <c r="G1874" i="1"/>
  <c r="G1868" i="1" a="1"/>
  <c r="G1868" i="1" s="1"/>
  <c r="F1868" i="1" a="1"/>
  <c r="F1868" i="1"/>
  <c r="I1865" i="1" a="1"/>
  <c r="I1865" i="1"/>
  <c r="K1867" i="1" a="1"/>
  <c r="K1867" i="1"/>
  <c r="H1867" i="1" a="1"/>
  <c r="H1867" i="1"/>
  <c r="H1870" i="1" a="1"/>
  <c r="H1870" i="1" s="1"/>
  <c r="G1870" i="1" a="1"/>
  <c r="G1870" i="1" s="1"/>
  <c r="P1868" i="1" a="1"/>
  <c r="P1868" i="1" s="1"/>
  <c r="P1867" i="1" a="1"/>
  <c r="P1867" i="1" s="1"/>
  <c r="L1868" i="1" a="1"/>
  <c r="L1868" i="1" s="1"/>
  <c r="N1867" i="1" a="1"/>
  <c r="N1867" i="1"/>
  <c r="I1868" i="1" a="1"/>
  <c r="I1868" i="1"/>
  <c r="L1867" i="1" a="1"/>
  <c r="L1867" i="1"/>
  <c r="H1868" i="1" a="1"/>
  <c r="H1868" i="1"/>
  <c r="G1865" i="1" a="1"/>
  <c r="G1865" i="1"/>
  <c r="P1865" i="1" a="1"/>
  <c r="P1865" i="1"/>
  <c r="O1864" i="1" a="1"/>
  <c r="O1864" i="1" s="1"/>
  <c r="K1865" i="1" a="1"/>
  <c r="K1865" i="1"/>
  <c r="J1865" i="1" a="1"/>
  <c r="J1865" i="1"/>
  <c r="O1870" i="1" a="1"/>
  <c r="O1870" i="1"/>
  <c r="O1867" i="1" a="1"/>
  <c r="O1867" i="1" s="1"/>
  <c r="O1865" i="1" a="1"/>
  <c r="O1865" i="1"/>
  <c r="N1864" i="1" a="1"/>
  <c r="N1864" i="1"/>
  <c r="H1865" i="1" a="1"/>
  <c r="H1865" i="1"/>
  <c r="J1868" i="1" a="1"/>
  <c r="J1868" i="1"/>
  <c r="Q1868" i="1" a="1"/>
  <c r="Q1868" i="1" s="1"/>
  <c r="L1865" i="1" a="1"/>
  <c r="L1865" i="1"/>
  <c r="G1871" i="1" a="1"/>
  <c r="G1871" i="1" s="1"/>
  <c r="F1871" i="1" a="1"/>
  <c r="F1871" i="1"/>
  <c r="O1868" i="1" a="1"/>
  <c r="O1868" i="1"/>
  <c r="Q1867" i="1" a="1"/>
  <c r="Q1867" i="1" s="1"/>
  <c r="G1867" i="1" a="1"/>
  <c r="G1867" i="1"/>
  <c r="M1867" i="1" a="1"/>
  <c r="M1867" i="1"/>
  <c r="F1867" i="1" a="1"/>
  <c r="F1867" i="1" s="1"/>
  <c r="P1864" i="1" a="1"/>
  <c r="P1864" i="1" s="1"/>
  <c r="K1864" i="1" a="1"/>
  <c r="K1864" i="1"/>
  <c r="K1868" i="1" a="1"/>
  <c r="K1868" i="1"/>
  <c r="Q1870" i="1" a="1"/>
  <c r="Q1870" i="1" s="1"/>
  <c r="J1870" i="1" a="1"/>
  <c r="J1870" i="1" s="1"/>
  <c r="F1870" i="1" a="1"/>
  <c r="F1870" i="1"/>
  <c r="Q1865" i="1" a="1"/>
  <c r="Q1865" i="1"/>
  <c r="F1865" i="1" a="1"/>
  <c r="F1865" i="1" s="1"/>
  <c r="P1870" i="1" a="1"/>
  <c r="P1870" i="1"/>
  <c r="N1870" i="1" a="1"/>
  <c r="N1870" i="1" s="1"/>
  <c r="M1870" i="1" a="1"/>
  <c r="M1870" i="1" s="1"/>
  <c r="N1868" i="1" a="1"/>
  <c r="N1868" i="1"/>
  <c r="M1868" i="1" a="1"/>
  <c r="M1868" i="1" s="1"/>
  <c r="M1864" i="1" a="1"/>
  <c r="M1864" i="1" s="1"/>
  <c r="I1867" i="1" a="1"/>
  <c r="I1867" i="1" s="1"/>
  <c r="L1870" i="1" a="1"/>
  <c r="L1870" i="1" s="1"/>
  <c r="K1870" i="1" a="1"/>
  <c r="K1870" i="1"/>
  <c r="J1867" i="1" a="1"/>
  <c r="J1867" i="1"/>
  <c r="M1865" i="1" a="1"/>
  <c r="M1865" i="1"/>
  <c r="J1864" i="1" a="1"/>
  <c r="J1864" i="1"/>
  <c r="N1865" i="1" a="1"/>
  <c r="N1865" i="1" s="1"/>
  <c r="Q1864" i="1" a="1"/>
  <c r="Q1864" i="1"/>
  <c r="I1870" i="1" a="1"/>
  <c r="I1870" i="1" s="1"/>
  <c r="L1864" i="1" a="1"/>
  <c r="L1864" i="1"/>
  <c r="M1857" i="1" a="1"/>
  <c r="M1857" i="1" s="1"/>
  <c r="N1857" i="1" a="1"/>
  <c r="N1857" i="1"/>
  <c r="G1861" i="1" a="1"/>
  <c r="G1861" i="1"/>
  <c r="P1859" i="1" a="1"/>
  <c r="P1859" i="1" s="1"/>
  <c r="J1859" i="1" a="1"/>
  <c r="J1859" i="1" s="1"/>
  <c r="F1857" i="1" a="1"/>
  <c r="F1857" i="1"/>
  <c r="N1859" i="1" a="1"/>
  <c r="N1859" i="1"/>
  <c r="F1861" i="1" a="1"/>
  <c r="F1861" i="1" s="1"/>
  <c r="F1859" i="1" a="1"/>
  <c r="F1859" i="1" s="1"/>
  <c r="H1861" i="1" a="1"/>
  <c r="H1861" i="1" s="1"/>
  <c r="M1859" i="1" a="1"/>
  <c r="M1859" i="1"/>
  <c r="G1864" i="1" a="1"/>
  <c r="G1864" i="1"/>
  <c r="N1861" i="1" a="1"/>
  <c r="N1861" i="1" s="1"/>
  <c r="K1859" i="1" a="1"/>
  <c r="K1859" i="1"/>
  <c r="O1859" i="1" a="1"/>
  <c r="O1859" i="1"/>
  <c r="L1857" i="1" a="1"/>
  <c r="L1857" i="1" s="1"/>
  <c r="Q1859" i="1" a="1"/>
  <c r="Q1859" i="1" s="1"/>
  <c r="I1864" i="1" a="1"/>
  <c r="I1864" i="1" s="1"/>
  <c r="H1864" i="1" a="1"/>
  <c r="H1864" i="1" s="1"/>
  <c r="F1864" i="1" a="1"/>
  <c r="F1864" i="1"/>
  <c r="I1859" i="1" a="1"/>
  <c r="I1859" i="1"/>
  <c r="G1857" i="1" a="1"/>
  <c r="G1857" i="1" s="1"/>
  <c r="Q1857" i="1" a="1"/>
  <c r="Q1857" i="1" s="1"/>
  <c r="J1857" i="1" a="1"/>
  <c r="J1857" i="1"/>
  <c r="I1861" i="1" a="1"/>
  <c r="I1861" i="1"/>
  <c r="H1859" i="1" a="1"/>
  <c r="H1859" i="1" s="1"/>
  <c r="I1857" i="1" a="1"/>
  <c r="I1857" i="1"/>
  <c r="O1857" i="1" a="1"/>
  <c r="O1857" i="1" s="1"/>
  <c r="L1859" i="1" a="1"/>
  <c r="L1859" i="1"/>
  <c r="P1857" i="1" a="1"/>
  <c r="P1857" i="1"/>
  <c r="K1857" i="1" a="1"/>
  <c r="K1857" i="1" s="1"/>
  <c r="Q1861" i="1" a="1"/>
  <c r="Q1861" i="1"/>
  <c r="P1861" i="1" a="1"/>
  <c r="P1861" i="1" s="1"/>
  <c r="H1857" i="1" a="1"/>
  <c r="H1857" i="1" s="1"/>
  <c r="O1861" i="1" a="1"/>
  <c r="O1861" i="1"/>
  <c r="K1861" i="1" a="1"/>
  <c r="K1861" i="1" s="1"/>
  <c r="M1861" i="1" a="1"/>
  <c r="M1861" i="1"/>
  <c r="L1861" i="1" a="1"/>
  <c r="L1861" i="1" s="1"/>
  <c r="J1861" i="1" a="1"/>
  <c r="J1861" i="1" s="1"/>
  <c r="G1859" i="1" a="1"/>
  <c r="G1859" i="1"/>
  <c r="Q1855" i="1" a="1"/>
  <c r="Q1855" i="1"/>
  <c r="O1855" i="1" a="1"/>
  <c r="O1855" i="1"/>
  <c r="M1855" i="1" a="1"/>
  <c r="M1855" i="1"/>
  <c r="I1855" i="1" a="1"/>
  <c r="I1855" i="1"/>
  <c r="H1853" i="1" a="1"/>
  <c r="H1853" i="1" s="1"/>
  <c r="K1851" i="1" a="1"/>
  <c r="K1851" i="1"/>
  <c r="F1853" i="1" a="1"/>
  <c r="F1853" i="1" s="1"/>
  <c r="I1851" i="1" a="1"/>
  <c r="I1851" i="1" s="1"/>
  <c r="P1850" i="1" a="1"/>
  <c r="P1850" i="1" s="1"/>
  <c r="F1851" i="1" a="1"/>
  <c r="F1851" i="1" s="1"/>
  <c r="H1851" i="1" a="1"/>
  <c r="H1851" i="1"/>
  <c r="Q1853" i="1" a="1"/>
  <c r="Q1853" i="1" s="1"/>
  <c r="N1855" i="1" a="1"/>
  <c r="N1855" i="1"/>
  <c r="P1853" i="1" a="1"/>
  <c r="P1853" i="1"/>
  <c r="O1851" i="1" a="1"/>
  <c r="O1851" i="1" s="1"/>
  <c r="Q1850" i="1" a="1"/>
  <c r="Q1850" i="1"/>
  <c r="G1850" i="1" a="1"/>
  <c r="G1850" i="1"/>
  <c r="J1850" i="1" a="1"/>
  <c r="J1850" i="1"/>
  <c r="N1850" i="1" a="1"/>
  <c r="N1850" i="1"/>
  <c r="Q1851" i="1" a="1"/>
  <c r="Q1851" i="1" s="1"/>
  <c r="K1855" i="1" a="1"/>
  <c r="K1855" i="1" s="1"/>
  <c r="O1853" i="1" a="1"/>
  <c r="O1853" i="1" s="1"/>
  <c r="G1853" i="1" a="1"/>
  <c r="G1853" i="1" s="1"/>
  <c r="P1851" i="1" a="1"/>
  <c r="P1851" i="1"/>
  <c r="N1851" i="1" a="1"/>
  <c r="N1851" i="1"/>
  <c r="H1850" i="1" a="1"/>
  <c r="H1850" i="1"/>
  <c r="N1853" i="1" a="1"/>
  <c r="N1853" i="1" s="1"/>
  <c r="K1853" i="1" a="1"/>
  <c r="K1853" i="1" s="1"/>
  <c r="I1850" i="1" a="1"/>
  <c r="I1850" i="1" s="1"/>
  <c r="M1853" i="1" a="1"/>
  <c r="M1853" i="1"/>
  <c r="J1853" i="1" a="1"/>
  <c r="J1853" i="1" s="1"/>
  <c r="I1853" i="1" a="1"/>
  <c r="I1853" i="1"/>
  <c r="M1851" i="1" a="1"/>
  <c r="M1851" i="1" s="1"/>
  <c r="L1851" i="1" a="1"/>
  <c r="L1851" i="1" s="1"/>
  <c r="P1855" i="1" a="1"/>
  <c r="P1855" i="1" s="1"/>
  <c r="L1853" i="1" a="1"/>
  <c r="L1853" i="1" s="1"/>
  <c r="J1851" i="1" a="1"/>
  <c r="J1851" i="1"/>
  <c r="L1850" i="1" a="1"/>
  <c r="L1850" i="1"/>
  <c r="L1855" i="1" a="1"/>
  <c r="L1855" i="1" s="1"/>
  <c r="J1855" i="1" a="1"/>
  <c r="J1855" i="1" s="1"/>
  <c r="G1851" i="1" a="1"/>
  <c r="G1851" i="1"/>
  <c r="H1855" i="1" a="1"/>
  <c r="H1855" i="1"/>
  <c r="G1855" i="1" a="1"/>
  <c r="G1855" i="1"/>
  <c r="F1855" i="1" a="1"/>
  <c r="F1855" i="1" s="1"/>
  <c r="O1850" i="1" a="1"/>
  <c r="O1850" i="1"/>
  <c r="M1850" i="1" a="1"/>
  <c r="M1850" i="1"/>
  <c r="K1850" i="1" a="1"/>
  <c r="K1850" i="1" s="1"/>
  <c r="I1848" i="1" a="1"/>
  <c r="I1848" i="1" s="1"/>
  <c r="H1848" i="1" a="1"/>
  <c r="H1848" i="1" s="1"/>
  <c r="G1846" i="1" a="1"/>
  <c r="G1846" i="1"/>
  <c r="P1848" i="1" a="1"/>
  <c r="P1848" i="1" s="1"/>
  <c r="F1845" i="1" a="1"/>
  <c r="F1845" i="1"/>
  <c r="O1848" i="1" a="1"/>
  <c r="O1848" i="1"/>
  <c r="J1848" i="1" a="1"/>
  <c r="J1848" i="1"/>
  <c r="J1846" i="1" a="1"/>
  <c r="J1846" i="1" s="1"/>
  <c r="N1845" i="1" a="1"/>
  <c r="N1845" i="1" s="1"/>
  <c r="Q1848" i="1" a="1"/>
  <c r="Q1848" i="1" s="1"/>
  <c r="N1848" i="1" a="1"/>
  <c r="N1848" i="1" s="1"/>
  <c r="M1848" i="1" a="1"/>
  <c r="M1848" i="1"/>
  <c r="K1848" i="1" a="1"/>
  <c r="K1848" i="1"/>
  <c r="Q1846" i="1" a="1"/>
  <c r="Q1846" i="1" s="1"/>
  <c r="H1845" i="1" a="1"/>
  <c r="H1845" i="1"/>
  <c r="G1848" i="1" a="1"/>
  <c r="G1848" i="1" s="1"/>
  <c r="Q1845" i="1" a="1"/>
  <c r="Q1845" i="1"/>
  <c r="G1845" i="1" a="1"/>
  <c r="G1845" i="1"/>
  <c r="F1848" i="1" a="1"/>
  <c r="F1848" i="1" s="1"/>
  <c r="I1846" i="1" a="1"/>
  <c r="I1846" i="1"/>
  <c r="P1846" i="1" a="1"/>
  <c r="P1846" i="1"/>
  <c r="O1846" i="1" a="1"/>
  <c r="O1846" i="1" s="1"/>
  <c r="M1846" i="1" a="1"/>
  <c r="M1846" i="1" s="1"/>
  <c r="L1846" i="1" a="1"/>
  <c r="L1846" i="1"/>
  <c r="P1845" i="1" a="1"/>
  <c r="P1845" i="1" s="1"/>
  <c r="M1845" i="1" a="1"/>
  <c r="M1845" i="1" s="1"/>
  <c r="N1846" i="1" a="1"/>
  <c r="N1846" i="1"/>
  <c r="K1846" i="1" a="1"/>
  <c r="K1846" i="1"/>
  <c r="H1846" i="1" a="1"/>
  <c r="H1846" i="1"/>
  <c r="F1846" i="1" a="1"/>
  <c r="F1846" i="1" s="1"/>
  <c r="L1845" i="1" a="1"/>
  <c r="L1845" i="1" s="1"/>
  <c r="J1845" i="1" a="1"/>
  <c r="J1845" i="1"/>
  <c r="L1848" i="1" a="1"/>
  <c r="L1848" i="1"/>
  <c r="F1850" i="1" a="1"/>
  <c r="F1850" i="1" s="1"/>
  <c r="I1845" i="1" a="1"/>
  <c r="I1845" i="1"/>
  <c r="K1845" i="1" a="1"/>
  <c r="K1845" i="1"/>
  <c r="O1845" i="1" a="1"/>
  <c r="O1845" i="1" s="1"/>
  <c r="P1842" i="1" a="1"/>
  <c r="P1842" i="1" s="1"/>
  <c r="M1842" i="1" a="1"/>
  <c r="M1842" i="1" s="1"/>
  <c r="N1842" i="1" a="1"/>
  <c r="N1842" i="1"/>
  <c r="J1838" i="1" a="1"/>
  <c r="J1838" i="1"/>
  <c r="Q1842" i="1" a="1"/>
  <c r="Q1842" i="1" s="1"/>
  <c r="L1842" i="1" a="1"/>
  <c r="L1842" i="1" s="1"/>
  <c r="J1842" i="1" a="1"/>
  <c r="J1842" i="1" s="1"/>
  <c r="H1840" i="1" a="1"/>
  <c r="H1840" i="1"/>
  <c r="H1838" i="1" a="1"/>
  <c r="H1838" i="1"/>
  <c r="O1836" i="1" a="1"/>
  <c r="O1836" i="1"/>
  <c r="Q1840" i="1" a="1"/>
  <c r="Q1840" i="1"/>
  <c r="F1838" i="1" a="1"/>
  <c r="F1838" i="1" s="1"/>
  <c r="N1840" i="1" a="1"/>
  <c r="N1840" i="1"/>
  <c r="M1840" i="1" a="1"/>
  <c r="M1840" i="1"/>
  <c r="I1840" i="1" a="1"/>
  <c r="I1840" i="1" s="1"/>
  <c r="L1840" i="1" a="1"/>
  <c r="L1840" i="1"/>
  <c r="O1838" i="1" a="1"/>
  <c r="O1838" i="1" s="1"/>
  <c r="M1838" i="1" a="1"/>
  <c r="M1838" i="1" s="1"/>
  <c r="G1838" i="1" a="1"/>
  <c r="G1838" i="1"/>
  <c r="O1842" i="1" a="1"/>
  <c r="O1842" i="1"/>
  <c r="P1840" i="1" a="1"/>
  <c r="P1840" i="1" s="1"/>
  <c r="Q1838" i="1" a="1"/>
  <c r="Q1838" i="1" s="1"/>
  <c r="I1838" i="1" a="1"/>
  <c r="I1838" i="1"/>
  <c r="K1842" i="1" a="1"/>
  <c r="K1842" i="1"/>
  <c r="O1840" i="1" a="1"/>
  <c r="O1840" i="1"/>
  <c r="N1838" i="1" a="1"/>
  <c r="N1838" i="1"/>
  <c r="L1838" i="1" a="1"/>
  <c r="L1838" i="1" s="1"/>
  <c r="P1838" i="1" a="1"/>
  <c r="P1838" i="1"/>
  <c r="G1840" i="1" a="1"/>
  <c r="G1840" i="1"/>
  <c r="F1840" i="1" a="1"/>
  <c r="F1840" i="1" s="1"/>
  <c r="J1840" i="1" a="1"/>
  <c r="J1840" i="1" s="1"/>
  <c r="K1840" i="1" a="1"/>
  <c r="K1840" i="1" s="1"/>
  <c r="I1842" i="1" a="1"/>
  <c r="I1842" i="1"/>
  <c r="H1842" i="1" a="1"/>
  <c r="H1842" i="1" s="1"/>
  <c r="Q1836" i="1" a="1"/>
  <c r="Q1836" i="1" s="1"/>
  <c r="F1842" i="1" a="1"/>
  <c r="F1842" i="1" s="1"/>
  <c r="G1842" i="1" a="1"/>
  <c r="G1842" i="1" s="1"/>
  <c r="P1836" i="1" a="1"/>
  <c r="P1836" i="1"/>
  <c r="K1838" i="1" a="1"/>
  <c r="K1838" i="1" s="1"/>
  <c r="K1836" i="1" a="1"/>
  <c r="K1836" i="1" s="1"/>
  <c r="K1834" i="1" a="1"/>
  <c r="K1834" i="1"/>
  <c r="F1831" i="1" a="1"/>
  <c r="F1831" i="1"/>
  <c r="H1831" i="1" a="1"/>
  <c r="H1831" i="1"/>
  <c r="Q1831" i="1" a="1"/>
  <c r="Q1831" i="1"/>
  <c r="L1834" i="1" a="1"/>
  <c r="L1834" i="1" s="1"/>
  <c r="F1836" i="1" a="1"/>
  <c r="F1836" i="1"/>
  <c r="I1834" i="1" a="1"/>
  <c r="I1834" i="1" s="1"/>
  <c r="J1836" i="1" a="1"/>
  <c r="J1836" i="1"/>
  <c r="I1836" i="1" a="1"/>
  <c r="I1836" i="1" s="1"/>
  <c r="H1836" i="1" a="1"/>
  <c r="H1836" i="1"/>
  <c r="Q1834" i="1" a="1"/>
  <c r="Q1834" i="1" s="1"/>
  <c r="G1836" i="1" a="1"/>
  <c r="G1836" i="1" s="1"/>
  <c r="I1831" i="1" a="1"/>
  <c r="I1831" i="1" s="1"/>
  <c r="P1834" i="1" a="1"/>
  <c r="P1834" i="1" s="1"/>
  <c r="M1832" i="1" a="1"/>
  <c r="M1832" i="1" s="1"/>
  <c r="J1834" i="1" a="1"/>
  <c r="J1834" i="1"/>
  <c r="K1831" i="1" a="1"/>
  <c r="K1831" i="1"/>
  <c r="G1834" i="1" a="1"/>
  <c r="G1834" i="1" s="1"/>
  <c r="Q1832" i="1" a="1"/>
  <c r="Q1832" i="1"/>
  <c r="O1832" i="1" a="1"/>
  <c r="O1832" i="1"/>
  <c r="P1832" i="1" a="1"/>
  <c r="P1832" i="1" s="1"/>
  <c r="N1832" i="1" a="1"/>
  <c r="N1832" i="1"/>
  <c r="G1832" i="1" a="1"/>
  <c r="G1832" i="1" s="1"/>
  <c r="L1832" i="1" a="1"/>
  <c r="L1832" i="1"/>
  <c r="J1832" i="1" a="1"/>
  <c r="J1832" i="1" s="1"/>
  <c r="H1832" i="1" a="1"/>
  <c r="H1832" i="1" s="1"/>
  <c r="P1831" i="1" a="1"/>
  <c r="P1831" i="1"/>
  <c r="F1832" i="1" a="1"/>
  <c r="F1832" i="1"/>
  <c r="N1831" i="1" a="1"/>
  <c r="N1831" i="1"/>
  <c r="J1831" i="1" a="1"/>
  <c r="J1831" i="1"/>
  <c r="G1831" i="1" a="1"/>
  <c r="G1831" i="1" s="1"/>
  <c r="O1831" i="1" a="1"/>
  <c r="O1831" i="1"/>
  <c r="N1836" i="1" a="1"/>
  <c r="N1836" i="1" s="1"/>
  <c r="M1836" i="1" a="1"/>
  <c r="M1836" i="1" s="1"/>
  <c r="K1832" i="1" a="1"/>
  <c r="K1832" i="1" s="1"/>
  <c r="H1834" i="1" a="1"/>
  <c r="H1834" i="1" s="1"/>
  <c r="N1834" i="1" a="1"/>
  <c r="N1834" i="1" s="1"/>
  <c r="M1831" i="1" a="1"/>
  <c r="M1831" i="1" s="1"/>
  <c r="M1834" i="1" a="1"/>
  <c r="M1834" i="1"/>
  <c r="F1834" i="1" a="1"/>
  <c r="F1834" i="1"/>
  <c r="I1832" i="1" a="1"/>
  <c r="I1832" i="1"/>
  <c r="O1834" i="1" a="1"/>
  <c r="O1834" i="1" s="1"/>
  <c r="L1831" i="1" a="1"/>
  <c r="L1831" i="1" s="1"/>
  <c r="L1836" i="1" a="1"/>
  <c r="L1836" i="1"/>
  <c r="Q1827" i="1" a="1"/>
  <c r="Q1827" i="1"/>
  <c r="I1829" i="1" a="1"/>
  <c r="I1829" i="1" s="1"/>
  <c r="F1829" i="1" a="1"/>
  <c r="F1829" i="1"/>
  <c r="M1827" i="1" a="1"/>
  <c r="M1827" i="1" s="1"/>
  <c r="L1827" i="1" a="1"/>
  <c r="L1827" i="1"/>
  <c r="P1827" i="1" a="1"/>
  <c r="P1827" i="1"/>
  <c r="O1827" i="1" a="1"/>
  <c r="O1827" i="1" s="1"/>
  <c r="P1829" i="1" a="1"/>
  <c r="P1829" i="1"/>
  <c r="J1829" i="1" a="1"/>
  <c r="J1829" i="1"/>
  <c r="L1829" i="1" a="1"/>
  <c r="L1829" i="1" s="1"/>
  <c r="N1827" i="1" a="1"/>
  <c r="N1827" i="1"/>
  <c r="Q1829" i="1" a="1"/>
  <c r="Q1829" i="1"/>
  <c r="G1829" i="1" a="1"/>
  <c r="G1829" i="1" s="1"/>
  <c r="H1829" i="1" a="1"/>
  <c r="H1829" i="1" s="1"/>
  <c r="O1829" i="1" a="1"/>
  <c r="O1829" i="1" s="1"/>
  <c r="N1829" i="1" a="1"/>
  <c r="N1829" i="1"/>
  <c r="M1829" i="1" a="1"/>
  <c r="M1829" i="1"/>
  <c r="K1829" i="1" a="1"/>
  <c r="K1829" i="1" s="1"/>
  <c r="K1827" i="1" a="1"/>
  <c r="K1827" i="1"/>
  <c r="J1827" i="1" a="1"/>
  <c r="J1827" i="1" s="1"/>
  <c r="Q1826" i="1" a="1"/>
  <c r="Q1826" i="1" s="1"/>
  <c r="M1826" i="1" a="1"/>
  <c r="M1826" i="1"/>
  <c r="I1827" i="1" a="1"/>
  <c r="I1827" i="1" s="1"/>
  <c r="F1827" i="1" a="1"/>
  <c r="F1827" i="1" s="1"/>
  <c r="P1826" i="1" a="1"/>
  <c r="P1826" i="1" s="1"/>
  <c r="I1826" i="1" a="1"/>
  <c r="I1826" i="1" s="1"/>
  <c r="O1826" i="1" a="1"/>
  <c r="O1826" i="1" s="1"/>
  <c r="H1826" i="1" a="1"/>
  <c r="H1826" i="1" s="1"/>
  <c r="H1827" i="1" a="1"/>
  <c r="H1827" i="1"/>
  <c r="G1827" i="1" a="1"/>
  <c r="G1827" i="1"/>
  <c r="N1826" i="1" a="1"/>
  <c r="N1826" i="1" s="1"/>
  <c r="L1826" i="1" a="1"/>
  <c r="L1826" i="1"/>
  <c r="J1826" i="1" a="1"/>
  <c r="J1826" i="1" s="1"/>
  <c r="K1826" i="1" a="1"/>
  <c r="K1826" i="1" s="1"/>
  <c r="G1826" i="1" a="1"/>
  <c r="G1826" i="1" s="1"/>
  <c r="F1826" i="1" a="1"/>
  <c r="F1826" i="1" s="1"/>
  <c r="J816" i="1" a="1"/>
  <c r="J816" i="1" s="1"/>
  <c r="N816" i="1" a="1"/>
  <c r="N816" i="1" s="1"/>
  <c r="J806" i="1" a="1"/>
  <c r="J806" i="1" s="1"/>
  <c r="H802" i="1" a="1"/>
  <c r="H802" i="1"/>
  <c r="M802" i="1" a="1"/>
  <c r="M802" i="1"/>
  <c r="O802" i="1" a="1"/>
  <c r="O802" i="1" s="1"/>
  <c r="P806" i="1" a="1"/>
  <c r="P806" i="1" s="1"/>
  <c r="O806" i="1" a="1"/>
  <c r="O806" i="1" s="1"/>
  <c r="N806" i="1" a="1"/>
  <c r="N806" i="1" s="1"/>
  <c r="L806" i="1" a="1"/>
  <c r="L806" i="1" s="1"/>
  <c r="O804" i="1" a="1"/>
  <c r="O804" i="1" s="1"/>
  <c r="P804" i="1" a="1"/>
  <c r="P804" i="1" s="1"/>
  <c r="F806" i="1" a="1"/>
  <c r="F806" i="1" s="1"/>
  <c r="H806" i="1" a="1"/>
  <c r="H806" i="1"/>
  <c r="G806" i="1" a="1"/>
  <c r="G806" i="1"/>
  <c r="Q804" i="1" a="1"/>
  <c r="Q804" i="1" s="1"/>
  <c r="F804" i="1" a="1"/>
  <c r="F804" i="1" s="1"/>
  <c r="K804" i="1" a="1"/>
  <c r="K804" i="1" s="1"/>
  <c r="J804" i="1" a="1"/>
  <c r="J804" i="1" s="1"/>
  <c r="I804" i="1" a="1"/>
  <c r="I804" i="1"/>
  <c r="Q802" i="1" a="1"/>
  <c r="Q802" i="1"/>
  <c r="P802" i="1" a="1"/>
  <c r="P802" i="1"/>
  <c r="K802" i="1" a="1"/>
  <c r="K802" i="1" s="1"/>
  <c r="J802" i="1" a="1"/>
  <c r="J802" i="1" s="1"/>
  <c r="I802" i="1" a="1"/>
  <c r="I802" i="1" s="1"/>
  <c r="G802" i="1" a="1"/>
  <c r="G802" i="1" s="1"/>
  <c r="N802" i="1" a="1"/>
  <c r="N802" i="1" s="1"/>
  <c r="F802" i="1" a="1"/>
  <c r="F802" i="1" s="1"/>
  <c r="Q806" i="1" a="1"/>
  <c r="Q806" i="1" s="1"/>
  <c r="M806" i="1" a="1"/>
  <c r="M806" i="1"/>
  <c r="K806" i="1" a="1"/>
  <c r="K806" i="1" s="1"/>
  <c r="I806" i="1" a="1"/>
  <c r="I806" i="1" s="1"/>
  <c r="N804" i="1" a="1"/>
  <c r="N804" i="1"/>
  <c r="M804" i="1" a="1"/>
  <c r="M804" i="1"/>
  <c r="L804" i="1" a="1"/>
  <c r="L804" i="1"/>
  <c r="H804" i="1" a="1"/>
  <c r="H804" i="1"/>
  <c r="G804" i="1" a="1"/>
  <c r="G804" i="1"/>
  <c r="L802" i="1" a="1"/>
  <c r="L802" i="1"/>
  <c r="K766" i="1" a="1"/>
  <c r="K766" i="1" s="1"/>
  <c r="K816" i="1" s="1" a="1"/>
  <c r="K816" i="1" s="1"/>
  <c r="F780" i="1" a="1"/>
  <c r="F780" i="1" s="1"/>
  <c r="F779" i="1" s="1"/>
  <c r="H766" i="1" a="1"/>
  <c r="H766" i="1" s="1"/>
  <c r="H816" i="1" s="1" a="1"/>
  <c r="H816" i="1" s="1"/>
  <c r="J766" i="1" a="1"/>
  <c r="J766" i="1"/>
  <c r="N766" i="1" a="1"/>
  <c r="N766" i="1"/>
  <c r="L766" i="1" a="1"/>
  <c r="L766" i="1" s="1"/>
  <c r="L816" i="1" s="1" a="1"/>
  <c r="L816" i="1" s="1"/>
  <c r="K780" i="1" a="1"/>
  <c r="K780" i="1" s="1"/>
  <c r="K779" i="1" s="1"/>
  <c r="K786" i="1" s="1"/>
  <c r="K787" i="1" s="1"/>
  <c r="L780" i="1" a="1"/>
  <c r="L780" i="1" s="1"/>
  <c r="L779" i="1" s="1"/>
  <c r="J780" i="1" a="1"/>
  <c r="J780" i="1" s="1"/>
  <c r="I780" i="1" a="1"/>
  <c r="I780" i="1" s="1"/>
  <c r="M766" i="1" a="1"/>
  <c r="M766" i="1" s="1"/>
  <c r="M816" i="1" s="1" a="1"/>
  <c r="M816" i="1" s="1"/>
  <c r="P766" i="1" a="1"/>
  <c r="P766" i="1" s="1"/>
  <c r="P816" i="1" s="1" a="1"/>
  <c r="P816" i="1" s="1"/>
  <c r="G780" i="1" a="1"/>
  <c r="G780" i="1"/>
  <c r="N780" i="1" a="1"/>
  <c r="N780" i="1"/>
  <c r="N779" i="1" s="1"/>
  <c r="M780" i="1" a="1"/>
  <c r="M780" i="1" s="1"/>
  <c r="M779" i="1" s="1"/>
  <c r="I766" i="1" a="1"/>
  <c r="I766" i="1"/>
  <c r="I816" i="1" s="1" a="1"/>
  <c r="I816" i="1" s="1"/>
  <c r="P780" i="1" a="1"/>
  <c r="P780" i="1"/>
  <c r="P779" i="1" s="1"/>
  <c r="P786" i="1" s="1"/>
  <c r="P787" i="1" s="1"/>
  <c r="Q766" i="1" a="1"/>
  <c r="Q766" i="1" s="1"/>
  <c r="Q816" i="1" s="1" a="1"/>
  <c r="Q816" i="1" s="1"/>
  <c r="F766" i="1" a="1"/>
  <c r="F766" i="1"/>
  <c r="F816" i="1" s="1" a="1"/>
  <c r="F816" i="1" s="1"/>
  <c r="Q780" i="1" a="1"/>
  <c r="Q780" i="1"/>
  <c r="Q779" i="1" s="1"/>
  <c r="H780" i="1" a="1"/>
  <c r="H780" i="1" s="1"/>
  <c r="H779" i="1" s="1"/>
  <c r="O780" i="1" a="1"/>
  <c r="O780" i="1"/>
  <c r="O779" i="1" s="1"/>
  <c r="O766" i="1" a="1"/>
  <c r="O766" i="1"/>
  <c r="O816" i="1" s="1" a="1"/>
  <c r="O816" i="1" s="1"/>
  <c r="G766" i="1" a="1"/>
  <c r="G766" i="1" s="1"/>
  <c r="G816" i="1" s="1" a="1"/>
  <c r="G816" i="1" s="1"/>
  <c r="Q856" i="1"/>
  <c r="P856" i="1"/>
  <c r="O856" i="1"/>
  <c r="N856" i="1"/>
  <c r="M856" i="1"/>
  <c r="L856" i="1"/>
  <c r="L855" i="1" s="1"/>
  <c r="K856" i="1"/>
  <c r="J856" i="1"/>
  <c r="J855" i="1" s="1"/>
  <c r="I856" i="1"/>
  <c r="H856" i="1"/>
  <c r="H855" i="1" s="1"/>
  <c r="G856" i="1"/>
  <c r="F856" i="1"/>
  <c r="F855" i="1" s="1"/>
  <c r="Q855" i="1"/>
  <c r="P855" i="1"/>
  <c r="O855" i="1"/>
  <c r="N855" i="1"/>
  <c r="M855" i="1"/>
  <c r="K855" i="1"/>
  <c r="I855" i="1"/>
  <c r="G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J787" i="1"/>
  <c r="K783" i="1"/>
  <c r="J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J779" i="1"/>
  <c r="J786" i="1" s="1"/>
  <c r="I779" i="1"/>
  <c r="G779" i="1"/>
  <c r="G783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Q675" i="1"/>
  <c r="P675" i="1"/>
  <c r="O675" i="1"/>
  <c r="N675" i="1"/>
  <c r="M675" i="1"/>
  <c r="K675" i="1"/>
  <c r="I675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P669" i="1"/>
  <c r="O669" i="1"/>
  <c r="N669" i="1"/>
  <c r="M669" i="1"/>
  <c r="L669" i="1"/>
  <c r="L675" i="1" s="1"/>
  <c r="K669" i="1"/>
  <c r="J669" i="1"/>
  <c r="J675" i="1" s="1"/>
  <c r="I669" i="1"/>
  <c r="H669" i="1"/>
  <c r="H675" i="1" s="1"/>
  <c r="G669" i="1"/>
  <c r="G675" i="1" s="1"/>
  <c r="F669" i="1"/>
  <c r="F675" i="1" s="1"/>
  <c r="Q668" i="1"/>
  <c r="Q674" i="1" s="1"/>
  <c r="P668" i="1"/>
  <c r="P674" i="1" s="1"/>
  <c r="O668" i="1"/>
  <c r="O674" i="1" s="1"/>
  <c r="N668" i="1"/>
  <c r="N674" i="1" s="1"/>
  <c r="M668" i="1"/>
  <c r="M674" i="1" s="1"/>
  <c r="L668" i="1"/>
  <c r="L674" i="1" s="1"/>
  <c r="K668" i="1"/>
  <c r="K674" i="1" s="1"/>
  <c r="J668" i="1"/>
  <c r="J674" i="1" s="1"/>
  <c r="I668" i="1"/>
  <c r="I674" i="1" s="1"/>
  <c r="H668" i="1"/>
  <c r="H674" i="1" s="1"/>
  <c r="G668" i="1"/>
  <c r="G674" i="1" s="1"/>
  <c r="F668" i="1"/>
  <c r="F674" i="1" s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Q520" i="1"/>
  <c r="F516" i="1"/>
  <c r="Q515" i="1"/>
  <c r="P515" i="1"/>
  <c r="O515" i="1"/>
  <c r="N515" i="1"/>
  <c r="L515" i="1"/>
  <c r="K515" i="1"/>
  <c r="J515" i="1"/>
  <c r="I51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N480" i="1"/>
  <c r="G479" i="1"/>
  <c r="Q478" i="1"/>
  <c r="O478" i="1"/>
  <c r="J478" i="1"/>
  <c r="N476" i="1"/>
  <c r="M476" i="1"/>
  <c r="K476" i="1"/>
  <c r="J476" i="1"/>
  <c r="I476" i="1"/>
  <c r="H476" i="1"/>
  <c r="G476" i="1"/>
  <c r="F476" i="1"/>
  <c r="Q475" i="1"/>
  <c r="P474" i="1"/>
  <c r="N474" i="1"/>
  <c r="J474" i="1"/>
  <c r="H474" i="1"/>
  <c r="G474" i="1"/>
  <c r="Q473" i="1"/>
  <c r="P473" i="1"/>
  <c r="O473" i="1"/>
  <c r="N473" i="1"/>
  <c r="J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K439" i="1"/>
  <c r="J439" i="1"/>
  <c r="I439" i="1"/>
  <c r="H439" i="1"/>
  <c r="G439" i="1"/>
  <c r="F439" i="1"/>
  <c r="Q437" i="1"/>
  <c r="N437" i="1"/>
  <c r="Q429" i="1"/>
  <c r="O429" i="1"/>
  <c r="N429" i="1"/>
  <c r="J428" i="1"/>
  <c r="P419" i="1"/>
  <c r="K419" i="1"/>
  <c r="J419" i="1"/>
  <c r="H419" i="1"/>
  <c r="G419" i="1"/>
  <c r="O413" i="1"/>
  <c r="N413" i="1"/>
  <c r="K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J399" i="1"/>
  <c r="J519" i="1" s="1"/>
  <c r="I399" i="1"/>
  <c r="I519" i="1" s="1"/>
  <c r="H399" i="1"/>
  <c r="H519" i="1" s="1"/>
  <c r="G399" i="1"/>
  <c r="G519" i="1" s="1"/>
  <c r="F399" i="1"/>
  <c r="F519" i="1" s="1"/>
  <c r="P398" i="1"/>
  <c r="P439" i="1" s="1"/>
  <c r="O398" i="1"/>
  <c r="O439" i="1" s="1"/>
  <c r="N398" i="1"/>
  <c r="N439" i="1" s="1"/>
  <c r="M398" i="1"/>
  <c r="M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F385" i="1"/>
  <c r="P384" i="1"/>
  <c r="N384" i="1"/>
  <c r="M383" i="1"/>
  <c r="M514" i="1" s="1"/>
  <c r="K383" i="1"/>
  <c r="K514" i="1" s="1"/>
  <c r="J383" i="1"/>
  <c r="J514" i="1" s="1"/>
  <c r="I383" i="1"/>
  <c r="I514" i="1" s="1"/>
  <c r="H383" i="1"/>
  <c r="H514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Q380" i="1"/>
  <c r="P380" i="1"/>
  <c r="P437" i="1" s="1"/>
  <c r="O380" i="1"/>
  <c r="O437" i="1" s="1"/>
  <c r="M380" i="1"/>
  <c r="M437" i="1" s="1"/>
  <c r="L380" i="1"/>
  <c r="L437" i="1" s="1"/>
  <c r="K380" i="1"/>
  <c r="K437" i="1" s="1"/>
  <c r="J380" i="1"/>
  <c r="J437" i="1" s="1"/>
  <c r="Q362" i="1"/>
  <c r="O362" i="1"/>
  <c r="N362" i="1"/>
  <c r="I362" i="1"/>
  <c r="I429" i="1" s="1"/>
  <c r="Q361" i="1"/>
  <c r="Q428" i="1" s="1"/>
  <c r="O361" i="1"/>
  <c r="O428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Q325" i="1"/>
  <c r="Q480" i="1" s="1"/>
  <c r="G324" i="1"/>
  <c r="F324" i="1"/>
  <c r="F479" i="1" s="1"/>
  <c r="Q323" i="1"/>
  <c r="P323" i="1"/>
  <c r="P478" i="1" s="1"/>
  <c r="O323" i="1"/>
  <c r="N323" i="1"/>
  <c r="N478" i="1" s="1"/>
  <c r="M323" i="1"/>
  <c r="M478" i="1" s="1"/>
  <c r="L323" i="1"/>
  <c r="L478" i="1" s="1"/>
  <c r="K323" i="1"/>
  <c r="K478" i="1" s="1"/>
  <c r="I323" i="1"/>
  <c r="I478" i="1" s="1"/>
  <c r="K322" i="1"/>
  <c r="K477" i="1" s="1"/>
  <c r="I322" i="1"/>
  <c r="I477" i="1" s="1"/>
  <c r="G322" i="1"/>
  <c r="G477" i="1" s="1"/>
  <c r="F322" i="1"/>
  <c r="F477" i="1" s="1"/>
  <c r="P321" i="1"/>
  <c r="P476" i="1" s="1"/>
  <c r="O321" i="1"/>
  <c r="O476" i="1" s="1"/>
  <c r="N321" i="1"/>
  <c r="M321" i="1"/>
  <c r="L321" i="1"/>
  <c r="L476" i="1" s="1"/>
  <c r="K321" i="1"/>
  <c r="J321" i="1"/>
  <c r="I321" i="1"/>
  <c r="H321" i="1"/>
  <c r="G321" i="1"/>
  <c r="Q320" i="1"/>
  <c r="P320" i="1"/>
  <c r="P475" i="1" s="1"/>
  <c r="O320" i="1"/>
  <c r="O475" i="1" s="1"/>
  <c r="N320" i="1"/>
  <c r="N475" i="1" s="1"/>
  <c r="M320" i="1"/>
  <c r="M475" i="1" s="1"/>
  <c r="N319" i="1"/>
  <c r="K319" i="1"/>
  <c r="K474" i="1" s="1"/>
  <c r="J319" i="1"/>
  <c r="I319" i="1"/>
  <c r="I474" i="1" s="1"/>
  <c r="H319" i="1"/>
  <c r="G319" i="1"/>
  <c r="F319" i="1"/>
  <c r="F474" i="1" s="1"/>
  <c r="Q318" i="1"/>
  <c r="P318" i="1"/>
  <c r="O318" i="1"/>
  <c r="M318" i="1"/>
  <c r="M473" i="1" s="1"/>
  <c r="L318" i="1"/>
  <c r="L473" i="1" s="1"/>
  <c r="K318" i="1"/>
  <c r="K473" i="1" s="1"/>
  <c r="J318" i="1"/>
  <c r="J473" i="1" s="1"/>
  <c r="Q315" i="1"/>
  <c r="Q420" i="1" s="1"/>
  <c r="P315" i="1"/>
  <c r="P420" i="1" s="1"/>
  <c r="O315" i="1"/>
  <c r="O420" i="1" s="1"/>
  <c r="N315" i="1"/>
  <c r="N420" i="1" s="1"/>
  <c r="M315" i="1"/>
  <c r="M420" i="1" s="1"/>
  <c r="K315" i="1"/>
  <c r="K420" i="1" s="1"/>
  <c r="J315" i="1"/>
  <c r="J420" i="1" s="1"/>
  <c r="I315" i="1"/>
  <c r="I420" i="1" s="1"/>
  <c r="I314" i="1"/>
  <c r="I419" i="1" s="1"/>
  <c r="H314" i="1"/>
  <c r="G314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O300" i="1"/>
  <c r="N300" i="1"/>
  <c r="K300" i="1"/>
  <c r="I300" i="1"/>
  <c r="I413" i="1" s="1"/>
  <c r="H300" i="1"/>
  <c r="H413" i="1" s="1"/>
  <c r="G300" i="1"/>
  <c r="G413" i="1" s="1"/>
  <c r="F300" i="1"/>
  <c r="F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Q129" i="1"/>
  <c r="P129" i="1"/>
  <c r="O129" i="1"/>
  <c r="N129" i="1"/>
  <c r="L129" i="1"/>
  <c r="J129" i="1"/>
  <c r="I129" i="1"/>
  <c r="G129" i="1"/>
  <c r="F129" i="1"/>
  <c r="H128" i="1"/>
  <c r="G128" i="1"/>
  <c r="F128" i="1"/>
  <c r="Q126" i="1"/>
  <c r="P126" i="1"/>
  <c r="O126" i="1"/>
  <c r="N126" i="1"/>
  <c r="M126" i="1"/>
  <c r="K126" i="1"/>
  <c r="J126" i="1"/>
  <c r="I126" i="1"/>
  <c r="G126" i="1"/>
  <c r="Q125" i="1"/>
  <c r="P125" i="1"/>
  <c r="N125" i="1"/>
  <c r="M125" i="1"/>
  <c r="L125" i="1"/>
  <c r="K125" i="1"/>
  <c r="I125" i="1"/>
  <c r="F125" i="1"/>
  <c r="N123" i="1"/>
  <c r="L123" i="1"/>
  <c r="K123" i="1"/>
  <c r="I123" i="1"/>
  <c r="H123" i="1"/>
  <c r="G123" i="1"/>
  <c r="Q122" i="1"/>
  <c r="P122" i="1"/>
  <c r="O122" i="1"/>
  <c r="N122" i="1"/>
  <c r="M122" i="1"/>
  <c r="P121" i="1"/>
  <c r="O121" i="1"/>
  <c r="G121" i="1"/>
  <c r="F121" i="1"/>
  <c r="P120" i="1"/>
  <c r="O120" i="1"/>
  <c r="M120" i="1"/>
  <c r="L120" i="1"/>
  <c r="K120" i="1"/>
  <c r="J120" i="1"/>
  <c r="I120" i="1"/>
  <c r="H120" i="1"/>
  <c r="G120" i="1"/>
  <c r="F120" i="1"/>
  <c r="Q119" i="1"/>
  <c r="H119" i="1"/>
  <c r="F119" i="1"/>
  <c r="N118" i="1"/>
  <c r="M118" i="1"/>
  <c r="K118" i="1"/>
  <c r="I118" i="1"/>
  <c r="H118" i="1"/>
  <c r="G118" i="1"/>
  <c r="F118" i="1"/>
  <c r="Q117" i="1"/>
  <c r="O117" i="1"/>
  <c r="K116" i="1"/>
  <c r="I116" i="1"/>
  <c r="H116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Q289" i="1"/>
  <c r="P289" i="1"/>
  <c r="O289" i="1"/>
  <c r="N289" i="1"/>
  <c r="N399" i="1" s="1"/>
  <c r="N519" i="1" s="1"/>
  <c r="M289" i="1"/>
  <c r="L289" i="1"/>
  <c r="L399" i="1" s="1"/>
  <c r="L519" i="1" s="1"/>
  <c r="K289" i="1"/>
  <c r="K399" i="1" s="1"/>
  <c r="K519" i="1" s="1"/>
  <c r="J289" i="1"/>
  <c r="I289" i="1"/>
  <c r="H289" i="1"/>
  <c r="G289" i="1"/>
  <c r="F289" i="1"/>
  <c r="Q287" i="1"/>
  <c r="P287" i="1"/>
  <c r="O287" i="1"/>
  <c r="N287" i="1"/>
  <c r="M287" i="1"/>
  <c r="L287" i="1"/>
  <c r="K287" i="1"/>
  <c r="J287" i="1"/>
  <c r="I287" i="1"/>
  <c r="H287" i="1"/>
  <c r="G287" i="1"/>
  <c r="G386" i="1" s="1"/>
  <c r="G517" i="1" s="1"/>
  <c r="F287" i="1"/>
  <c r="F386" i="1" s="1"/>
  <c r="F517" i="1" s="1"/>
  <c r="Q286" i="1"/>
  <c r="Q385" i="1" s="1"/>
  <c r="Q516" i="1" s="1"/>
  <c r="P286" i="1"/>
  <c r="P385" i="1" s="1"/>
  <c r="P516" i="1" s="1"/>
  <c r="O286" i="1"/>
  <c r="O385" i="1" s="1"/>
  <c r="O516" i="1" s="1"/>
  <c r="N286" i="1"/>
  <c r="N385" i="1" s="1"/>
  <c r="N516" i="1" s="1"/>
  <c r="M286" i="1"/>
  <c r="M385" i="1" s="1"/>
  <c r="M516" i="1" s="1"/>
  <c r="L286" i="1"/>
  <c r="K286" i="1"/>
  <c r="K385" i="1" s="1"/>
  <c r="K516" i="1" s="1"/>
  <c r="J286" i="1"/>
  <c r="J385" i="1" s="1"/>
  <c r="J516" i="1" s="1"/>
  <c r="I286" i="1"/>
  <c r="I385" i="1" s="1"/>
  <c r="I516" i="1" s="1"/>
  <c r="H286" i="1"/>
  <c r="G286" i="1"/>
  <c r="G385" i="1" s="1"/>
  <c r="G516" i="1" s="1"/>
  <c r="F286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M283" i="1"/>
  <c r="K283" i="1"/>
  <c r="J283" i="1"/>
  <c r="I283" i="1"/>
  <c r="H283" i="1"/>
  <c r="G283" i="1"/>
  <c r="F283" i="1"/>
  <c r="Q274" i="1"/>
  <c r="P274" i="1"/>
  <c r="P363" i="1" s="1"/>
  <c r="P504" i="1" s="1"/>
  <c r="O274" i="1"/>
  <c r="O363" i="1" s="1"/>
  <c r="O504" i="1" s="1"/>
  <c r="Q250" i="1"/>
  <c r="P250" i="1"/>
  <c r="O250" i="1"/>
  <c r="N250" i="1"/>
  <c r="M250" i="1"/>
  <c r="L250" i="1"/>
  <c r="K250" i="1"/>
  <c r="J250" i="1"/>
  <c r="I250" i="1"/>
  <c r="H250" i="1"/>
  <c r="G250" i="1"/>
  <c r="F250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Q241" i="1"/>
  <c r="Q316" i="1" s="1"/>
  <c r="Q471" i="1" s="1"/>
  <c r="O241" i="1"/>
  <c r="O316" i="1" s="1"/>
  <c r="O471" i="1" s="1"/>
  <c r="J241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L222" i="1" s="1"/>
  <c r="L221" i="1" s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Q212" i="1" s="1"/>
  <c r="P216" i="1"/>
  <c r="P212" i="1" s="1"/>
  <c r="O216" i="1"/>
  <c r="N216" i="1"/>
  <c r="M216" i="1"/>
  <c r="L216" i="1"/>
  <c r="K216" i="1"/>
  <c r="J216" i="1"/>
  <c r="I216" i="1"/>
  <c r="H216" i="1"/>
  <c r="G216" i="1"/>
  <c r="F216" i="1"/>
  <c r="O212" i="1"/>
  <c r="N212" i="1"/>
  <c r="M212" i="1"/>
  <c r="L212" i="1"/>
  <c r="K212" i="1"/>
  <c r="J212" i="1"/>
  <c r="I212" i="1"/>
  <c r="H212" i="1"/>
  <c r="G212" i="1"/>
  <c r="F212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Q198" i="1"/>
  <c r="O198" i="1"/>
  <c r="N198" i="1"/>
  <c r="N361" i="1" s="1"/>
  <c r="N428" i="1" s="1"/>
  <c r="M198" i="1"/>
  <c r="M361" i="1" s="1"/>
  <c r="M428" i="1" s="1"/>
  <c r="J198" i="1"/>
  <c r="J361" i="1" s="1"/>
  <c r="I198" i="1"/>
  <c r="I361" i="1" s="1"/>
  <c r="I428" i="1" s="1"/>
  <c r="H198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Q189" i="1"/>
  <c r="P189" i="1"/>
  <c r="O189" i="1"/>
  <c r="N189" i="1"/>
  <c r="M189" i="1"/>
  <c r="L189" i="1"/>
  <c r="K189" i="1"/>
  <c r="K314" i="1" s="1"/>
  <c r="J189" i="1"/>
  <c r="J314" i="1" s="1"/>
  <c r="I189" i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Q400" i="1" s="1"/>
  <c r="P172" i="1"/>
  <c r="O172" i="1"/>
  <c r="N172" i="1"/>
  <c r="N400" i="1" s="1"/>
  <c r="N520" i="1" s="1"/>
  <c r="M172" i="1"/>
  <c r="L172" i="1"/>
  <c r="K172" i="1"/>
  <c r="J172" i="1"/>
  <c r="I172" i="1"/>
  <c r="I400" i="1" s="1"/>
  <c r="I520" i="1" s="1"/>
  <c r="H172" i="1"/>
  <c r="H400" i="1" s="1"/>
  <c r="H520" i="1" s="1"/>
  <c r="G172" i="1"/>
  <c r="G400" i="1" s="1"/>
  <c r="G520" i="1" s="1"/>
  <c r="F172" i="1"/>
  <c r="F400" i="1" s="1"/>
  <c r="F520" i="1" s="1"/>
  <c r="Q171" i="1"/>
  <c r="Q399" i="1" s="1"/>
  <c r="Q519" i="1" s="1"/>
  <c r="P171" i="1"/>
  <c r="P399" i="1" s="1"/>
  <c r="P519" i="1" s="1"/>
  <c r="O171" i="1"/>
  <c r="O399" i="1" s="1"/>
  <c r="O519" i="1" s="1"/>
  <c r="N171" i="1"/>
  <c r="M171" i="1"/>
  <c r="M399" i="1" s="1"/>
  <c r="M519" i="1" s="1"/>
  <c r="L171" i="1"/>
  <c r="K171" i="1"/>
  <c r="J171" i="1"/>
  <c r="I171" i="1"/>
  <c r="H171" i="1"/>
  <c r="G171" i="1"/>
  <c r="F171" i="1"/>
  <c r="Q170" i="1"/>
  <c r="P170" i="1"/>
  <c r="O170" i="1"/>
  <c r="N170" i="1"/>
  <c r="M170" i="1"/>
  <c r="L170" i="1"/>
  <c r="K170" i="1"/>
  <c r="K398" i="1" s="1"/>
  <c r="J170" i="1"/>
  <c r="J398" i="1" s="1"/>
  <c r="I170" i="1"/>
  <c r="I398" i="1" s="1"/>
  <c r="H170" i="1"/>
  <c r="H398" i="1" s="1"/>
  <c r="G170" i="1"/>
  <c r="G398" i="1" s="1"/>
  <c r="F170" i="1"/>
  <c r="F398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Q386" i="1" s="1"/>
  <c r="Q517" i="1" s="1"/>
  <c r="P158" i="1"/>
  <c r="P386" i="1" s="1"/>
  <c r="P517" i="1" s="1"/>
  <c r="O158" i="1"/>
  <c r="O386" i="1" s="1"/>
  <c r="O517" i="1" s="1"/>
  <c r="N158" i="1"/>
  <c r="N386" i="1" s="1"/>
  <c r="N517" i="1" s="1"/>
  <c r="M158" i="1"/>
  <c r="M386" i="1" s="1"/>
  <c r="M517" i="1" s="1"/>
  <c r="L158" i="1"/>
  <c r="L386" i="1" s="1"/>
  <c r="L517" i="1" s="1"/>
  <c r="K158" i="1"/>
  <c r="K386" i="1" s="1"/>
  <c r="K517" i="1" s="1"/>
  <c r="J158" i="1"/>
  <c r="J386" i="1" s="1"/>
  <c r="J517" i="1" s="1"/>
  <c r="I158" i="1"/>
  <c r="I386" i="1" s="1"/>
  <c r="I517" i="1" s="1"/>
  <c r="H158" i="1"/>
  <c r="H386" i="1" s="1"/>
  <c r="H517" i="1" s="1"/>
  <c r="G158" i="1"/>
  <c r="F158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Q156" i="1"/>
  <c r="Q384" i="1" s="1"/>
  <c r="P156" i="1"/>
  <c r="O156" i="1"/>
  <c r="O384" i="1" s="1"/>
  <c r="N156" i="1"/>
  <c r="M156" i="1"/>
  <c r="M384" i="1" s="1"/>
  <c r="M515" i="1" s="1"/>
  <c r="L156" i="1"/>
  <c r="L384" i="1" s="1"/>
  <c r="K156" i="1"/>
  <c r="K384" i="1" s="1"/>
  <c r="J156" i="1"/>
  <c r="J384" i="1" s="1"/>
  <c r="I156" i="1"/>
  <c r="I384" i="1" s="1"/>
  <c r="H156" i="1"/>
  <c r="H384" i="1" s="1"/>
  <c r="H515" i="1" s="1"/>
  <c r="G156" i="1"/>
  <c r="G384" i="1" s="1"/>
  <c r="G515" i="1" s="1"/>
  <c r="F156" i="1"/>
  <c r="F384" i="1" s="1"/>
  <c r="F515" i="1" s="1"/>
  <c r="Q155" i="1"/>
  <c r="P155" i="1"/>
  <c r="O155" i="1"/>
  <c r="N155" i="1"/>
  <c r="M155" i="1"/>
  <c r="L155" i="1"/>
  <c r="K155" i="1"/>
  <c r="J155" i="1"/>
  <c r="I155" i="1"/>
  <c r="H155" i="1"/>
  <c r="G155" i="1"/>
  <c r="G383" i="1" s="1"/>
  <c r="G514" i="1" s="1"/>
  <c r="F155" i="1"/>
  <c r="Q154" i="1"/>
  <c r="P154" i="1"/>
  <c r="O154" i="1"/>
  <c r="N154" i="1"/>
  <c r="M154" i="1"/>
  <c r="M382" i="1" s="1"/>
  <c r="M513" i="1" s="1"/>
  <c r="L154" i="1"/>
  <c r="K154" i="1"/>
  <c r="J154" i="1"/>
  <c r="J382" i="1" s="1"/>
  <c r="J513" i="1" s="1"/>
  <c r="I154" i="1"/>
  <c r="H154" i="1"/>
  <c r="H382" i="1" s="1"/>
  <c r="H513" i="1" s="1"/>
  <c r="G154" i="1"/>
  <c r="G382" i="1" s="1"/>
  <c r="G513" i="1" s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P152" i="1"/>
  <c r="O152" i="1"/>
  <c r="N152" i="1"/>
  <c r="N380" i="1" s="1"/>
  <c r="M152" i="1"/>
  <c r="L152" i="1"/>
  <c r="K152" i="1"/>
  <c r="J152" i="1"/>
  <c r="I152" i="1"/>
  <c r="I380" i="1" s="1"/>
  <c r="I437" i="1" s="1"/>
  <c r="H152" i="1"/>
  <c r="H380" i="1" s="1"/>
  <c r="H437" i="1" s="1"/>
  <c r="G152" i="1"/>
  <c r="G380" i="1" s="1"/>
  <c r="G437" i="1" s="1"/>
  <c r="F152" i="1"/>
  <c r="Q136" i="1"/>
  <c r="Q364" i="1" s="1"/>
  <c r="P136" i="1"/>
  <c r="O136" i="1"/>
  <c r="O364" i="1" s="1"/>
  <c r="N136" i="1"/>
  <c r="M136" i="1"/>
  <c r="L136" i="1"/>
  <c r="K136" i="1"/>
  <c r="K364" i="1" s="1"/>
  <c r="J136" i="1"/>
  <c r="I136" i="1"/>
  <c r="H136" i="1"/>
  <c r="G136" i="1"/>
  <c r="F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Q134" i="1"/>
  <c r="Q141" i="1" s="1" a="1"/>
  <c r="Q141" i="1" s="1"/>
  <c r="P134" i="1"/>
  <c r="P141" i="1" s="1" a="1"/>
  <c r="O134" i="1"/>
  <c r="O141" i="1" s="1" a="1"/>
  <c r="O141" i="1" s="1"/>
  <c r="N134" i="1"/>
  <c r="M134" i="1"/>
  <c r="L134" i="1"/>
  <c r="L141" i="1" s="1" a="1"/>
  <c r="L141" i="1" s="1"/>
  <c r="K134" i="1"/>
  <c r="J134" i="1"/>
  <c r="J362" i="1" s="1"/>
  <c r="J429" i="1" s="1"/>
  <c r="I134" i="1"/>
  <c r="H134" i="1"/>
  <c r="G134" i="1"/>
  <c r="G141" i="1" s="1" a="1"/>
  <c r="G141" i="1" s="1"/>
  <c r="F134" i="1"/>
  <c r="Q133" i="1"/>
  <c r="P133" i="1"/>
  <c r="P140" i="1" s="1" a="1"/>
  <c r="P140" i="1" s="1"/>
  <c r="O133" i="1"/>
  <c r="N133" i="1"/>
  <c r="M133" i="1"/>
  <c r="M140" i="1" s="1" a="1"/>
  <c r="M140" i="1" s="1"/>
  <c r="L133" i="1"/>
  <c r="K133" i="1"/>
  <c r="J133" i="1"/>
  <c r="I133" i="1"/>
  <c r="H133" i="1"/>
  <c r="G133" i="1"/>
  <c r="F133" i="1"/>
  <c r="Q132" i="1"/>
  <c r="P132" i="1"/>
  <c r="P139" i="1" s="1" a="1"/>
  <c r="P139" i="1" s="1"/>
  <c r="O132" i="1"/>
  <c r="N132" i="1"/>
  <c r="N139" i="1" s="1" a="1"/>
  <c r="N139" i="1" s="1"/>
  <c r="M132" i="1"/>
  <c r="L132" i="1"/>
  <c r="K132" i="1"/>
  <c r="J132" i="1"/>
  <c r="I132" i="1"/>
  <c r="H132" i="1"/>
  <c r="G132" i="1"/>
  <c r="F132" i="1"/>
  <c r="F139" i="1" s="1" a="1"/>
  <c r="F139" i="1" s="1"/>
  <c r="Q131" i="1"/>
  <c r="Q138" i="1" s="1" a="1"/>
  <c r="Q138" i="1" s="1"/>
  <c r="P131" i="1"/>
  <c r="O131" i="1"/>
  <c r="O130" i="1" s="1"/>
  <c r="N131" i="1"/>
  <c r="M131" i="1"/>
  <c r="M130" i="1" s="1"/>
  <c r="L131" i="1"/>
  <c r="K131" i="1"/>
  <c r="J131" i="1"/>
  <c r="I131" i="1"/>
  <c r="H131" i="1"/>
  <c r="G131" i="1"/>
  <c r="F131" i="1"/>
  <c r="Q97" i="1"/>
  <c r="P97" i="1"/>
  <c r="P325" i="1" s="1"/>
  <c r="P480" i="1" s="1"/>
  <c r="O97" i="1"/>
  <c r="N97" i="1"/>
  <c r="N325" i="1" s="1"/>
  <c r="M97" i="1"/>
  <c r="L97" i="1"/>
  <c r="K97" i="1"/>
  <c r="J97" i="1"/>
  <c r="I97" i="1"/>
  <c r="H97" i="1"/>
  <c r="H129" i="1" s="1"/>
  <c r="G97" i="1"/>
  <c r="G325" i="1" s="1"/>
  <c r="G480" i="1" s="1"/>
  <c r="F97" i="1"/>
  <c r="F325" i="1" s="1"/>
  <c r="F480" i="1" s="1"/>
  <c r="Q96" i="1"/>
  <c r="Q128" i="1" s="1"/>
  <c r="P96" i="1"/>
  <c r="P128" i="1" s="1"/>
  <c r="O96" i="1"/>
  <c r="N96" i="1"/>
  <c r="N128" i="1" s="1"/>
  <c r="M96" i="1"/>
  <c r="L96" i="1"/>
  <c r="L128" i="1" s="1"/>
  <c r="K96" i="1"/>
  <c r="K128" i="1" s="1"/>
  <c r="J96" i="1"/>
  <c r="I96" i="1"/>
  <c r="I128" i="1" s="1"/>
  <c r="H96" i="1"/>
  <c r="H324" i="1" s="1"/>
  <c r="H479" i="1" s="1"/>
  <c r="G96" i="1"/>
  <c r="F96" i="1"/>
  <c r="Q95" i="1"/>
  <c r="P95" i="1"/>
  <c r="O95" i="1"/>
  <c r="N95" i="1"/>
  <c r="M95" i="1"/>
  <c r="L95" i="1"/>
  <c r="K95" i="1"/>
  <c r="J95" i="1"/>
  <c r="J323" i="1" s="1"/>
  <c r="I95" i="1"/>
  <c r="H95" i="1"/>
  <c r="G95" i="1"/>
  <c r="F95" i="1"/>
  <c r="Q94" i="1"/>
  <c r="P94" i="1"/>
  <c r="O94" i="1"/>
  <c r="N94" i="1"/>
  <c r="M94" i="1"/>
  <c r="L94" i="1"/>
  <c r="L322" i="1" s="1"/>
  <c r="L477" i="1" s="1"/>
  <c r="K94" i="1"/>
  <c r="J94" i="1"/>
  <c r="I94" i="1"/>
  <c r="H94" i="1"/>
  <c r="G94" i="1"/>
  <c r="F94" i="1"/>
  <c r="F126" i="1" s="1"/>
  <c r="Q93" i="1"/>
  <c r="P93" i="1"/>
  <c r="O93" i="1"/>
  <c r="O125" i="1" s="1"/>
  <c r="N93" i="1"/>
  <c r="M93" i="1"/>
  <c r="L93" i="1"/>
  <c r="K93" i="1"/>
  <c r="J93" i="1"/>
  <c r="J125" i="1" s="1"/>
  <c r="I93" i="1"/>
  <c r="H93" i="1"/>
  <c r="H125" i="1" s="1"/>
  <c r="G93" i="1"/>
  <c r="G125" i="1" s="1"/>
  <c r="F93" i="1"/>
  <c r="F321" i="1" s="1"/>
  <c r="Q92" i="1"/>
  <c r="Q124" i="1" s="1"/>
  <c r="P92" i="1"/>
  <c r="P124" i="1" s="1"/>
  <c r="O92" i="1"/>
  <c r="O124" i="1" s="1"/>
  <c r="N92" i="1"/>
  <c r="N124" i="1" s="1"/>
  <c r="M92" i="1"/>
  <c r="M124" i="1" s="1"/>
  <c r="L92" i="1"/>
  <c r="L124" i="1" s="1"/>
  <c r="K92" i="1"/>
  <c r="J92" i="1"/>
  <c r="J124" i="1" s="1"/>
  <c r="I92" i="1"/>
  <c r="H92" i="1"/>
  <c r="H320" i="1" s="1"/>
  <c r="H475" i="1" s="1"/>
  <c r="G92" i="1"/>
  <c r="G124" i="1" s="1"/>
  <c r="F92" i="1"/>
  <c r="Q91" i="1"/>
  <c r="Q123" i="1" s="1"/>
  <c r="P91" i="1"/>
  <c r="P319" i="1" s="1"/>
  <c r="O91" i="1"/>
  <c r="N91" i="1"/>
  <c r="M91" i="1"/>
  <c r="M123" i="1" s="1"/>
  <c r="L91" i="1"/>
  <c r="K91" i="1"/>
  <c r="J91" i="1"/>
  <c r="J123" i="1" s="1"/>
  <c r="I91" i="1"/>
  <c r="H91" i="1"/>
  <c r="G91" i="1"/>
  <c r="F91" i="1"/>
  <c r="F123" i="1" s="1"/>
  <c r="Q90" i="1"/>
  <c r="P90" i="1"/>
  <c r="O90" i="1"/>
  <c r="N90" i="1"/>
  <c r="N318" i="1" s="1"/>
  <c r="M90" i="1"/>
  <c r="L90" i="1"/>
  <c r="L122" i="1" s="1"/>
  <c r="K90" i="1"/>
  <c r="K122" i="1" s="1"/>
  <c r="J90" i="1"/>
  <c r="J122" i="1" s="1"/>
  <c r="I90" i="1"/>
  <c r="I122" i="1" s="1"/>
  <c r="H90" i="1"/>
  <c r="H122" i="1" s="1"/>
  <c r="G90" i="1"/>
  <c r="G122" i="1" s="1"/>
  <c r="F90" i="1"/>
  <c r="F122" i="1" s="1"/>
  <c r="Q89" i="1"/>
  <c r="Q121" i="1" s="1"/>
  <c r="P89" i="1"/>
  <c r="O89" i="1"/>
  <c r="O317" i="1" s="1"/>
  <c r="O472" i="1" s="1"/>
  <c r="N89" i="1"/>
  <c r="M89" i="1"/>
  <c r="M121" i="1" s="1"/>
  <c r="L89" i="1"/>
  <c r="K89" i="1"/>
  <c r="J89" i="1"/>
  <c r="I89" i="1"/>
  <c r="I317" i="1" s="1"/>
  <c r="I472" i="1" s="1"/>
  <c r="H89" i="1"/>
  <c r="G89" i="1"/>
  <c r="F89" i="1"/>
  <c r="Q88" i="1"/>
  <c r="Q120" i="1" s="1"/>
  <c r="P88" i="1"/>
  <c r="O88" i="1"/>
  <c r="N88" i="1"/>
  <c r="N120" i="1" s="1"/>
  <c r="M88" i="1"/>
  <c r="L88" i="1"/>
  <c r="K88" i="1"/>
  <c r="J88" i="1"/>
  <c r="I88" i="1"/>
  <c r="I241" i="1" s="1"/>
  <c r="I316" i="1" s="1"/>
  <c r="I471" i="1" s="1"/>
  <c r="H88" i="1"/>
  <c r="G88" i="1"/>
  <c r="G241" i="1" s="1"/>
  <c r="G316" i="1" s="1"/>
  <c r="G471" i="1" s="1"/>
  <c r="F88" i="1"/>
  <c r="F241" i="1" s="1"/>
  <c r="F316" i="1" s="1"/>
  <c r="F471" i="1" s="1"/>
  <c r="Q87" i="1"/>
  <c r="P87" i="1"/>
  <c r="P119" i="1" s="1"/>
  <c r="O87" i="1"/>
  <c r="O119" i="1" s="1"/>
  <c r="N87" i="1"/>
  <c r="N119" i="1" s="1"/>
  <c r="M87" i="1"/>
  <c r="M119" i="1" s="1"/>
  <c r="L87" i="1"/>
  <c r="L119" i="1" s="1"/>
  <c r="K87" i="1"/>
  <c r="K119" i="1" s="1"/>
  <c r="J87" i="1"/>
  <c r="J119" i="1" s="1"/>
  <c r="I87" i="1"/>
  <c r="I119" i="1" s="1"/>
  <c r="H87" i="1"/>
  <c r="H315" i="1" s="1"/>
  <c r="H420" i="1" s="1"/>
  <c r="G87" i="1"/>
  <c r="G315" i="1" s="1"/>
  <c r="G420" i="1" s="1"/>
  <c r="F87" i="1"/>
  <c r="F315" i="1" s="1"/>
  <c r="F420" i="1" s="1"/>
  <c r="Q86" i="1"/>
  <c r="P86" i="1"/>
  <c r="P314" i="1" s="1"/>
  <c r="O86" i="1"/>
  <c r="O118" i="1" s="1"/>
  <c r="N86" i="1"/>
  <c r="M86" i="1"/>
  <c r="M314" i="1" s="1"/>
  <c r="M419" i="1" s="1"/>
  <c r="L86" i="1"/>
  <c r="L118" i="1" s="1"/>
  <c r="K86" i="1"/>
  <c r="J86" i="1"/>
  <c r="J118" i="1" s="1"/>
  <c r="I86" i="1"/>
  <c r="H86" i="1"/>
  <c r="G86" i="1"/>
  <c r="F86" i="1"/>
  <c r="Q85" i="1"/>
  <c r="P85" i="1"/>
  <c r="P117" i="1" s="1"/>
  <c r="O85" i="1"/>
  <c r="N85" i="1"/>
  <c r="N117" i="1" s="1"/>
  <c r="M85" i="1"/>
  <c r="M117" i="1" s="1"/>
  <c r="L85" i="1"/>
  <c r="L117" i="1" s="1"/>
  <c r="K85" i="1"/>
  <c r="K117" i="1" s="1"/>
  <c r="J85" i="1"/>
  <c r="J117" i="1" s="1"/>
  <c r="I85" i="1"/>
  <c r="I117" i="1" s="1"/>
  <c r="H85" i="1"/>
  <c r="H117" i="1" s="1"/>
  <c r="G85" i="1"/>
  <c r="G117" i="1" s="1"/>
  <c r="F85" i="1"/>
  <c r="F117" i="1" s="1"/>
  <c r="Q84" i="1"/>
  <c r="Q116" i="1" s="1"/>
  <c r="P84" i="1"/>
  <c r="P116" i="1" s="1"/>
  <c r="O84" i="1"/>
  <c r="O116" i="1" s="1"/>
  <c r="N84" i="1"/>
  <c r="N116" i="1" s="1"/>
  <c r="M84" i="1"/>
  <c r="M116" i="1" s="1"/>
  <c r="L84" i="1"/>
  <c r="L116" i="1" s="1"/>
  <c r="K84" i="1"/>
  <c r="J84" i="1"/>
  <c r="J116" i="1" s="1"/>
  <c r="I84" i="1"/>
  <c r="H84" i="1"/>
  <c r="G84" i="1"/>
  <c r="G116" i="1" s="1"/>
  <c r="F84" i="1"/>
  <c r="F116" i="1" s="1"/>
  <c r="Q83" i="1"/>
  <c r="P83" i="1"/>
  <c r="O83" i="1"/>
  <c r="N83" i="1"/>
  <c r="M83" i="1"/>
  <c r="L83" i="1"/>
  <c r="K83" i="1"/>
  <c r="J83" i="1"/>
  <c r="I83" i="1"/>
  <c r="H83" i="1"/>
  <c r="G83" i="1"/>
  <c r="F83" i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Q301" i="1" s="1"/>
  <c r="Q465" i="1" s="1"/>
  <c r="P73" i="1"/>
  <c r="P301" i="1" s="1"/>
  <c r="P465" i="1" s="1"/>
  <c r="O73" i="1"/>
  <c r="O301" i="1" s="1"/>
  <c r="O465" i="1" s="1"/>
  <c r="N73" i="1"/>
  <c r="N301" i="1" s="1"/>
  <c r="N465" i="1" s="1"/>
  <c r="M73" i="1"/>
  <c r="M301" i="1" s="1"/>
  <c r="M465" i="1" s="1"/>
  <c r="L73" i="1"/>
  <c r="L301" i="1" s="1"/>
  <c r="L465" i="1" s="1"/>
  <c r="K73" i="1"/>
  <c r="K301" i="1" s="1"/>
  <c r="K465" i="1" s="1"/>
  <c r="J73" i="1"/>
  <c r="J301" i="1" s="1"/>
  <c r="I73" i="1"/>
  <c r="I301" i="1" s="1"/>
  <c r="I465" i="1" s="1"/>
  <c r="H73" i="1"/>
  <c r="H301" i="1" s="1"/>
  <c r="H465" i="1" s="1"/>
  <c r="G73" i="1"/>
  <c r="G301" i="1" s="1"/>
  <c r="G465" i="1" s="1"/>
  <c r="F73" i="1"/>
  <c r="F301" i="1" s="1"/>
  <c r="F465" i="1" s="1"/>
  <c r="Q72" i="1"/>
  <c r="Q300" i="1" s="1"/>
  <c r="Q413" i="1" s="1"/>
  <c r="P72" i="1"/>
  <c r="P300" i="1" s="1"/>
  <c r="P413" i="1" s="1"/>
  <c r="O72" i="1"/>
  <c r="N72" i="1"/>
  <c r="M72" i="1"/>
  <c r="M300" i="1" s="1"/>
  <c r="M413" i="1" s="1"/>
  <c r="L72" i="1"/>
  <c r="L300" i="1" s="1"/>
  <c r="L413" i="1" s="1"/>
  <c r="K72" i="1"/>
  <c r="J72" i="1"/>
  <c r="J300" i="1" s="1"/>
  <c r="J413" i="1" s="1"/>
  <c r="I72" i="1"/>
  <c r="H72" i="1"/>
  <c r="G72" i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P1648" i="1" a="1"/>
  <c r="P1648" i="1" s="1"/>
  <c r="O1648" i="1" a="1"/>
  <c r="O1648" i="1" s="1"/>
  <c r="G1648" i="1" a="1"/>
  <c r="G1648" i="1"/>
  <c r="N1648" i="1" a="1"/>
  <c r="N1648" i="1"/>
  <c r="F1648" i="1" a="1"/>
  <c r="F1648" i="1"/>
  <c r="H1648" i="1" a="1"/>
  <c r="H1648" i="1"/>
  <c r="Q1648" i="1" a="1"/>
  <c r="Q1648" i="1" s="1"/>
  <c r="M1648" i="1" a="1"/>
  <c r="M1648" i="1" s="1"/>
  <c r="J1648" i="1" a="1"/>
  <c r="J1648" i="1"/>
  <c r="K1648" i="1" a="1"/>
  <c r="K1648" i="1" s="1"/>
  <c r="L1648" i="1" a="1"/>
  <c r="L1648" i="1"/>
  <c r="I1648" i="1" a="1"/>
  <c r="I1648" i="1" s="1"/>
  <c r="P1644" i="1" a="1"/>
  <c r="P1644" i="1" s="1"/>
  <c r="N1644" i="1" a="1"/>
  <c r="N1644" i="1" s="1"/>
  <c r="M1644" i="1" a="1"/>
  <c r="M1644" i="1"/>
  <c r="G1644" i="1" a="1"/>
  <c r="G1644" i="1"/>
  <c r="L1644" i="1" a="1"/>
  <c r="L1644" i="1" s="1"/>
  <c r="K1644" i="1" a="1"/>
  <c r="K1644" i="1"/>
  <c r="J1644" i="1" a="1"/>
  <c r="J1644" i="1"/>
  <c r="I1644" i="1" a="1"/>
  <c r="I1644" i="1"/>
  <c r="H1644" i="1" a="1"/>
  <c r="H1644" i="1"/>
  <c r="F1644" i="1" a="1"/>
  <c r="F1644" i="1" s="1"/>
  <c r="O1644" i="1" a="1"/>
  <c r="O1644" i="1" s="1"/>
  <c r="Q1644" i="1" a="1"/>
  <c r="Q1644" i="1" s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Q30" i="1" s="1" a="1"/>
  <c r="Q30" i="1" s="1"/>
  <c r="P32" i="1"/>
  <c r="O32" i="1"/>
  <c r="N32" i="1"/>
  <c r="M32" i="1"/>
  <c r="L32" i="1"/>
  <c r="L30" i="1" s="1" a="1"/>
  <c r="L30" i="1" s="1"/>
  <c r="K32" i="1"/>
  <c r="K30" i="1" s="1" a="1"/>
  <c r="K30" i="1" s="1"/>
  <c r="J32" i="1"/>
  <c r="I32" i="1"/>
  <c r="H32" i="1"/>
  <c r="H30" i="1" s="1" a="1"/>
  <c r="H30" i="1" s="1"/>
  <c r="G32" i="1"/>
  <c r="G30" i="1" s="1" a="1"/>
  <c r="G30" i="1" s="1"/>
  <c r="F32" i="1"/>
  <c r="J2337" i="1" a="1"/>
  <c r="J2337" i="1"/>
  <c r="L2337" i="1" a="1"/>
  <c r="L2337" i="1"/>
  <c r="H2340" i="1" a="1"/>
  <c r="H2340" i="1" s="1"/>
  <c r="G2339" i="1" a="1"/>
  <c r="G2339" i="1" s="1"/>
  <c r="J2339" i="1" a="1"/>
  <c r="J2339" i="1" s="1"/>
  <c r="L2338" i="1" a="1"/>
  <c r="L2338" i="1" s="1"/>
  <c r="O2340" i="1" a="1"/>
  <c r="O2340" i="1"/>
  <c r="K2339" i="1" a="1"/>
  <c r="K2339" i="1"/>
  <c r="H2339" i="1" a="1"/>
  <c r="H2339" i="1"/>
  <c r="Q2340" i="1" a="1"/>
  <c r="Q2340" i="1"/>
  <c r="P2340" i="1" a="1"/>
  <c r="P2340" i="1"/>
  <c r="N2340" i="1" a="1"/>
  <c r="N2340" i="1"/>
  <c r="H2337" i="1" a="1"/>
  <c r="H2337" i="1" s="1"/>
  <c r="M2340" i="1" a="1"/>
  <c r="M2340" i="1" s="1"/>
  <c r="L2340" i="1" a="1"/>
  <c r="L2340" i="1"/>
  <c r="J2338" i="1" a="1"/>
  <c r="J2338" i="1"/>
  <c r="J2340" i="1" a="1"/>
  <c r="J2340" i="1"/>
  <c r="I2339" i="1" a="1"/>
  <c r="I2339" i="1" s="1"/>
  <c r="M2339" i="1" a="1"/>
  <c r="M2339" i="1" s="1"/>
  <c r="K2340" i="1" a="1"/>
  <c r="K2340" i="1" s="1"/>
  <c r="I2340" i="1" a="1"/>
  <c r="I2340" i="1"/>
  <c r="M2338" i="1" a="1"/>
  <c r="M2338" i="1" s="1"/>
  <c r="L2339" i="1" a="1"/>
  <c r="L2339" i="1" s="1"/>
  <c r="P2338" i="1" a="1"/>
  <c r="P2338" i="1"/>
  <c r="F2337" i="1" a="1"/>
  <c r="F2337" i="1"/>
  <c r="O2337" i="1" a="1"/>
  <c r="O2337" i="1"/>
  <c r="I2338" i="1" a="1"/>
  <c r="I2338" i="1"/>
  <c r="G2338" i="1" a="1"/>
  <c r="G2338" i="1" s="1"/>
  <c r="N2337" i="1" a="1"/>
  <c r="N2337" i="1" s="1"/>
  <c r="K2337" i="1" a="1"/>
  <c r="K2337" i="1" s="1"/>
  <c r="Q2339" i="1" a="1"/>
  <c r="Q2339" i="1"/>
  <c r="P2339" i="1" a="1"/>
  <c r="P2339" i="1"/>
  <c r="O2338" i="1" a="1"/>
  <c r="O2338" i="1"/>
  <c r="N2338" i="1" a="1"/>
  <c r="N2338" i="1"/>
  <c r="K2338" i="1" a="1"/>
  <c r="K2338" i="1" s="1"/>
  <c r="G2337" i="1" a="1"/>
  <c r="G2337" i="1" s="1"/>
  <c r="G2340" i="1" a="1"/>
  <c r="G2340" i="1"/>
  <c r="F2340" i="1" a="1"/>
  <c r="F2340" i="1" s="1"/>
  <c r="Q2338" i="1" a="1"/>
  <c r="Q2338" i="1"/>
  <c r="O2339" i="1" a="1"/>
  <c r="O2339" i="1"/>
  <c r="Q2337" i="1" a="1"/>
  <c r="Q2337" i="1"/>
  <c r="M2337" i="1" a="1"/>
  <c r="M2337" i="1" s="1"/>
  <c r="N2339" i="1" a="1"/>
  <c r="N2339" i="1"/>
  <c r="F2339" i="1" a="1"/>
  <c r="F2339" i="1"/>
  <c r="H2338" i="1" a="1"/>
  <c r="H2338" i="1"/>
  <c r="P2337" i="1" a="1"/>
  <c r="P2337" i="1"/>
  <c r="F2338" i="1" a="1"/>
  <c r="F2338" i="1"/>
  <c r="I2337" i="1" a="1"/>
  <c r="I2337" i="1"/>
  <c r="L2334" i="1" a="1"/>
  <c r="L2334" i="1" s="1"/>
  <c r="K2334" i="1" a="1"/>
  <c r="K2334" i="1"/>
  <c r="M2333" i="1" a="1"/>
  <c r="M2333" i="1" s="1"/>
  <c r="H2336" i="1" a="1"/>
  <c r="H2336" i="1" s="1"/>
  <c r="M2335" i="1" a="1"/>
  <c r="M2335" i="1" s="1"/>
  <c r="N2336" i="1" a="1"/>
  <c r="N2336" i="1"/>
  <c r="K2335" i="1" a="1"/>
  <c r="K2335" i="1"/>
  <c r="J2334" i="1" a="1"/>
  <c r="J2334" i="1" s="1"/>
  <c r="F2336" i="1" a="1"/>
  <c r="F2336" i="1"/>
  <c r="N2335" i="1" a="1"/>
  <c r="N2335" i="1" s="1"/>
  <c r="F2334" i="1" a="1"/>
  <c r="F2334" i="1"/>
  <c r="I2335" i="1" a="1"/>
  <c r="I2335" i="1" s="1"/>
  <c r="H2335" i="1" a="1"/>
  <c r="H2335" i="1" s="1"/>
  <c r="Q2334" i="1" a="1"/>
  <c r="Q2334" i="1"/>
  <c r="P2333" i="1" a="1"/>
  <c r="P2333" i="1"/>
  <c r="L2335" i="1" a="1"/>
  <c r="L2335" i="1" s="1"/>
  <c r="H2334" i="1" a="1"/>
  <c r="H2334" i="1" s="1"/>
  <c r="I2334" i="1" a="1"/>
  <c r="I2334" i="1"/>
  <c r="Q2333" i="1" a="1"/>
  <c r="Q2333" i="1" s="1"/>
  <c r="N2333" i="1" a="1"/>
  <c r="N2333" i="1" s="1"/>
  <c r="O2333" i="1" a="1"/>
  <c r="O2333" i="1"/>
  <c r="G2334" i="1" a="1"/>
  <c r="G2334" i="1" s="1"/>
  <c r="L2336" i="1" a="1"/>
  <c r="L2336" i="1" s="1"/>
  <c r="K2336" i="1" a="1"/>
  <c r="K2336" i="1"/>
  <c r="J2335" i="1" a="1"/>
  <c r="J2335" i="1"/>
  <c r="G2335" i="1" a="1"/>
  <c r="G2335" i="1" s="1"/>
  <c r="N2334" i="1" a="1"/>
  <c r="N2334" i="1"/>
  <c r="M2334" i="1" a="1"/>
  <c r="M2334" i="1" s="1"/>
  <c r="L2333" i="1" a="1"/>
  <c r="L2333" i="1" s="1"/>
  <c r="Q2336" i="1" a="1"/>
  <c r="Q2336" i="1"/>
  <c r="Q2335" i="1" a="1"/>
  <c r="Q2335" i="1"/>
  <c r="P2335" i="1" a="1"/>
  <c r="P2335" i="1" s="1"/>
  <c r="F2335" i="1" a="1"/>
  <c r="F2335" i="1" s="1"/>
  <c r="P2336" i="1" a="1"/>
  <c r="P2336" i="1" s="1"/>
  <c r="O2336" i="1" a="1"/>
  <c r="O2336" i="1" s="1"/>
  <c r="M2336" i="1" a="1"/>
  <c r="M2336" i="1" s="1"/>
  <c r="P2334" i="1" a="1"/>
  <c r="P2334" i="1" s="1"/>
  <c r="O2334" i="1" a="1"/>
  <c r="O2334" i="1" s="1"/>
  <c r="G2336" i="1" a="1"/>
  <c r="G2336" i="1"/>
  <c r="J2336" i="1" a="1"/>
  <c r="J2336" i="1"/>
  <c r="I2336" i="1" a="1"/>
  <c r="I2336" i="1"/>
  <c r="O2335" i="1" a="1"/>
  <c r="O2335" i="1"/>
  <c r="N2332" i="1" a="1"/>
  <c r="N2332" i="1"/>
  <c r="P2331" i="1" a="1"/>
  <c r="P2331" i="1"/>
  <c r="M2332" i="1" a="1"/>
  <c r="M2332" i="1" s="1"/>
  <c r="N2329" i="1" a="1"/>
  <c r="N2329" i="1" s="1"/>
  <c r="K2332" i="1" a="1"/>
  <c r="K2332" i="1"/>
  <c r="K2330" i="1" a="1"/>
  <c r="K2330" i="1"/>
  <c r="H2332" i="1" a="1"/>
  <c r="H2332" i="1"/>
  <c r="G2332" i="1" a="1"/>
  <c r="G2332" i="1" s="1"/>
  <c r="F2332" i="1" a="1"/>
  <c r="F2332" i="1" s="1"/>
  <c r="G2330" i="1" a="1"/>
  <c r="G2330" i="1" s="1"/>
  <c r="Q2331" i="1" a="1"/>
  <c r="Q2331" i="1" s="1"/>
  <c r="H2331" i="1" a="1"/>
  <c r="H2331" i="1"/>
  <c r="J2329" i="1" a="1"/>
  <c r="J2329" i="1"/>
  <c r="O2331" i="1" a="1"/>
  <c r="O2331" i="1"/>
  <c r="M2331" i="1" a="1"/>
  <c r="M2331" i="1"/>
  <c r="L2331" i="1" a="1"/>
  <c r="L2331" i="1"/>
  <c r="N2330" i="1" a="1"/>
  <c r="N2330" i="1" s="1"/>
  <c r="M2330" i="1" a="1"/>
  <c r="M2330" i="1"/>
  <c r="Q2329" i="1" a="1"/>
  <c r="Q2329" i="1" s="1"/>
  <c r="M2329" i="1" a="1"/>
  <c r="M2329" i="1"/>
  <c r="K2333" i="1" a="1"/>
  <c r="K2333" i="1"/>
  <c r="P2332" i="1" a="1"/>
  <c r="P2332" i="1" s="1"/>
  <c r="L2332" i="1" a="1"/>
  <c r="L2332" i="1"/>
  <c r="N2331" i="1" a="1"/>
  <c r="N2331" i="1" s="1"/>
  <c r="J2330" i="1" a="1"/>
  <c r="J2330" i="1" s="1"/>
  <c r="G2331" i="1" a="1"/>
  <c r="G2331" i="1" s="1"/>
  <c r="I2329" i="1" a="1"/>
  <c r="I2329" i="1"/>
  <c r="I2330" i="1" a="1"/>
  <c r="I2330" i="1" s="1"/>
  <c r="P2329" i="1" a="1"/>
  <c r="P2329" i="1"/>
  <c r="J2332" i="1" a="1"/>
  <c r="J2332" i="1"/>
  <c r="J2333" i="1" a="1"/>
  <c r="J2333" i="1"/>
  <c r="I2333" i="1" a="1"/>
  <c r="I2333" i="1" s="1"/>
  <c r="O2329" i="1" a="1"/>
  <c r="O2329" i="1"/>
  <c r="H2333" i="1" a="1"/>
  <c r="H2333" i="1"/>
  <c r="G2333" i="1" a="1"/>
  <c r="G2333" i="1"/>
  <c r="K2331" i="1" a="1"/>
  <c r="K2331" i="1" s="1"/>
  <c r="F2331" i="1" a="1"/>
  <c r="F2331" i="1"/>
  <c r="F2333" i="1" a="1"/>
  <c r="F2333" i="1"/>
  <c r="Q2332" i="1" a="1"/>
  <c r="Q2332" i="1" s="1"/>
  <c r="L2329" i="1" a="1"/>
  <c r="L2329" i="1" s="1"/>
  <c r="P2330" i="1" a="1"/>
  <c r="P2330" i="1" s="1"/>
  <c r="L2330" i="1" a="1"/>
  <c r="L2330" i="1"/>
  <c r="I2331" i="1" a="1"/>
  <c r="I2331" i="1"/>
  <c r="K2329" i="1" a="1"/>
  <c r="K2329" i="1"/>
  <c r="J2331" i="1" a="1"/>
  <c r="J2331" i="1" s="1"/>
  <c r="F2330" i="1" a="1"/>
  <c r="F2330" i="1"/>
  <c r="O2330" i="1" a="1"/>
  <c r="O2330" i="1"/>
  <c r="Q2330" i="1" a="1"/>
  <c r="Q2330" i="1" s="1"/>
  <c r="I2332" i="1" a="1"/>
  <c r="I2332" i="1"/>
  <c r="H2330" i="1" a="1"/>
  <c r="H2330" i="1" s="1"/>
  <c r="O2332" i="1" a="1"/>
  <c r="O2332" i="1" s="1"/>
  <c r="N2326" i="1" a="1"/>
  <c r="N2326" i="1"/>
  <c r="K2327" i="1" a="1"/>
  <c r="K2327" i="1" s="1"/>
  <c r="N2327" i="1" a="1"/>
  <c r="N2327" i="1" s="1"/>
  <c r="P2328" i="1" a="1"/>
  <c r="P2328" i="1" s="1"/>
  <c r="K2328" i="1" a="1"/>
  <c r="K2328" i="1" s="1"/>
  <c r="J2325" i="1" a="1"/>
  <c r="J2325" i="1"/>
  <c r="G2326" i="1" a="1"/>
  <c r="G2326" i="1"/>
  <c r="I2326" i="1" a="1"/>
  <c r="I2326" i="1" s="1"/>
  <c r="P2327" i="1" a="1"/>
  <c r="P2327" i="1" s="1"/>
  <c r="Q2327" i="1" a="1"/>
  <c r="Q2327" i="1" s="1"/>
  <c r="J2326" i="1" a="1"/>
  <c r="J2326" i="1" s="1"/>
  <c r="P2325" i="1" a="1"/>
  <c r="P2325" i="1"/>
  <c r="N2325" i="1" a="1"/>
  <c r="N2325" i="1" s="1"/>
  <c r="H2329" i="1" a="1"/>
  <c r="H2329" i="1"/>
  <c r="G2329" i="1" a="1"/>
  <c r="G2329" i="1"/>
  <c r="F2329" i="1" a="1"/>
  <c r="F2329" i="1"/>
  <c r="Q2328" i="1" a="1"/>
  <c r="Q2328" i="1"/>
  <c r="N2328" i="1" a="1"/>
  <c r="N2328" i="1" s="1"/>
  <c r="J2327" i="1" a="1"/>
  <c r="J2327" i="1" s="1"/>
  <c r="L2326" i="1" a="1"/>
  <c r="L2326" i="1" s="1"/>
  <c r="H2326" i="1" a="1"/>
  <c r="H2326" i="1"/>
  <c r="O2327" i="1" a="1"/>
  <c r="O2327" i="1"/>
  <c r="O2328" i="1" a="1"/>
  <c r="O2328" i="1"/>
  <c r="I2328" i="1" a="1"/>
  <c r="I2328" i="1" s="1"/>
  <c r="M2328" i="1" a="1"/>
  <c r="M2328" i="1"/>
  <c r="J2328" i="1" a="1"/>
  <c r="J2328" i="1" s="1"/>
  <c r="M2327" i="1" a="1"/>
  <c r="M2327" i="1" s="1"/>
  <c r="H2327" i="1" a="1"/>
  <c r="H2327" i="1" s="1"/>
  <c r="G2327" i="1" a="1"/>
  <c r="G2327" i="1"/>
  <c r="F2327" i="1" a="1"/>
  <c r="F2327" i="1"/>
  <c r="P2326" i="1" a="1"/>
  <c r="P2326" i="1"/>
  <c r="Q2325" i="1" a="1"/>
  <c r="Q2325" i="1"/>
  <c r="M2325" i="1" a="1"/>
  <c r="M2325" i="1" s="1"/>
  <c r="L2325" i="1" a="1"/>
  <c r="L2325" i="1" s="1"/>
  <c r="F2328" i="1" a="1"/>
  <c r="F2328" i="1" s="1"/>
  <c r="I2327" i="1" a="1"/>
  <c r="I2327" i="1"/>
  <c r="L2328" i="1" a="1"/>
  <c r="L2328" i="1"/>
  <c r="G2328" i="1" a="1"/>
  <c r="G2328" i="1"/>
  <c r="Q2326" i="1" a="1"/>
  <c r="Q2326" i="1" s="1"/>
  <c r="O2325" i="1" a="1"/>
  <c r="O2325" i="1"/>
  <c r="O2326" i="1" a="1"/>
  <c r="O2326" i="1" s="1"/>
  <c r="K2325" i="1" a="1"/>
  <c r="K2325" i="1" s="1"/>
  <c r="F2326" i="1" a="1"/>
  <c r="F2326" i="1" s="1"/>
  <c r="M2326" i="1" a="1"/>
  <c r="M2326" i="1" s="1"/>
  <c r="H2328" i="1" a="1"/>
  <c r="H2328" i="1"/>
  <c r="L2327" i="1" a="1"/>
  <c r="L2327" i="1"/>
  <c r="K2326" i="1" a="1"/>
  <c r="K2326" i="1"/>
  <c r="N2320" i="1" a="1"/>
  <c r="N2320" i="1"/>
  <c r="N2319" i="1" s="1" a="1"/>
  <c r="N2319" i="1" s="1"/>
  <c r="G2320" i="1" a="1"/>
  <c r="G2320" i="1"/>
  <c r="G2325" i="1" a="1"/>
  <c r="G2325" i="1" s="1"/>
  <c r="Q2320" i="1" a="1"/>
  <c r="Q2320" i="1"/>
  <c r="Q2319" i="1" s="1" a="1"/>
  <c r="Q2319" i="1" s="1"/>
  <c r="M2319" i="1" a="1"/>
  <c r="M2319" i="1"/>
  <c r="H2323" i="1" a="1"/>
  <c r="H2323" i="1"/>
  <c r="H2322" i="1" s="1" a="1"/>
  <c r="H2322" i="1" s="1"/>
  <c r="F2323" i="1" a="1"/>
  <c r="F2323" i="1"/>
  <c r="F2322" i="1" s="1" a="1"/>
  <c r="F2322" i="1" s="1"/>
  <c r="G2319" i="1" a="1"/>
  <c r="G2319" i="1"/>
  <c r="J2322" i="1" a="1"/>
  <c r="J2322" i="1" s="1"/>
  <c r="P2320" i="1" a="1"/>
  <c r="P2320" i="1" s="1"/>
  <c r="P2319" i="1" s="1" a="1"/>
  <c r="P2319" i="1" s="1"/>
  <c r="I2323" i="1" a="1"/>
  <c r="I2323" i="1" s="1"/>
  <c r="H2319" i="1" a="1"/>
  <c r="H2319" i="1" s="1"/>
  <c r="M2320" i="1" a="1"/>
  <c r="M2320" i="1"/>
  <c r="I2325" i="1" a="1"/>
  <c r="I2325" i="1" s="1"/>
  <c r="H2325" i="1" a="1"/>
  <c r="H2325" i="1" s="1"/>
  <c r="F2325" i="1" a="1"/>
  <c r="F2325" i="1" s="1"/>
  <c r="Q2323" i="1" a="1"/>
  <c r="Q2323" i="1"/>
  <c r="Q2322" i="1" a="1"/>
  <c r="Q2322" i="1"/>
  <c r="P2323" i="1" a="1"/>
  <c r="P2323" i="1" s="1"/>
  <c r="P2322" i="1" s="1" a="1"/>
  <c r="P2322" i="1" s="1"/>
  <c r="O2323" i="1" a="1"/>
  <c r="O2323" i="1"/>
  <c r="O2322" i="1" s="1" a="1"/>
  <c r="O2322" i="1" s="1"/>
  <c r="I2319" i="1" a="1"/>
  <c r="I2319" i="1" s="1"/>
  <c r="N2323" i="1" a="1"/>
  <c r="N2323" i="1" s="1"/>
  <c r="N2322" i="1" s="1" a="1"/>
  <c r="N2322" i="1" s="1"/>
  <c r="M2323" i="1" a="1"/>
  <c r="M2323" i="1"/>
  <c r="M2322" i="1" s="1" a="1"/>
  <c r="M2322" i="1" s="1"/>
  <c r="L2323" i="1" a="1"/>
  <c r="L2323" i="1" s="1"/>
  <c r="L2322" i="1" s="1" a="1"/>
  <c r="L2322" i="1" s="1"/>
  <c r="J2323" i="1" a="1"/>
  <c r="J2323" i="1"/>
  <c r="G2323" i="1" a="1"/>
  <c r="G2323" i="1"/>
  <c r="G2322" i="1" s="1" a="1"/>
  <c r="G2322" i="1" s="1"/>
  <c r="H2320" i="1" a="1"/>
  <c r="H2320" i="1" s="1"/>
  <c r="K2322" i="1" a="1"/>
  <c r="K2322" i="1"/>
  <c r="I2322" i="1" a="1"/>
  <c r="I2322" i="1"/>
  <c r="O2319" i="1" a="1"/>
  <c r="O2319" i="1"/>
  <c r="L2320" i="1" a="1"/>
  <c r="L2320" i="1" s="1"/>
  <c r="L2319" i="1" s="1" a="1"/>
  <c r="L2319" i="1" s="1"/>
  <c r="J2320" i="1" a="1"/>
  <c r="J2320" i="1" s="1"/>
  <c r="J2319" i="1" s="1" a="1"/>
  <c r="J2319" i="1" s="1"/>
  <c r="F2320" i="1" a="1"/>
  <c r="F2320" i="1"/>
  <c r="F2319" i="1" s="1" a="1"/>
  <c r="F2319" i="1" s="1"/>
  <c r="I2320" i="1" a="1"/>
  <c r="I2320" i="1"/>
  <c r="K2323" i="1" a="1"/>
  <c r="K2323" i="1" s="1"/>
  <c r="K2320" i="1" a="1"/>
  <c r="K2320" i="1"/>
  <c r="K2319" i="1" s="1" a="1"/>
  <c r="K2319" i="1" s="1"/>
  <c r="O2320" i="1" a="1"/>
  <c r="O2320" i="1" s="1"/>
  <c r="L2316" i="1" a="1"/>
  <c r="L2316" i="1" s="1"/>
  <c r="O2317" i="1" a="1"/>
  <c r="O2317" i="1" s="1"/>
  <c r="G2317" i="1" a="1"/>
  <c r="G2317" i="1"/>
  <c r="N2317" i="1" a="1"/>
  <c r="N2317" i="1"/>
  <c r="H2317" i="1" a="1"/>
  <c r="H2317" i="1"/>
  <c r="F2317" i="1" a="1"/>
  <c r="F2317" i="1"/>
  <c r="P2316" i="1" a="1"/>
  <c r="P2316" i="1"/>
  <c r="M2317" i="1" a="1"/>
  <c r="M2317" i="1"/>
  <c r="M2316" i="1" a="1"/>
  <c r="M2316" i="1" s="1"/>
  <c r="J2317" i="1" a="1"/>
  <c r="J2317" i="1"/>
  <c r="L2317" i="1" a="1"/>
  <c r="L2317" i="1"/>
  <c r="I2317" i="1" a="1"/>
  <c r="I2317" i="1" s="1"/>
  <c r="Q2317" i="1" a="1"/>
  <c r="Q2317" i="1" s="1"/>
  <c r="O2316" i="1" a="1"/>
  <c r="O2316" i="1"/>
  <c r="N2316" i="1" a="1"/>
  <c r="N2316" i="1"/>
  <c r="P2317" i="1" a="1"/>
  <c r="P2317" i="1"/>
  <c r="K2317" i="1" a="1"/>
  <c r="K2317" i="1"/>
  <c r="Q2316" i="1" a="1"/>
  <c r="Q2316" i="1" s="1"/>
  <c r="K2314" i="1" a="1"/>
  <c r="K2314" i="1"/>
  <c r="I2314" i="1" a="1"/>
  <c r="I2314" i="1"/>
  <c r="G2314" i="1" a="1"/>
  <c r="G2314" i="1"/>
  <c r="F2314" i="1" a="1"/>
  <c r="F2314" i="1"/>
  <c r="O2314" i="1" a="1"/>
  <c r="O2314" i="1" s="1"/>
  <c r="H2314" i="1" a="1"/>
  <c r="H2314" i="1" s="1"/>
  <c r="K2316" i="1" a="1"/>
  <c r="K2316" i="1"/>
  <c r="J2316" i="1" a="1"/>
  <c r="J2316" i="1" s="1"/>
  <c r="I2316" i="1" a="1"/>
  <c r="I2316" i="1" s="1"/>
  <c r="Q2314" i="1" a="1"/>
  <c r="Q2314" i="1"/>
  <c r="J2314" i="1" a="1"/>
  <c r="J2314" i="1" s="1"/>
  <c r="H2316" i="1" a="1"/>
  <c r="H2316" i="1"/>
  <c r="G2316" i="1" a="1"/>
  <c r="G2316" i="1"/>
  <c r="F2316" i="1" a="1"/>
  <c r="F2316" i="1"/>
  <c r="P2314" i="1" a="1"/>
  <c r="P2314" i="1"/>
  <c r="M2314" i="1" a="1"/>
  <c r="M2314" i="1" s="1"/>
  <c r="L2314" i="1" a="1"/>
  <c r="L2314" i="1"/>
  <c r="N2314" i="1" a="1"/>
  <c r="N2314" i="1"/>
  <c r="M1709" i="1" a="1"/>
  <c r="M1709" i="1"/>
  <c r="Q1708" i="1" a="1"/>
  <c r="Q1708" i="1"/>
  <c r="G1709" i="1" a="1"/>
  <c r="G1709" i="1" s="1"/>
  <c r="P1709" i="1" a="1"/>
  <c r="P1709" i="1" s="1"/>
  <c r="O1709" i="1" a="1"/>
  <c r="O1709" i="1" s="1"/>
  <c r="N1709" i="1" a="1"/>
  <c r="N1709" i="1" s="1"/>
  <c r="I1709" i="1" a="1"/>
  <c r="I1709" i="1"/>
  <c r="L1709" i="1" a="1"/>
  <c r="L1709" i="1"/>
  <c r="K1709" i="1" a="1"/>
  <c r="K1709" i="1"/>
  <c r="J1709" i="1" a="1"/>
  <c r="J1709" i="1"/>
  <c r="H1709" i="1" a="1"/>
  <c r="H1709" i="1"/>
  <c r="F1709" i="1" a="1"/>
  <c r="F1709" i="1"/>
  <c r="Q1709" i="1" a="1"/>
  <c r="Q1709" i="1"/>
  <c r="O1708" i="1" a="1"/>
  <c r="O1708" i="1" s="1"/>
  <c r="M1708" i="1" a="1"/>
  <c r="M1708" i="1"/>
  <c r="L1708" i="1" a="1"/>
  <c r="L1708" i="1"/>
  <c r="K1708" i="1" a="1"/>
  <c r="K1708" i="1"/>
  <c r="H1708" i="1" a="1"/>
  <c r="H1708" i="1" s="1"/>
  <c r="G1708" i="1" a="1"/>
  <c r="G1708" i="1" s="1"/>
  <c r="J1708" i="1" a="1"/>
  <c r="J1708" i="1" s="1"/>
  <c r="I1708" i="1" a="1"/>
  <c r="I1708" i="1"/>
  <c r="F1708" i="1" a="1"/>
  <c r="F1708" i="1" s="1"/>
  <c r="P1708" i="1" a="1"/>
  <c r="P1708" i="1"/>
  <c r="N1708" i="1" a="1"/>
  <c r="N1708" i="1" s="1"/>
  <c r="J744" i="1" a="1"/>
  <c r="J744" i="1"/>
  <c r="P743" i="1" a="1"/>
  <c r="P743" i="1" s="1"/>
  <c r="O743" i="1" a="1"/>
  <c r="O743" i="1"/>
  <c r="Q743" i="1" a="1"/>
  <c r="Q743" i="1" s="1"/>
  <c r="M743" i="1" a="1"/>
  <c r="M743" i="1" s="1"/>
  <c r="L743" i="1" a="1"/>
  <c r="L743" i="1"/>
  <c r="K743" i="1" a="1"/>
  <c r="K743" i="1" s="1"/>
  <c r="I743" i="1" a="1"/>
  <c r="I743" i="1" s="1"/>
  <c r="G743" i="1" a="1"/>
  <c r="G743" i="1"/>
  <c r="G742" i="1" a="1"/>
  <c r="G742" i="1" s="1"/>
  <c r="G744" i="1" s="1" a="1"/>
  <c r="G744" i="1" s="1"/>
  <c r="F743" i="1" a="1"/>
  <c r="F743" i="1" s="1"/>
  <c r="N740" i="1" a="1"/>
  <c r="N740" i="1" s="1"/>
  <c r="M740" i="1" a="1"/>
  <c r="M740" i="1" s="1"/>
  <c r="I740" i="1" a="1"/>
  <c r="I740" i="1"/>
  <c r="F740" i="1" a="1"/>
  <c r="F740" i="1"/>
  <c r="L740" i="1" a="1"/>
  <c r="L740" i="1"/>
  <c r="J742" i="1" a="1"/>
  <c r="J742" i="1"/>
  <c r="P740" i="1" a="1"/>
  <c r="P740" i="1"/>
  <c r="O740" i="1" a="1"/>
  <c r="O740" i="1"/>
  <c r="G740" i="1" a="1"/>
  <c r="G740" i="1" s="1"/>
  <c r="K740" i="1" a="1"/>
  <c r="K740" i="1"/>
  <c r="J743" i="1" a="1"/>
  <c r="J743" i="1"/>
  <c r="H743" i="1" a="1"/>
  <c r="H743" i="1" s="1"/>
  <c r="H740" i="1" a="1"/>
  <c r="H740" i="1" s="1"/>
  <c r="J740" i="1" a="1"/>
  <c r="J740" i="1"/>
  <c r="Q740" i="1" a="1"/>
  <c r="Q740" i="1"/>
  <c r="N743" i="1" a="1"/>
  <c r="N743" i="1"/>
  <c r="O727" i="1" a="1"/>
  <c r="O727" i="1"/>
  <c r="K727" i="1" a="1"/>
  <c r="K727" i="1"/>
  <c r="H727" i="1" a="1"/>
  <c r="H727" i="1"/>
  <c r="F727" i="1" a="1"/>
  <c r="F727" i="1"/>
  <c r="M726" i="1" a="1"/>
  <c r="M726" i="1" s="1"/>
  <c r="M728" i="1" s="1" a="1"/>
  <c r="M728" i="1" s="1"/>
  <c r="P727" i="1" a="1"/>
  <c r="P727" i="1"/>
  <c r="G727" i="1" a="1"/>
  <c r="G727" i="1"/>
  <c r="L727" i="1" a="1"/>
  <c r="L727" i="1"/>
  <c r="M727" i="1" a="1"/>
  <c r="M727" i="1"/>
  <c r="Q726" i="1" a="1"/>
  <c r="Q726" i="1" s="1"/>
  <c r="Q728" i="1" s="1" a="1"/>
  <c r="Q728" i="1" s="1"/>
  <c r="Q727" i="1" a="1"/>
  <c r="Q727" i="1"/>
  <c r="N727" i="1" a="1"/>
  <c r="N727" i="1"/>
  <c r="I727" i="1" a="1"/>
  <c r="I727" i="1"/>
  <c r="J727" i="1" a="1"/>
  <c r="J727" i="1"/>
  <c r="J720" i="1" a="1"/>
  <c r="J720" i="1" s="1"/>
  <c r="Q719" i="1" a="1"/>
  <c r="Q719" i="1"/>
  <c r="N719" i="1" a="1"/>
  <c r="N719" i="1" s="1"/>
  <c r="L716" i="1" a="1"/>
  <c r="L716" i="1"/>
  <c r="M719" i="1" a="1"/>
  <c r="M719" i="1"/>
  <c r="J718" i="1" a="1"/>
  <c r="J718" i="1"/>
  <c r="J726" i="1" s="1" a="1"/>
  <c r="J726" i="1" s="1"/>
  <c r="J728" i="1" s="1" a="1"/>
  <c r="J728" i="1" s="1"/>
  <c r="F718" i="1" a="1"/>
  <c r="F718" i="1"/>
  <c r="H719" i="1" a="1"/>
  <c r="H719" i="1" s="1"/>
  <c r="F720" i="1" a="1"/>
  <c r="F720" i="1" s="1"/>
  <c r="G719" i="1" a="1"/>
  <c r="G719" i="1"/>
  <c r="P719" i="1" a="1"/>
  <c r="P719" i="1"/>
  <c r="K719" i="1" a="1"/>
  <c r="K719" i="1" s="1"/>
  <c r="K718" i="1" a="1"/>
  <c r="K718" i="1"/>
  <c r="F719" i="1" a="1"/>
  <c r="F719" i="1" s="1"/>
  <c r="K724" i="1" a="1"/>
  <c r="K724" i="1" s="1"/>
  <c r="J724" i="1" a="1"/>
  <c r="J724" i="1"/>
  <c r="H724" i="1" a="1"/>
  <c r="H724" i="1"/>
  <c r="O720" i="1" a="1"/>
  <c r="O720" i="1" s="1"/>
  <c r="G720" i="1" a="1"/>
  <c r="G720" i="1"/>
  <c r="G718" i="1" a="1"/>
  <c r="G718" i="1"/>
  <c r="G726" i="1" s="1" a="1"/>
  <c r="G726" i="1" s="1"/>
  <c r="G728" i="1" s="1" a="1"/>
  <c r="G728" i="1" s="1"/>
  <c r="O719" i="1" a="1"/>
  <c r="O719" i="1"/>
  <c r="P716" i="1" a="1"/>
  <c r="P716" i="1" s="1"/>
  <c r="J719" i="1" a="1"/>
  <c r="J719" i="1"/>
  <c r="M718" i="1" a="1"/>
  <c r="M718" i="1"/>
  <c r="M742" i="1" s="1" a="1"/>
  <c r="M742" i="1" s="1"/>
  <c r="M744" i="1" s="1" a="1"/>
  <c r="M744" i="1" s="1"/>
  <c r="I718" i="1" a="1"/>
  <c r="I718" i="1"/>
  <c r="M716" i="1" a="1"/>
  <c r="M716" i="1"/>
  <c r="O718" i="1" a="1"/>
  <c r="O718" i="1"/>
  <c r="F724" i="1" a="1"/>
  <c r="F724" i="1" s="1"/>
  <c r="M724" i="1" a="1"/>
  <c r="M724" i="1"/>
  <c r="L724" i="1" a="1"/>
  <c r="L724" i="1" s="1"/>
  <c r="N720" i="1" a="1"/>
  <c r="N720" i="1" s="1"/>
  <c r="H720" i="1" a="1"/>
  <c r="H720" i="1"/>
  <c r="L719" i="1" a="1"/>
  <c r="L719" i="1" s="1"/>
  <c r="O716" i="1" a="1"/>
  <c r="O716" i="1"/>
  <c r="K716" i="1" a="1"/>
  <c r="K716" i="1"/>
  <c r="I719" i="1" a="1"/>
  <c r="I719" i="1" s="1"/>
  <c r="H718" i="1" a="1"/>
  <c r="H718" i="1"/>
  <c r="L718" i="1" a="1"/>
  <c r="L718" i="1"/>
  <c r="N718" i="1" a="1"/>
  <c r="N718" i="1" s="1"/>
  <c r="K720" i="1" a="1"/>
  <c r="K720" i="1" s="1"/>
  <c r="K726" i="1" s="1" a="1"/>
  <c r="K726" i="1" s="1"/>
  <c r="K728" i="1" s="1" a="1"/>
  <c r="K728" i="1" s="1"/>
  <c r="Q724" i="1" a="1"/>
  <c r="Q724" i="1"/>
  <c r="P724" i="1" a="1"/>
  <c r="P724" i="1"/>
  <c r="N716" i="1" a="1"/>
  <c r="N716" i="1" s="1"/>
  <c r="O724" i="1" a="1"/>
  <c r="O724" i="1" s="1"/>
  <c r="I724" i="1" a="1"/>
  <c r="I724" i="1"/>
  <c r="I720" i="1" a="1"/>
  <c r="I720" i="1" s="1"/>
  <c r="P718" i="1" a="1"/>
  <c r="P718" i="1"/>
  <c r="G724" i="1" a="1"/>
  <c r="G724" i="1" s="1"/>
  <c r="Q720" i="1" a="1"/>
  <c r="Q720" i="1"/>
  <c r="N724" i="1" a="1"/>
  <c r="N724" i="1" s="1"/>
  <c r="Q718" i="1" a="1"/>
  <c r="Q718" i="1" s="1"/>
  <c r="Q742" i="1" s="1" a="1"/>
  <c r="Q742" i="1" s="1"/>
  <c r="Q744" i="1" s="1" a="1"/>
  <c r="Q744" i="1" s="1"/>
  <c r="Q716" i="1" a="1"/>
  <c r="Q716" i="1"/>
  <c r="P720" i="1" a="1"/>
  <c r="P720" i="1" s="1"/>
  <c r="M720" i="1" a="1"/>
  <c r="M720" i="1"/>
  <c r="L720" i="1" a="1"/>
  <c r="L720" i="1" s="1"/>
  <c r="Q711" i="1" a="1"/>
  <c r="Q711" i="1" s="1"/>
  <c r="P711" i="1" a="1"/>
  <c r="P711" i="1"/>
  <c r="O711" i="1" a="1"/>
  <c r="O711" i="1"/>
  <c r="I711" i="1" a="1"/>
  <c r="I711" i="1" s="1"/>
  <c r="N711" i="1" a="1"/>
  <c r="N711" i="1" s="1"/>
  <c r="H709" i="1" a="1"/>
  <c r="H709" i="1" s="1"/>
  <c r="M711" i="1" a="1"/>
  <c r="M711" i="1" s="1"/>
  <c r="K711" i="1" a="1"/>
  <c r="K711" i="1" s="1"/>
  <c r="J711" i="1" a="1"/>
  <c r="J711" i="1" s="1"/>
  <c r="H711" i="1" a="1"/>
  <c r="H711" i="1" s="1"/>
  <c r="K709" i="1" a="1"/>
  <c r="K709" i="1" s="1"/>
  <c r="F711" i="1" a="1"/>
  <c r="F711" i="1"/>
  <c r="F709" i="1" a="1"/>
  <c r="F709" i="1"/>
  <c r="M709" i="1" a="1"/>
  <c r="M709" i="1"/>
  <c r="J709" i="1" a="1"/>
  <c r="J709" i="1"/>
  <c r="L711" i="1" a="1"/>
  <c r="L711" i="1"/>
  <c r="Q709" i="1" a="1"/>
  <c r="Q709" i="1" s="1"/>
  <c r="O709" i="1" a="1"/>
  <c r="O709" i="1" s="1"/>
  <c r="L709" i="1" a="1"/>
  <c r="L709" i="1"/>
  <c r="P709" i="1" a="1"/>
  <c r="P709" i="1"/>
  <c r="N709" i="1" a="1"/>
  <c r="N709" i="1"/>
  <c r="G709" i="1" a="1"/>
  <c r="G709" i="1"/>
  <c r="J716" i="1" a="1"/>
  <c r="J716" i="1" s="1"/>
  <c r="I716" i="1" a="1"/>
  <c r="I716" i="1" s="1"/>
  <c r="G711" i="1" a="1"/>
  <c r="G711" i="1" s="1"/>
  <c r="H716" i="1" a="1"/>
  <c r="H716" i="1" s="1"/>
  <c r="G716" i="1" a="1"/>
  <c r="G716" i="1"/>
  <c r="F716" i="1" a="1"/>
  <c r="F716" i="1"/>
  <c r="I709" i="1" a="1"/>
  <c r="I709" i="1"/>
  <c r="L696" i="1" a="1"/>
  <c r="L696" i="1"/>
  <c r="H696" i="1" a="1"/>
  <c r="H696" i="1" s="1"/>
  <c r="P697" i="1" a="1"/>
  <c r="P697" i="1"/>
  <c r="K696" i="1" a="1"/>
  <c r="K696" i="1" s="1"/>
  <c r="K697" i="1" a="1"/>
  <c r="K697" i="1"/>
  <c r="H697" i="1" a="1"/>
  <c r="H697" i="1"/>
  <c r="G696" i="1" a="1"/>
  <c r="G696" i="1"/>
  <c r="O696" i="1" a="1"/>
  <c r="O696" i="1" s="1"/>
  <c r="N697" i="1" a="1"/>
  <c r="N697" i="1" s="1"/>
  <c r="I697" i="1" a="1"/>
  <c r="I697" i="1" s="1"/>
  <c r="J696" i="1" a="1"/>
  <c r="J696" i="1" s="1"/>
  <c r="J697" i="1" a="1"/>
  <c r="J697" i="1" s="1"/>
  <c r="F697" i="1" a="1"/>
  <c r="F697" i="1"/>
  <c r="O697" i="1" a="1"/>
  <c r="O697" i="1"/>
  <c r="G697" i="1" a="1"/>
  <c r="G697" i="1"/>
  <c r="I696" i="1" a="1"/>
  <c r="I696" i="1"/>
  <c r="F696" i="1" a="1"/>
  <c r="F696" i="1" s="1"/>
  <c r="M697" i="1" a="1"/>
  <c r="M697" i="1"/>
  <c r="M696" i="1" a="1"/>
  <c r="M696" i="1"/>
  <c r="Q697" i="1" a="1"/>
  <c r="Q697" i="1"/>
  <c r="L697" i="1" a="1"/>
  <c r="L697" i="1" s="1"/>
  <c r="Q696" i="1" a="1"/>
  <c r="Q696" i="1" s="1"/>
  <c r="P696" i="1" a="1"/>
  <c r="P696" i="1"/>
  <c r="N696" i="1" a="1"/>
  <c r="N696" i="1"/>
  <c r="Q682" i="1" a="1"/>
  <c r="Q682" i="1" s="1"/>
  <c r="N683" i="1" a="1"/>
  <c r="N683" i="1" s="1"/>
  <c r="L683" i="1" a="1"/>
  <c r="L683" i="1" s="1"/>
  <c r="K683" i="1" a="1"/>
  <c r="K683" i="1"/>
  <c r="H683" i="1" a="1"/>
  <c r="H683" i="1"/>
  <c r="F683" i="1" a="1"/>
  <c r="F683" i="1" s="1"/>
  <c r="G688" i="1" a="1"/>
  <c r="G688" i="1"/>
  <c r="J685" i="1" a="1"/>
  <c r="J685" i="1"/>
  <c r="M687" i="1" a="1"/>
  <c r="M687" i="1" s="1"/>
  <c r="H687" i="1" a="1"/>
  <c r="H687" i="1"/>
  <c r="G683" i="1" a="1"/>
  <c r="G683" i="1"/>
  <c r="K687" i="1" a="1"/>
  <c r="K687" i="1" s="1"/>
  <c r="N688" i="1" a="1"/>
  <c r="N688" i="1"/>
  <c r="P688" i="1" a="1"/>
  <c r="P688" i="1" s="1"/>
  <c r="J688" i="1" a="1"/>
  <c r="J688" i="1" s="1"/>
  <c r="F688" i="1" a="1"/>
  <c r="F688" i="1" s="1"/>
  <c r="G687" i="1" a="1"/>
  <c r="G687" i="1" s="1"/>
  <c r="F687" i="1" a="1"/>
  <c r="F687" i="1" s="1"/>
  <c r="M685" i="1" a="1"/>
  <c r="M685" i="1"/>
  <c r="H685" i="1" a="1"/>
  <c r="H685" i="1" s="1"/>
  <c r="L685" i="1" a="1"/>
  <c r="L685" i="1" s="1"/>
  <c r="Q683" i="1" a="1"/>
  <c r="Q683" i="1" s="1"/>
  <c r="Q688" i="1" a="1"/>
  <c r="Q688" i="1" s="1"/>
  <c r="O688" i="1" a="1"/>
  <c r="O688" i="1"/>
  <c r="M688" i="1" a="1"/>
  <c r="M688" i="1"/>
  <c r="P683" i="1" a="1"/>
  <c r="P683" i="1" s="1"/>
  <c r="I688" i="1" a="1"/>
  <c r="I688" i="1"/>
  <c r="P685" i="1" a="1"/>
  <c r="P685" i="1"/>
  <c r="Q685" i="1" a="1"/>
  <c r="Q685" i="1"/>
  <c r="L688" i="1" a="1"/>
  <c r="L688" i="1"/>
  <c r="J687" i="1" a="1"/>
  <c r="J687" i="1" s="1"/>
  <c r="K685" i="1" a="1"/>
  <c r="K685" i="1" s="1"/>
  <c r="K688" i="1" a="1"/>
  <c r="K688" i="1" s="1"/>
  <c r="H688" i="1" a="1"/>
  <c r="H688" i="1"/>
  <c r="O683" i="1" a="1"/>
  <c r="O683" i="1"/>
  <c r="Q687" i="1" a="1"/>
  <c r="Q687" i="1" s="1"/>
  <c r="P687" i="1" a="1"/>
  <c r="P687" i="1"/>
  <c r="G685" i="1" a="1"/>
  <c r="G685" i="1" s="1"/>
  <c r="M683" i="1" a="1"/>
  <c r="M683" i="1" s="1"/>
  <c r="O687" i="1" a="1"/>
  <c r="O687" i="1" s="1"/>
  <c r="L687" i="1" a="1"/>
  <c r="L687" i="1"/>
  <c r="N687" i="1" a="1"/>
  <c r="N687" i="1"/>
  <c r="F685" i="1" a="1"/>
  <c r="F685" i="1"/>
  <c r="I687" i="1" a="1"/>
  <c r="I687" i="1"/>
  <c r="N685" i="1" a="1"/>
  <c r="N685" i="1" s="1"/>
  <c r="I683" i="1" a="1"/>
  <c r="I683" i="1" s="1"/>
  <c r="J683" i="1" a="1"/>
  <c r="J683" i="1" s="1"/>
  <c r="O685" i="1" a="1"/>
  <c r="O685" i="1" s="1"/>
  <c r="I685" i="1" a="1"/>
  <c r="I685" i="1"/>
  <c r="K681" i="1" a="1"/>
  <c r="K681" i="1"/>
  <c r="J682" i="1" a="1"/>
  <c r="J682" i="1" s="1"/>
  <c r="N681" i="1" a="1"/>
  <c r="N681" i="1"/>
  <c r="M681" i="1" a="1"/>
  <c r="M681" i="1"/>
  <c r="I681" i="1" a="1"/>
  <c r="I681" i="1" s="1"/>
  <c r="H682" i="1" a="1"/>
  <c r="H682" i="1" s="1"/>
  <c r="F682" i="1" a="1"/>
  <c r="F682" i="1" s="1"/>
  <c r="F681" i="1" a="1"/>
  <c r="F681" i="1"/>
  <c r="H681" i="1" a="1"/>
  <c r="H681" i="1"/>
  <c r="P681" i="1" a="1"/>
  <c r="P681" i="1"/>
  <c r="P682" i="1" a="1"/>
  <c r="P682" i="1"/>
  <c r="G682" i="1" a="1"/>
  <c r="G682" i="1" s="1"/>
  <c r="O682" i="1" a="1"/>
  <c r="O682" i="1" s="1"/>
  <c r="M682" i="1" a="1"/>
  <c r="M682" i="1" s="1"/>
  <c r="I682" i="1" a="1"/>
  <c r="I682" i="1"/>
  <c r="Q681" i="1" a="1"/>
  <c r="Q681" i="1" s="1"/>
  <c r="J681" i="1" a="1"/>
  <c r="J681" i="1"/>
  <c r="G681" i="1" a="1"/>
  <c r="G681" i="1" s="1"/>
  <c r="O681" i="1" a="1"/>
  <c r="O681" i="1" s="1"/>
  <c r="N682" i="1" a="1"/>
  <c r="N682" i="1"/>
  <c r="L682" i="1" a="1"/>
  <c r="L682" i="1" s="1"/>
  <c r="K682" i="1" a="1"/>
  <c r="K682" i="1"/>
  <c r="L681" i="1" a="1"/>
  <c r="L681" i="1"/>
  <c r="O666" i="1" a="1"/>
  <c r="O666" i="1" s="1"/>
  <c r="Q666" i="1" a="1"/>
  <c r="Q666" i="1"/>
  <c r="P666" i="1" a="1"/>
  <c r="P666" i="1"/>
  <c r="N666" i="1" a="1"/>
  <c r="N666" i="1" s="1"/>
  <c r="H664" i="1" a="1"/>
  <c r="H664" i="1" s="1"/>
  <c r="I664" i="1" a="1"/>
  <c r="I664" i="1" s="1"/>
  <c r="N664" i="1" a="1"/>
  <c r="N664" i="1"/>
  <c r="I665" i="1" a="1"/>
  <c r="I665" i="1" s="1"/>
  <c r="P664" i="1" a="1"/>
  <c r="P664" i="1"/>
  <c r="L665" i="1" a="1"/>
  <c r="L665" i="1" s="1"/>
  <c r="J664" i="1" a="1"/>
  <c r="J664" i="1"/>
  <c r="F666" i="1" a="1"/>
  <c r="F666" i="1"/>
  <c r="M665" i="1" a="1"/>
  <c r="M665" i="1"/>
  <c r="M666" i="1" a="1"/>
  <c r="M666" i="1"/>
  <c r="L666" i="1" a="1"/>
  <c r="L666" i="1" s="1"/>
  <c r="Q665" i="1" a="1"/>
  <c r="Q665" i="1" s="1"/>
  <c r="G666" i="1" a="1"/>
  <c r="G666" i="1" s="1"/>
  <c r="N665" i="1" a="1"/>
  <c r="N665" i="1"/>
  <c r="H665" i="1" a="1"/>
  <c r="H665" i="1" s="1"/>
  <c r="K666" i="1" a="1"/>
  <c r="K666" i="1" s="1"/>
  <c r="J666" i="1" a="1"/>
  <c r="J666" i="1" s="1"/>
  <c r="I666" i="1" a="1"/>
  <c r="I666" i="1"/>
  <c r="H666" i="1" a="1"/>
  <c r="H666" i="1"/>
  <c r="P665" i="1" a="1"/>
  <c r="P665" i="1" s="1"/>
  <c r="F665" i="1" a="1"/>
  <c r="F665" i="1"/>
  <c r="O665" i="1" a="1"/>
  <c r="O665" i="1"/>
  <c r="K665" i="1" a="1"/>
  <c r="K665" i="1"/>
  <c r="G665" i="1" a="1"/>
  <c r="G665" i="1"/>
  <c r="Q664" i="1" a="1"/>
  <c r="Q664" i="1"/>
  <c r="K664" i="1" a="1"/>
  <c r="K664" i="1"/>
  <c r="J665" i="1" a="1"/>
  <c r="J665" i="1" s="1"/>
  <c r="O664" i="1" a="1"/>
  <c r="O664" i="1" s="1"/>
  <c r="M664" i="1" a="1"/>
  <c r="M664" i="1" s="1"/>
  <c r="L664" i="1" a="1"/>
  <c r="L664" i="1"/>
  <c r="K653" i="1" a="1"/>
  <c r="K653" i="1"/>
  <c r="J653" i="1" a="1"/>
  <c r="J653" i="1"/>
  <c r="Q653" i="1" a="1"/>
  <c r="Q653" i="1"/>
  <c r="F653" i="1" a="1"/>
  <c r="F653" i="1" s="1"/>
  <c r="I653" i="1" a="1"/>
  <c r="I653" i="1"/>
  <c r="M652" i="1" a="1"/>
  <c r="M652" i="1"/>
  <c r="P653" i="1" a="1"/>
  <c r="P653" i="1"/>
  <c r="O652" i="1" a="1"/>
  <c r="O652" i="1"/>
  <c r="L653" i="1" a="1"/>
  <c r="L653" i="1"/>
  <c r="G664" i="1" a="1"/>
  <c r="G664" i="1"/>
  <c r="N653" i="1" a="1"/>
  <c r="N653" i="1"/>
  <c r="H653" i="1" a="1"/>
  <c r="H653" i="1" s="1"/>
  <c r="Q652" i="1" a="1"/>
  <c r="Q652" i="1" s="1"/>
  <c r="H652" i="1" a="1"/>
  <c r="H652" i="1" s="1"/>
  <c r="F664" i="1" a="1"/>
  <c r="F664" i="1" s="1"/>
  <c r="N652" i="1" a="1"/>
  <c r="N652" i="1" s="1"/>
  <c r="G653" i="1" a="1"/>
  <c r="G653" i="1"/>
  <c r="L652" i="1" a="1"/>
  <c r="L652" i="1" s="1"/>
  <c r="I652" i="1" a="1"/>
  <c r="I652" i="1"/>
  <c r="P652" i="1" a="1"/>
  <c r="P652" i="1"/>
  <c r="O653" i="1" a="1"/>
  <c r="O653" i="1"/>
  <c r="G652" i="1" a="1"/>
  <c r="G652" i="1"/>
  <c r="J652" i="1" a="1"/>
  <c r="J652" i="1"/>
  <c r="M653" i="1" a="1"/>
  <c r="M653" i="1"/>
  <c r="K652" i="1" a="1"/>
  <c r="K652" i="1"/>
  <c r="J647" i="1" a="1"/>
  <c r="J647" i="1"/>
  <c r="N647" i="1" a="1"/>
  <c r="N647" i="1"/>
  <c r="H647" i="1" a="1"/>
  <c r="H647" i="1" s="1"/>
  <c r="K647" i="1" a="1"/>
  <c r="K647" i="1"/>
  <c r="H649" i="1" a="1"/>
  <c r="H649" i="1"/>
  <c r="I648" i="1" a="1"/>
  <c r="I648" i="1"/>
  <c r="F647" i="1" a="1"/>
  <c r="F647" i="1" s="1"/>
  <c r="O649" i="1" a="1"/>
  <c r="O649" i="1"/>
  <c r="N650" i="1" a="1"/>
  <c r="N650" i="1"/>
  <c r="O647" i="1" a="1"/>
  <c r="O647" i="1"/>
  <c r="J649" i="1" a="1"/>
  <c r="J649" i="1"/>
  <c r="I647" i="1" a="1"/>
  <c r="I647" i="1"/>
  <c r="I649" i="1" a="1"/>
  <c r="I649" i="1"/>
  <c r="L647" i="1" a="1"/>
  <c r="L647" i="1"/>
  <c r="G647" i="1" a="1"/>
  <c r="G647" i="1"/>
  <c r="K650" i="1" a="1"/>
  <c r="K650" i="1"/>
  <c r="G650" i="1" a="1"/>
  <c r="G650" i="1"/>
  <c r="L649" i="1" a="1"/>
  <c r="L649" i="1" s="1"/>
  <c r="G649" i="1" a="1"/>
  <c r="G649" i="1" s="1"/>
  <c r="M647" i="1" a="1"/>
  <c r="M647" i="1"/>
  <c r="Q647" i="1" a="1"/>
  <c r="Q647" i="1" s="1"/>
  <c r="Q645" i="1" a="1"/>
  <c r="Q645" i="1"/>
  <c r="H650" i="1" a="1"/>
  <c r="H650" i="1"/>
  <c r="F649" i="1" a="1"/>
  <c r="F649" i="1"/>
  <c r="F652" i="1" a="1"/>
  <c r="F652" i="1"/>
  <c r="M648" i="1" a="1"/>
  <c r="M648" i="1"/>
  <c r="P650" i="1" a="1"/>
  <c r="P650" i="1" s="1"/>
  <c r="L650" i="1" a="1"/>
  <c r="L650" i="1"/>
  <c r="N649" i="1" a="1"/>
  <c r="N649" i="1" s="1"/>
  <c r="P645" i="1" a="1"/>
  <c r="P645" i="1" s="1"/>
  <c r="K648" i="1" a="1"/>
  <c r="K648" i="1"/>
  <c r="Q648" i="1" a="1"/>
  <c r="Q648" i="1" s="1"/>
  <c r="P648" i="1" a="1"/>
  <c r="P648" i="1"/>
  <c r="O648" i="1" a="1"/>
  <c r="O648" i="1"/>
  <c r="I650" i="1" a="1"/>
  <c r="I650" i="1" s="1"/>
  <c r="L648" i="1" a="1"/>
  <c r="L648" i="1"/>
  <c r="F648" i="1" a="1"/>
  <c r="F648" i="1" s="1"/>
  <c r="P647" i="1" a="1"/>
  <c r="P647" i="1"/>
  <c r="G648" i="1" a="1"/>
  <c r="G648" i="1"/>
  <c r="K649" i="1" a="1"/>
  <c r="K649" i="1"/>
  <c r="Q649" i="1" a="1"/>
  <c r="Q649" i="1"/>
  <c r="P649" i="1" a="1"/>
  <c r="P649" i="1" s="1"/>
  <c r="Q650" i="1" a="1"/>
  <c r="Q650" i="1"/>
  <c r="O650" i="1" a="1"/>
  <c r="O650" i="1" s="1"/>
  <c r="H648" i="1" a="1"/>
  <c r="H648" i="1" s="1"/>
  <c r="J648" i="1" a="1"/>
  <c r="J648" i="1"/>
  <c r="M650" i="1" a="1"/>
  <c r="M650" i="1" s="1"/>
  <c r="M649" i="1" a="1"/>
  <c r="M649" i="1"/>
  <c r="N648" i="1" a="1"/>
  <c r="N648" i="1" s="1"/>
  <c r="J650" i="1" a="1"/>
  <c r="J650" i="1"/>
  <c r="F650" i="1" a="1"/>
  <c r="F650" i="1"/>
  <c r="Q640" i="1" a="1"/>
  <c r="Q640" i="1" s="1"/>
  <c r="L642" i="1" a="1"/>
  <c r="L642" i="1"/>
  <c r="L643" i="1" a="1"/>
  <c r="L643" i="1"/>
  <c r="H643" i="1" a="1"/>
  <c r="H643" i="1"/>
  <c r="M639" i="1" a="1"/>
  <c r="M639" i="1"/>
  <c r="N642" i="1" a="1"/>
  <c r="N642" i="1" s="1"/>
  <c r="J642" i="1" a="1"/>
  <c r="J642" i="1"/>
  <c r="Q639" i="1" a="1"/>
  <c r="Q639" i="1" s="1"/>
  <c r="O642" i="1" a="1"/>
  <c r="O642" i="1" s="1"/>
  <c r="M640" i="1" a="1"/>
  <c r="M640" i="1" s="1"/>
  <c r="F643" i="1" a="1"/>
  <c r="F643" i="1"/>
  <c r="I640" i="1" a="1"/>
  <c r="I640" i="1" s="1"/>
  <c r="F642" i="1" a="1"/>
  <c r="F642" i="1" s="1"/>
  <c r="O640" i="1" a="1"/>
  <c r="O640" i="1"/>
  <c r="P639" i="1" a="1"/>
  <c r="P639" i="1" s="1"/>
  <c r="L639" i="1" a="1"/>
  <c r="L639" i="1" s="1"/>
  <c r="G642" i="1" a="1"/>
  <c r="G642" i="1"/>
  <c r="K642" i="1" a="1"/>
  <c r="K642" i="1"/>
  <c r="M642" i="1" a="1"/>
  <c r="M642" i="1"/>
  <c r="P643" i="1" a="1"/>
  <c r="P643" i="1"/>
  <c r="G640" i="1" a="1"/>
  <c r="G640" i="1"/>
  <c r="N643" i="1" a="1"/>
  <c r="N643" i="1"/>
  <c r="I643" i="1" a="1"/>
  <c r="I643" i="1"/>
  <c r="N639" i="1" a="1"/>
  <c r="N639" i="1"/>
  <c r="O639" i="1" a="1"/>
  <c r="O639" i="1"/>
  <c r="F640" i="1" a="1"/>
  <c r="F640" i="1" s="1"/>
  <c r="O643" i="1" a="1"/>
  <c r="O643" i="1"/>
  <c r="M643" i="1" a="1"/>
  <c r="M643" i="1"/>
  <c r="G643" i="1" a="1"/>
  <c r="G643" i="1"/>
  <c r="L640" i="1" a="1"/>
  <c r="L640" i="1"/>
  <c r="K640" i="1" a="1"/>
  <c r="K640" i="1" s="1"/>
  <c r="O645" i="1" a="1"/>
  <c r="O645" i="1"/>
  <c r="J640" i="1" a="1"/>
  <c r="J640" i="1"/>
  <c r="N645" i="1" a="1"/>
  <c r="N645" i="1"/>
  <c r="J643" i="1" a="1"/>
  <c r="J643" i="1"/>
  <c r="M645" i="1" a="1"/>
  <c r="M645" i="1" s="1"/>
  <c r="L645" i="1" a="1"/>
  <c r="L645" i="1"/>
  <c r="I645" i="1" a="1"/>
  <c r="I645" i="1" s="1"/>
  <c r="K643" i="1" a="1"/>
  <c r="K643" i="1"/>
  <c r="H642" i="1" a="1"/>
  <c r="H642" i="1" s="1"/>
  <c r="K645" i="1" a="1"/>
  <c r="K645" i="1" s="1"/>
  <c r="P642" i="1" a="1"/>
  <c r="P642" i="1" s="1"/>
  <c r="P640" i="1" a="1"/>
  <c r="P640" i="1"/>
  <c r="J645" i="1" a="1"/>
  <c r="J645" i="1" s="1"/>
  <c r="H645" i="1" a="1"/>
  <c r="H645" i="1" s="1"/>
  <c r="G645" i="1" a="1"/>
  <c r="G645" i="1" s="1"/>
  <c r="F645" i="1" a="1"/>
  <c r="F645" i="1"/>
  <c r="Q643" i="1" a="1"/>
  <c r="Q643" i="1"/>
  <c r="H640" i="1" a="1"/>
  <c r="H640" i="1"/>
  <c r="I642" i="1" a="1"/>
  <c r="I642" i="1"/>
  <c r="N640" i="1" a="1"/>
  <c r="N640" i="1"/>
  <c r="Q642" i="1" a="1"/>
  <c r="Q642" i="1"/>
  <c r="J638" i="1" a="1"/>
  <c r="J638" i="1"/>
  <c r="J639" i="1" a="1"/>
  <c r="J639" i="1" s="1"/>
  <c r="H637" i="1" a="1"/>
  <c r="H637" i="1"/>
  <c r="M638" i="1" a="1"/>
  <c r="M638" i="1"/>
  <c r="Q635" i="1" a="1"/>
  <c r="Q635" i="1"/>
  <c r="K638" i="1" a="1"/>
  <c r="K638" i="1"/>
  <c r="K635" i="1" a="1"/>
  <c r="K635" i="1"/>
  <c r="L637" i="1" a="1"/>
  <c r="L637" i="1"/>
  <c r="Q633" i="1" a="1"/>
  <c r="Q633" i="1" s="1"/>
  <c r="O633" i="1" a="1"/>
  <c r="O633" i="1"/>
  <c r="I635" i="1" a="1"/>
  <c r="I635" i="1"/>
  <c r="I638" i="1" a="1"/>
  <c r="I638" i="1"/>
  <c r="J637" i="1" a="1"/>
  <c r="J637" i="1"/>
  <c r="G637" i="1" a="1"/>
  <c r="G637" i="1" s="1"/>
  <c r="M635" i="1" a="1"/>
  <c r="M635" i="1"/>
  <c r="L635" i="1" a="1"/>
  <c r="L635" i="1" s="1"/>
  <c r="F635" i="1" a="1"/>
  <c r="F635" i="1" s="1"/>
  <c r="I639" i="1" a="1"/>
  <c r="I639" i="1" s="1"/>
  <c r="H639" i="1" a="1"/>
  <c r="H639" i="1" s="1"/>
  <c r="K637" i="1" a="1"/>
  <c r="K637" i="1"/>
  <c r="J633" i="1" a="1"/>
  <c r="J633" i="1"/>
  <c r="M637" i="1" a="1"/>
  <c r="M637" i="1" s="1"/>
  <c r="G639" i="1" a="1"/>
  <c r="G639" i="1"/>
  <c r="Q638" i="1" a="1"/>
  <c r="Q638" i="1"/>
  <c r="F639" i="1" a="1"/>
  <c r="F639" i="1" s="1"/>
  <c r="P638" i="1" a="1"/>
  <c r="P638" i="1"/>
  <c r="N638" i="1" a="1"/>
  <c r="N638" i="1"/>
  <c r="L638" i="1" a="1"/>
  <c r="L638" i="1"/>
  <c r="J635" i="1" a="1"/>
  <c r="J635" i="1"/>
  <c r="N635" i="1" a="1"/>
  <c r="N635" i="1" s="1"/>
  <c r="Q637" i="1" a="1"/>
  <c r="Q637" i="1" s="1"/>
  <c r="G638" i="1" a="1"/>
  <c r="G638" i="1"/>
  <c r="N637" i="1" a="1"/>
  <c r="N637" i="1"/>
  <c r="F637" i="1" a="1"/>
  <c r="F637" i="1"/>
  <c r="O635" i="1" a="1"/>
  <c r="O635" i="1"/>
  <c r="P633" i="1" a="1"/>
  <c r="P633" i="1"/>
  <c r="N633" i="1" a="1"/>
  <c r="N633" i="1" s="1"/>
  <c r="P637" i="1" a="1"/>
  <c r="P637" i="1"/>
  <c r="O637" i="1" a="1"/>
  <c r="O637" i="1"/>
  <c r="G635" i="1" a="1"/>
  <c r="G635" i="1" s="1"/>
  <c r="F638" i="1" a="1"/>
  <c r="F638" i="1"/>
  <c r="K633" i="1" a="1"/>
  <c r="K633" i="1"/>
  <c r="P635" i="1" a="1"/>
  <c r="P635" i="1"/>
  <c r="I637" i="1" a="1"/>
  <c r="I637" i="1" s="1"/>
  <c r="H633" i="1" a="1"/>
  <c r="H633" i="1"/>
  <c r="H635" i="1" a="1"/>
  <c r="H635" i="1" s="1"/>
  <c r="M633" i="1" a="1"/>
  <c r="M633" i="1" s="1"/>
  <c r="L633" i="1" a="1"/>
  <c r="L633" i="1" s="1"/>
  <c r="K639" i="1" a="1"/>
  <c r="K639" i="1"/>
  <c r="O638" i="1" a="1"/>
  <c r="O638" i="1" s="1"/>
  <c r="I633" i="1" a="1"/>
  <c r="I633" i="1"/>
  <c r="H638" i="1" a="1"/>
  <c r="H638" i="1"/>
  <c r="F627" i="1" a="1"/>
  <c r="F627" i="1"/>
  <c r="O627" i="1" a="1"/>
  <c r="O627" i="1"/>
  <c r="M627" i="1" a="1"/>
  <c r="M627" i="1"/>
  <c r="I627" i="1" a="1"/>
  <c r="I627" i="1" s="1"/>
  <c r="F632" i="1" a="1"/>
  <c r="F632" i="1"/>
  <c r="N629" i="1" a="1"/>
  <c r="N629" i="1" s="1"/>
  <c r="F629" i="1" a="1"/>
  <c r="F629" i="1"/>
  <c r="Q630" i="1" a="1"/>
  <c r="Q630" i="1" s="1"/>
  <c r="L629" i="1" a="1"/>
  <c r="L629" i="1"/>
  <c r="Q627" i="1" a="1"/>
  <c r="Q627" i="1"/>
  <c r="M628" i="1" a="1"/>
  <c r="M628" i="1"/>
  <c r="G629" i="1" a="1"/>
  <c r="G629" i="1"/>
  <c r="H632" i="1" a="1"/>
  <c r="H632" i="1" s="1"/>
  <c r="I628" i="1" a="1"/>
  <c r="I628" i="1"/>
  <c r="J629" i="1" a="1"/>
  <c r="J629" i="1"/>
  <c r="L630" i="1" a="1"/>
  <c r="L630" i="1" s="1"/>
  <c r="K629" i="1" a="1"/>
  <c r="K629" i="1"/>
  <c r="M629" i="1" a="1"/>
  <c r="M629" i="1"/>
  <c r="P630" i="1" a="1"/>
  <c r="P630" i="1"/>
  <c r="L628" i="1" a="1"/>
  <c r="L628" i="1" s="1"/>
  <c r="O630" i="1" a="1"/>
  <c r="O630" i="1"/>
  <c r="H630" i="1" a="1"/>
  <c r="H630" i="1"/>
  <c r="F630" i="1" a="1"/>
  <c r="F630" i="1" s="1"/>
  <c r="J632" i="1" a="1"/>
  <c r="J632" i="1" s="1"/>
  <c r="G633" i="1" a="1"/>
  <c r="G633" i="1" s="1"/>
  <c r="G627" i="1" a="1"/>
  <c r="G627" i="1"/>
  <c r="F633" i="1" a="1"/>
  <c r="F633" i="1"/>
  <c r="N632" i="1" a="1"/>
  <c r="N632" i="1" s="1"/>
  <c r="H627" i="1" a="1"/>
  <c r="H627" i="1" s="1"/>
  <c r="Q632" i="1" a="1"/>
  <c r="Q632" i="1"/>
  <c r="P632" i="1" a="1"/>
  <c r="P632" i="1"/>
  <c r="O629" i="1" a="1"/>
  <c r="O629" i="1" s="1"/>
  <c r="K630" i="1" a="1"/>
  <c r="K630" i="1"/>
  <c r="I630" i="1" a="1"/>
  <c r="I630" i="1" s="1"/>
  <c r="Q628" i="1" a="1"/>
  <c r="Q628" i="1" s="1"/>
  <c r="J628" i="1" a="1"/>
  <c r="J628" i="1"/>
  <c r="H628" i="1" a="1"/>
  <c r="H628" i="1" s="1"/>
  <c r="L627" i="1" a="1"/>
  <c r="L627" i="1"/>
  <c r="O632" i="1" a="1"/>
  <c r="O632" i="1"/>
  <c r="J630" i="1" a="1"/>
  <c r="J630" i="1"/>
  <c r="M632" i="1" a="1"/>
  <c r="M632" i="1"/>
  <c r="L632" i="1" a="1"/>
  <c r="L632" i="1"/>
  <c r="M630" i="1" a="1"/>
  <c r="M630" i="1" s="1"/>
  <c r="K628" i="1" a="1"/>
  <c r="K628" i="1" s="1"/>
  <c r="G628" i="1" a="1"/>
  <c r="G628" i="1"/>
  <c r="I629" i="1" a="1"/>
  <c r="I629" i="1"/>
  <c r="F628" i="1" a="1"/>
  <c r="F628" i="1"/>
  <c r="P627" i="1" a="1"/>
  <c r="P627" i="1" s="1"/>
  <c r="J627" i="1" a="1"/>
  <c r="J627" i="1" s="1"/>
  <c r="K632" i="1" a="1"/>
  <c r="K632" i="1" s="1"/>
  <c r="G632" i="1" a="1"/>
  <c r="G632" i="1"/>
  <c r="H629" i="1" a="1"/>
  <c r="H629" i="1" s="1"/>
  <c r="K627" i="1" a="1"/>
  <c r="K627" i="1" s="1"/>
  <c r="P629" i="1" a="1"/>
  <c r="P629" i="1" s="1"/>
  <c r="N627" i="1" a="1"/>
  <c r="N627" i="1"/>
  <c r="P628" i="1" a="1"/>
  <c r="P628" i="1"/>
  <c r="I632" i="1" a="1"/>
  <c r="I632" i="1" s="1"/>
  <c r="N630" i="1" a="1"/>
  <c r="N630" i="1"/>
  <c r="G630" i="1" a="1"/>
  <c r="G630" i="1" s="1"/>
  <c r="Q629" i="1" a="1"/>
  <c r="Q629" i="1" s="1"/>
  <c r="O628" i="1" a="1"/>
  <c r="O628" i="1"/>
  <c r="N628" i="1" a="1"/>
  <c r="N628" i="1" s="1"/>
  <c r="O625" i="1" a="1"/>
  <c r="O625" i="1"/>
  <c r="N625" i="1" a="1"/>
  <c r="N625" i="1" s="1"/>
  <c r="L623" i="1" a="1"/>
  <c r="L623" i="1" s="1"/>
  <c r="L620" i="1" a="1"/>
  <c r="L620" i="1" s="1"/>
  <c r="H620" i="1" a="1"/>
  <c r="H620" i="1"/>
  <c r="L625" i="1" a="1"/>
  <c r="L625" i="1"/>
  <c r="L622" i="1" a="1"/>
  <c r="L622" i="1"/>
  <c r="F620" i="1" a="1"/>
  <c r="F620" i="1"/>
  <c r="F622" i="1" a="1"/>
  <c r="F622" i="1"/>
  <c r="O622" i="1" a="1"/>
  <c r="O622" i="1" s="1"/>
  <c r="Q623" i="1" a="1"/>
  <c r="Q623" i="1"/>
  <c r="M622" i="1" a="1"/>
  <c r="M622" i="1" s="1"/>
  <c r="P620" i="1" a="1"/>
  <c r="P620" i="1"/>
  <c r="N620" i="1" a="1"/>
  <c r="N620" i="1" s="1"/>
  <c r="L619" i="1" a="1"/>
  <c r="L619" i="1"/>
  <c r="M623" i="1" a="1"/>
  <c r="M623" i="1"/>
  <c r="M625" i="1" a="1"/>
  <c r="M625" i="1" s="1"/>
  <c r="K625" i="1" a="1"/>
  <c r="K625" i="1" s="1"/>
  <c r="G625" i="1" a="1"/>
  <c r="G625" i="1" s="1"/>
  <c r="I622" i="1" a="1"/>
  <c r="I622" i="1" s="1"/>
  <c r="H622" i="1" a="1"/>
  <c r="H622" i="1" s="1"/>
  <c r="J622" i="1" a="1"/>
  <c r="J622" i="1"/>
  <c r="N619" i="1" a="1"/>
  <c r="N619" i="1"/>
  <c r="I625" i="1" a="1"/>
  <c r="I625" i="1"/>
  <c r="P622" i="1" a="1"/>
  <c r="P622" i="1"/>
  <c r="F625" i="1" a="1"/>
  <c r="F625" i="1" s="1"/>
  <c r="O623" i="1" a="1"/>
  <c r="O623" i="1"/>
  <c r="H625" i="1" a="1"/>
  <c r="H625" i="1" s="1"/>
  <c r="I623" i="1" a="1"/>
  <c r="I623" i="1"/>
  <c r="P623" i="1" a="1"/>
  <c r="P623" i="1"/>
  <c r="K622" i="1" a="1"/>
  <c r="K622" i="1"/>
  <c r="G620" i="1" a="1"/>
  <c r="G620" i="1"/>
  <c r="N623" i="1" a="1"/>
  <c r="N623" i="1" s="1"/>
  <c r="G622" i="1" a="1"/>
  <c r="G622" i="1"/>
  <c r="M620" i="1" a="1"/>
  <c r="M620" i="1"/>
  <c r="I620" i="1" a="1"/>
  <c r="I620" i="1"/>
  <c r="M619" i="1" a="1"/>
  <c r="M619" i="1"/>
  <c r="J623" i="1" a="1"/>
  <c r="J623" i="1"/>
  <c r="F623" i="1" a="1"/>
  <c r="F623" i="1"/>
  <c r="Q625" i="1" a="1"/>
  <c r="Q625" i="1"/>
  <c r="J625" i="1" a="1"/>
  <c r="J625" i="1"/>
  <c r="Q619" i="1" a="1"/>
  <c r="Q619" i="1" s="1"/>
  <c r="Q620" i="1" a="1"/>
  <c r="Q620" i="1"/>
  <c r="G623" i="1" a="1"/>
  <c r="G623" i="1"/>
  <c r="O620" i="1" a="1"/>
  <c r="O620" i="1"/>
  <c r="K620" i="1" a="1"/>
  <c r="K620" i="1"/>
  <c r="H623" i="1" a="1"/>
  <c r="H623" i="1"/>
  <c r="K623" i="1" a="1"/>
  <c r="K623" i="1" s="1"/>
  <c r="P619" i="1" a="1"/>
  <c r="P619" i="1" s="1"/>
  <c r="N622" i="1" a="1"/>
  <c r="N622" i="1" s="1"/>
  <c r="J620" i="1" a="1"/>
  <c r="J620" i="1"/>
  <c r="O619" i="1" a="1"/>
  <c r="O619" i="1" s="1"/>
  <c r="P625" i="1" a="1"/>
  <c r="P625" i="1"/>
  <c r="Q622" i="1" a="1"/>
  <c r="Q622" i="1"/>
  <c r="I619" i="1" a="1"/>
  <c r="I619" i="1"/>
  <c r="H619" i="1" a="1"/>
  <c r="H619" i="1" s="1"/>
  <c r="G619" i="1" a="1"/>
  <c r="G619" i="1"/>
  <c r="F619" i="1" a="1"/>
  <c r="F619" i="1"/>
  <c r="K618" i="1" a="1"/>
  <c r="K618" i="1"/>
  <c r="O617" i="1" a="1"/>
  <c r="O617" i="1"/>
  <c r="L610" i="1" a="1"/>
  <c r="L610" i="1"/>
  <c r="N610" i="1" a="1"/>
  <c r="N610" i="1" s="1"/>
  <c r="Q618" i="1" a="1"/>
  <c r="Q618" i="1"/>
  <c r="H618" i="1" a="1"/>
  <c r="H618" i="1"/>
  <c r="F610" i="1" a="1"/>
  <c r="F610" i="1"/>
  <c r="P618" i="1" a="1"/>
  <c r="P618" i="1"/>
  <c r="F618" i="1" a="1"/>
  <c r="F618" i="1" s="1"/>
  <c r="K610" i="1" a="1"/>
  <c r="K610" i="1"/>
  <c r="O618" i="1" a="1"/>
  <c r="O618" i="1"/>
  <c r="N618" i="1" a="1"/>
  <c r="N618" i="1" s="1"/>
  <c r="M618" i="1" a="1"/>
  <c r="M618" i="1"/>
  <c r="P610" i="1" a="1"/>
  <c r="P610" i="1"/>
  <c r="L618" i="1" a="1"/>
  <c r="L618" i="1"/>
  <c r="J618" i="1" a="1"/>
  <c r="J618" i="1"/>
  <c r="I618" i="1" a="1"/>
  <c r="I618" i="1"/>
  <c r="G610" i="1" a="1"/>
  <c r="G610" i="1"/>
  <c r="M610" i="1" a="1"/>
  <c r="M610" i="1" s="1"/>
  <c r="G618" i="1" a="1"/>
  <c r="G618" i="1" s="1"/>
  <c r="L617" i="1" a="1"/>
  <c r="L617" i="1" s="1"/>
  <c r="O609" i="1" a="1"/>
  <c r="O609" i="1"/>
  <c r="Q617" i="1" a="1"/>
  <c r="Q617" i="1"/>
  <c r="P617" i="1" a="1"/>
  <c r="P617" i="1"/>
  <c r="Q610" i="1" a="1"/>
  <c r="Q610" i="1"/>
  <c r="N609" i="1" a="1"/>
  <c r="N609" i="1" s="1"/>
  <c r="J610" i="1" a="1"/>
  <c r="J610" i="1"/>
  <c r="O610" i="1" a="1"/>
  <c r="O610" i="1"/>
  <c r="I610" i="1" a="1"/>
  <c r="I610" i="1"/>
  <c r="Q609" i="1" a="1"/>
  <c r="Q609" i="1"/>
  <c r="H610" i="1" a="1"/>
  <c r="H610" i="1"/>
  <c r="F617" i="1" a="1"/>
  <c r="F617" i="1"/>
  <c r="N617" i="1" a="1"/>
  <c r="N617" i="1" s="1"/>
  <c r="M617" i="1" a="1"/>
  <c r="M617" i="1"/>
  <c r="K617" i="1" a="1"/>
  <c r="K617" i="1"/>
  <c r="H617" i="1" a="1"/>
  <c r="H617" i="1"/>
  <c r="P609" i="1" a="1"/>
  <c r="P609" i="1"/>
  <c r="G617" i="1" a="1"/>
  <c r="G617" i="1"/>
  <c r="J617" i="1" a="1"/>
  <c r="J617" i="1"/>
  <c r="I617" i="1" a="1"/>
  <c r="I617" i="1" s="1"/>
  <c r="K619" i="1" a="1"/>
  <c r="K619" i="1"/>
  <c r="J619" i="1" a="1"/>
  <c r="J619" i="1"/>
  <c r="Q606" i="1" a="1"/>
  <c r="Q606" i="1"/>
  <c r="N602" i="1" a="1"/>
  <c r="N602" i="1"/>
  <c r="G602" i="1" a="1"/>
  <c r="G602" i="1"/>
  <c r="K606" i="1" a="1"/>
  <c r="K606" i="1"/>
  <c r="K609" i="1" a="1"/>
  <c r="K609" i="1"/>
  <c r="I603" i="1" a="1"/>
  <c r="I603" i="1" s="1"/>
  <c r="J609" i="1" a="1"/>
  <c r="J609" i="1" s="1"/>
  <c r="I609" i="1" a="1"/>
  <c r="I609" i="1" s="1"/>
  <c r="Q607" i="1" a="1"/>
  <c r="Q607" i="1"/>
  <c r="N606" i="1" a="1"/>
  <c r="N606" i="1"/>
  <c r="L606" i="1" a="1"/>
  <c r="L606" i="1"/>
  <c r="P602" i="1" a="1"/>
  <c r="P602" i="1" s="1"/>
  <c r="I606" i="1" a="1"/>
  <c r="I606" i="1" s="1"/>
  <c r="F603" i="1" a="1"/>
  <c r="F603" i="1" s="1"/>
  <c r="L602" i="1" a="1"/>
  <c r="L602" i="1"/>
  <c r="G603" i="1" a="1"/>
  <c r="G603" i="1"/>
  <c r="J602" i="1" a="1"/>
  <c r="J602" i="1"/>
  <c r="N603" i="1" a="1"/>
  <c r="N603" i="1"/>
  <c r="L603" i="1" a="1"/>
  <c r="L603" i="1"/>
  <c r="G606" i="1" a="1"/>
  <c r="G606" i="1" s="1"/>
  <c r="H603" i="1" a="1"/>
  <c r="H603" i="1"/>
  <c r="M609" i="1" a="1"/>
  <c r="M609" i="1"/>
  <c r="L609" i="1" a="1"/>
  <c r="L609" i="1"/>
  <c r="H609" i="1" a="1"/>
  <c r="H609" i="1"/>
  <c r="O606" i="1" a="1"/>
  <c r="O606" i="1"/>
  <c r="I602" i="1" a="1"/>
  <c r="I602" i="1" s="1"/>
  <c r="G609" i="1" a="1"/>
  <c r="G609" i="1" s="1"/>
  <c r="F609" i="1" a="1"/>
  <c r="F609" i="1" s="1"/>
  <c r="P607" i="1" a="1"/>
  <c r="P607" i="1" s="1"/>
  <c r="J603" i="1" a="1"/>
  <c r="J603" i="1"/>
  <c r="H602" i="1" a="1"/>
  <c r="H602" i="1"/>
  <c r="F606" i="1" a="1"/>
  <c r="F606" i="1"/>
  <c r="J606" i="1" a="1"/>
  <c r="J606" i="1"/>
  <c r="O602" i="1" a="1"/>
  <c r="O602" i="1"/>
  <c r="P606" i="1" a="1"/>
  <c r="P606" i="1" s="1"/>
  <c r="F607" i="1" a="1"/>
  <c r="F607" i="1" s="1"/>
  <c r="K602" i="1" a="1"/>
  <c r="K602" i="1" s="1"/>
  <c r="K603" i="1" a="1"/>
  <c r="K603" i="1"/>
  <c r="M606" i="1" a="1"/>
  <c r="M606" i="1"/>
  <c r="M603" i="1" a="1"/>
  <c r="M603" i="1" s="1"/>
  <c r="L607" i="1" a="1"/>
  <c r="L607" i="1"/>
  <c r="K607" i="1" a="1"/>
  <c r="K607" i="1"/>
  <c r="F602" i="1" a="1"/>
  <c r="F602" i="1" s="1"/>
  <c r="O607" i="1" a="1"/>
  <c r="O607" i="1" s="1"/>
  <c r="H606" i="1" a="1"/>
  <c r="H606" i="1" s="1"/>
  <c r="Q603" i="1" a="1"/>
  <c r="Q603" i="1"/>
  <c r="N607" i="1" a="1"/>
  <c r="N607" i="1"/>
  <c r="M607" i="1" a="1"/>
  <c r="M607" i="1"/>
  <c r="J607" i="1" a="1"/>
  <c r="J607" i="1" s="1"/>
  <c r="I607" i="1" a="1"/>
  <c r="I607" i="1"/>
  <c r="G607" i="1" a="1"/>
  <c r="G607" i="1"/>
  <c r="M602" i="1" a="1"/>
  <c r="M602" i="1"/>
  <c r="Q602" i="1" a="1"/>
  <c r="Q602" i="1"/>
  <c r="P603" i="1" a="1"/>
  <c r="P603" i="1" s="1"/>
  <c r="H607" i="1" a="1"/>
  <c r="H607" i="1"/>
  <c r="O603" i="1" a="1"/>
  <c r="O603" i="1"/>
  <c r="O592" i="1" a="1"/>
  <c r="O592" i="1"/>
  <c r="J592" i="1" a="1"/>
  <c r="J592" i="1" s="1"/>
  <c r="Q596" i="1" a="1"/>
  <c r="Q596" i="1" s="1"/>
  <c r="I596" i="1" a="1"/>
  <c r="I596" i="1" s="1"/>
  <c r="H595" i="1" a="1"/>
  <c r="H595" i="1"/>
  <c r="L593" i="1" a="1"/>
  <c r="L593" i="1"/>
  <c r="P592" i="1" a="1"/>
  <c r="P592" i="1"/>
  <c r="H596" i="1" a="1"/>
  <c r="H596" i="1" s="1"/>
  <c r="Q595" i="1" a="1"/>
  <c r="Q595" i="1" s="1"/>
  <c r="L595" i="1" a="1"/>
  <c r="L595" i="1" s="1"/>
  <c r="G592" i="1" a="1"/>
  <c r="G592" i="1"/>
  <c r="O596" i="1" a="1"/>
  <c r="O596" i="1" s="1"/>
  <c r="F596" i="1" a="1"/>
  <c r="F596" i="1"/>
  <c r="M595" i="1" a="1"/>
  <c r="M595" i="1"/>
  <c r="K595" i="1" a="1"/>
  <c r="K595" i="1"/>
  <c r="H593" i="1" a="1"/>
  <c r="H593" i="1"/>
  <c r="H592" i="1" a="1"/>
  <c r="H592" i="1"/>
  <c r="O593" i="1" a="1"/>
  <c r="O593" i="1" s="1"/>
  <c r="J593" i="1" a="1"/>
  <c r="J593" i="1" s="1"/>
  <c r="I595" i="1" a="1"/>
  <c r="I595" i="1" s="1"/>
  <c r="K593" i="1" a="1"/>
  <c r="K593" i="1"/>
  <c r="Q592" i="1" a="1"/>
  <c r="Q592" i="1" s="1"/>
  <c r="F592" i="1" a="1"/>
  <c r="F592" i="1"/>
  <c r="F595" i="1" a="1"/>
  <c r="F595" i="1"/>
  <c r="I593" i="1" a="1"/>
  <c r="I593" i="1"/>
  <c r="G593" i="1" a="1"/>
  <c r="G593" i="1" s="1"/>
  <c r="K592" i="1" a="1"/>
  <c r="K592" i="1"/>
  <c r="O595" i="1" a="1"/>
  <c r="O595" i="1"/>
  <c r="G595" i="1" a="1"/>
  <c r="G595" i="1"/>
  <c r="P593" i="1" a="1"/>
  <c r="P593" i="1"/>
  <c r="N593" i="1" a="1"/>
  <c r="N593" i="1"/>
  <c r="I592" i="1" a="1"/>
  <c r="I592" i="1"/>
  <c r="Q593" i="1" a="1"/>
  <c r="Q593" i="1" s="1"/>
  <c r="F593" i="1" a="1"/>
  <c r="F593" i="1" s="1"/>
  <c r="N596" i="1" a="1"/>
  <c r="N596" i="1" s="1"/>
  <c r="M596" i="1" a="1"/>
  <c r="M596" i="1"/>
  <c r="N592" i="1" a="1"/>
  <c r="N592" i="1" s="1"/>
  <c r="L596" i="1" a="1"/>
  <c r="L596" i="1" s="1"/>
  <c r="K596" i="1" a="1"/>
  <c r="K596" i="1"/>
  <c r="J596" i="1" a="1"/>
  <c r="J596" i="1" s="1"/>
  <c r="P595" i="1" a="1"/>
  <c r="P595" i="1"/>
  <c r="M593" i="1" a="1"/>
  <c r="M593" i="1" s="1"/>
  <c r="M592" i="1" a="1"/>
  <c r="M592" i="1"/>
  <c r="J595" i="1" a="1"/>
  <c r="J595" i="1" s="1"/>
  <c r="N595" i="1" a="1"/>
  <c r="N595" i="1" s="1"/>
  <c r="L592" i="1" a="1"/>
  <c r="L592" i="1"/>
  <c r="P596" i="1" a="1"/>
  <c r="P596" i="1"/>
  <c r="G596" i="1" a="1"/>
  <c r="G596" i="1" s="1"/>
  <c r="I589" i="1" a="1"/>
  <c r="I589" i="1"/>
  <c r="F589" i="1" a="1"/>
  <c r="F589" i="1"/>
  <c r="K585" i="1" a="1"/>
  <c r="K585" i="1" s="1"/>
  <c r="O589" i="1" a="1"/>
  <c r="O589" i="1"/>
  <c r="N589" i="1" a="1"/>
  <c r="N589" i="1"/>
  <c r="L589" i="1" a="1"/>
  <c r="L589" i="1" s="1"/>
  <c r="L585" i="1" a="1"/>
  <c r="L585" i="1"/>
  <c r="K589" i="1" a="1"/>
  <c r="K589" i="1"/>
  <c r="P588" i="1" a="1"/>
  <c r="P588" i="1" s="1"/>
  <c r="P584" i="1" a="1"/>
  <c r="P584" i="1"/>
  <c r="J588" i="1" a="1"/>
  <c r="J588" i="1" s="1"/>
  <c r="M589" i="1" a="1"/>
  <c r="M589" i="1" s="1"/>
  <c r="Q588" i="1" a="1"/>
  <c r="Q588" i="1"/>
  <c r="N585" i="1" a="1"/>
  <c r="N585" i="1"/>
  <c r="O588" i="1" a="1"/>
  <c r="O588" i="1"/>
  <c r="G588" i="1" a="1"/>
  <c r="G588" i="1"/>
  <c r="Q585" i="1" a="1"/>
  <c r="Q585" i="1"/>
  <c r="P585" i="1" a="1"/>
  <c r="P585" i="1" s="1"/>
  <c r="O585" i="1" a="1"/>
  <c r="O585" i="1"/>
  <c r="J589" i="1" a="1"/>
  <c r="J589" i="1" s="1"/>
  <c r="N588" i="1" a="1"/>
  <c r="N588" i="1"/>
  <c r="I588" i="1" a="1"/>
  <c r="I588" i="1"/>
  <c r="H589" i="1" a="1"/>
  <c r="H589" i="1"/>
  <c r="F585" i="1" a="1"/>
  <c r="F585" i="1" s="1"/>
  <c r="Q584" i="1" a="1"/>
  <c r="Q584" i="1"/>
  <c r="K588" i="1" a="1"/>
  <c r="K588" i="1" s="1"/>
  <c r="I585" i="1" a="1"/>
  <c r="I585" i="1" s="1"/>
  <c r="M588" i="1" a="1"/>
  <c r="M588" i="1"/>
  <c r="L588" i="1" a="1"/>
  <c r="L588" i="1"/>
  <c r="J585" i="1" a="1"/>
  <c r="J585" i="1" s="1"/>
  <c r="H585" i="1" a="1"/>
  <c r="H585" i="1"/>
  <c r="F588" i="1" a="1"/>
  <c r="F588" i="1" s="1"/>
  <c r="G585" i="1" a="1"/>
  <c r="G585" i="1"/>
  <c r="G589" i="1" a="1"/>
  <c r="G589" i="1" s="1"/>
  <c r="H588" i="1" a="1"/>
  <c r="H588" i="1" s="1"/>
  <c r="M585" i="1" a="1"/>
  <c r="M585" i="1"/>
  <c r="Q589" i="1" a="1"/>
  <c r="Q589" i="1"/>
  <c r="P589" i="1" a="1"/>
  <c r="P589" i="1"/>
  <c r="I584" i="1" a="1"/>
  <c r="I584" i="1"/>
  <c r="G584" i="1" a="1"/>
  <c r="G584" i="1"/>
  <c r="F584" i="1" a="1"/>
  <c r="F584" i="1"/>
  <c r="K584" i="1" a="1"/>
  <c r="K584" i="1"/>
  <c r="M584" i="1" a="1"/>
  <c r="M584" i="1"/>
  <c r="O584" i="1" a="1"/>
  <c r="O584" i="1"/>
  <c r="N584" i="1" a="1"/>
  <c r="N584" i="1"/>
  <c r="L584" i="1" a="1"/>
  <c r="L584" i="1" s="1"/>
  <c r="J584" i="1" a="1"/>
  <c r="J584" i="1" s="1"/>
  <c r="H584" i="1" a="1"/>
  <c r="H584" i="1" s="1"/>
  <c r="O30" i="1" a="1"/>
  <c r="O30" i="1"/>
  <c r="Q31" i="1" a="1"/>
  <c r="Q31" i="1"/>
  <c r="M31" i="1" a="1"/>
  <c r="M31" i="1"/>
  <c r="J31" i="1" a="1"/>
  <c r="J31" i="1"/>
  <c r="M30" i="1" a="1"/>
  <c r="M30" i="1"/>
  <c r="I30" i="1" a="1"/>
  <c r="I30" i="1"/>
  <c r="N30" i="1" a="1"/>
  <c r="N30" i="1"/>
  <c r="P31" i="1" a="1"/>
  <c r="P31" i="1"/>
  <c r="I31" i="1" a="1"/>
  <c r="I31" i="1"/>
  <c r="H31" i="1" a="1"/>
  <c r="H31" i="1"/>
  <c r="J30" i="1" a="1"/>
  <c r="J30" i="1"/>
  <c r="P30" i="1" a="1"/>
  <c r="P30" i="1" s="1"/>
  <c r="G31" i="1" a="1"/>
  <c r="G31" i="1" s="1"/>
  <c r="K31" i="1" a="1"/>
  <c r="K31" i="1" s="1"/>
  <c r="L31" i="1" a="1"/>
  <c r="L31" i="1"/>
  <c r="N31" i="1" a="1"/>
  <c r="N31" i="1"/>
  <c r="F31" i="1" a="1"/>
  <c r="F31" i="1"/>
  <c r="O31" i="1" a="1"/>
  <c r="O31" i="1"/>
  <c r="F30" i="1" a="1"/>
  <c r="F30" i="1" s="1"/>
  <c r="F2049" i="1" a="1"/>
  <c r="F2049" i="1"/>
  <c r="P2049" i="1" a="1"/>
  <c r="P2049" i="1" s="1"/>
  <c r="M2049" i="1" a="1"/>
  <c r="M2049" i="1" s="1"/>
  <c r="H2049" i="1" a="1"/>
  <c r="H2049" i="1" s="1"/>
  <c r="L2049" i="1" a="1"/>
  <c r="L2049" i="1"/>
  <c r="I2049" i="1" a="1"/>
  <c r="I2049" i="1"/>
  <c r="G2049" i="1" a="1"/>
  <c r="G2049" i="1"/>
  <c r="N2049" i="1" a="1"/>
  <c r="N2049" i="1"/>
  <c r="O2049" i="1" a="1"/>
  <c r="O2049" i="1" s="1"/>
  <c r="J2049" i="1" a="1"/>
  <c r="J2049" i="1"/>
  <c r="Q2049" i="1" a="1"/>
  <c r="Q2049" i="1"/>
  <c r="Q2048" i="1" a="1"/>
  <c r="Q2048" i="1"/>
  <c r="K2049" i="1" a="1"/>
  <c r="K2049" i="1"/>
  <c r="P2048" i="1" a="1"/>
  <c r="P2048" i="1"/>
  <c r="O2048" i="1" a="1"/>
  <c r="O2048" i="1"/>
  <c r="K2048" i="1" a="1"/>
  <c r="K2048" i="1"/>
  <c r="J2048" i="1" a="1"/>
  <c r="J2048" i="1"/>
  <c r="I2048" i="1" a="1"/>
  <c r="I2048" i="1" s="1"/>
  <c r="G2048" i="1" a="1"/>
  <c r="G2048" i="1" s="1"/>
  <c r="Q2043" i="1" a="1"/>
  <c r="Q2043" i="1" s="1"/>
  <c r="Q2047" i="1" a="1"/>
  <c r="Q2047" i="1" s="1"/>
  <c r="F2048" i="1" a="1"/>
  <c r="F2048" i="1"/>
  <c r="O2047" i="1" a="1"/>
  <c r="O2047" i="1" s="1"/>
  <c r="P2047" i="1" a="1"/>
  <c r="P2047" i="1" s="1"/>
  <c r="N2047" i="1" a="1"/>
  <c r="N2047" i="1" s="1"/>
  <c r="M2047" i="1" a="1"/>
  <c r="M2047" i="1"/>
  <c r="F2046" i="1" a="1"/>
  <c r="F2046" i="1"/>
  <c r="I2044" i="1" a="1"/>
  <c r="I2044" i="1"/>
  <c r="P2044" i="1" a="1"/>
  <c r="P2044" i="1"/>
  <c r="O2046" i="1" a="1"/>
  <c r="O2046" i="1"/>
  <c r="H2046" i="1" a="1"/>
  <c r="H2046" i="1"/>
  <c r="O2043" i="1" a="1"/>
  <c r="O2043" i="1" s="1"/>
  <c r="Q2045" i="1" a="1"/>
  <c r="Q2045" i="1" s="1"/>
  <c r="H2044" i="1" a="1"/>
  <c r="H2044" i="1"/>
  <c r="L2043" i="1" a="1"/>
  <c r="L2043" i="1"/>
  <c r="G2044" i="1" a="1"/>
  <c r="G2044" i="1"/>
  <c r="F2045" i="1" a="1"/>
  <c r="F2045" i="1"/>
  <c r="K2043" i="1" a="1"/>
  <c r="K2043" i="1" s="1"/>
  <c r="O2044" i="1" a="1"/>
  <c r="O2044" i="1" s="1"/>
  <c r="L2044" i="1" a="1"/>
  <c r="L2044" i="1" s="1"/>
  <c r="N2044" i="1" a="1"/>
  <c r="N2044" i="1"/>
  <c r="L2046" i="1" a="1"/>
  <c r="L2046" i="1"/>
  <c r="L2047" i="1" a="1"/>
  <c r="L2047" i="1"/>
  <c r="J2047" i="1" a="1"/>
  <c r="J2047" i="1"/>
  <c r="H2047" i="1" a="1"/>
  <c r="H2047" i="1"/>
  <c r="G2047" i="1" a="1"/>
  <c r="G2047" i="1" s="1"/>
  <c r="F2044" i="1" a="1"/>
  <c r="F2044" i="1"/>
  <c r="P2046" i="1" a="1"/>
  <c r="P2046" i="1" s="1"/>
  <c r="P2045" i="1" a="1"/>
  <c r="P2045" i="1" s="1"/>
  <c r="K2046" i="1" a="1"/>
  <c r="K2046" i="1" s="1"/>
  <c r="I2046" i="1" a="1"/>
  <c r="I2046" i="1"/>
  <c r="L2045" i="1" a="1"/>
  <c r="L2045" i="1"/>
  <c r="Q2044" i="1" a="1"/>
  <c r="Q2044" i="1"/>
  <c r="N2043" i="1" a="1"/>
  <c r="N2043" i="1" s="1"/>
  <c r="M2044" i="1" a="1"/>
  <c r="M2044" i="1" s="1"/>
  <c r="M2043" i="1" a="1"/>
  <c r="M2043" i="1" s="1"/>
  <c r="K2044" i="1" a="1"/>
  <c r="K2044" i="1"/>
  <c r="G2046" i="1" a="1"/>
  <c r="G2046" i="1"/>
  <c r="P2043" i="1" a="1"/>
  <c r="P2043" i="1"/>
  <c r="N2045" i="1" a="1"/>
  <c r="N2045" i="1" s="1"/>
  <c r="K2045" i="1" a="1"/>
  <c r="K2045" i="1"/>
  <c r="F2047" i="1" a="1"/>
  <c r="F2047" i="1" s="1"/>
  <c r="K2047" i="1" a="1"/>
  <c r="K2047" i="1"/>
  <c r="O2045" i="1" a="1"/>
  <c r="O2045" i="1"/>
  <c r="N2048" i="1" a="1"/>
  <c r="N2048" i="1"/>
  <c r="I2047" i="1" a="1"/>
  <c r="I2047" i="1"/>
  <c r="M2045" i="1" a="1"/>
  <c r="M2045" i="1"/>
  <c r="M2048" i="1" a="1"/>
  <c r="M2048" i="1"/>
  <c r="N2046" i="1" a="1"/>
  <c r="N2046" i="1" s="1"/>
  <c r="G2045" i="1" a="1"/>
  <c r="G2045" i="1" s="1"/>
  <c r="M2046" i="1" a="1"/>
  <c r="M2046" i="1" s="1"/>
  <c r="J2045" i="1" a="1"/>
  <c r="J2045" i="1"/>
  <c r="H2045" i="1" a="1"/>
  <c r="H2045" i="1"/>
  <c r="I2045" i="1" a="1"/>
  <c r="I2045" i="1" s="1"/>
  <c r="L2048" i="1" a="1"/>
  <c r="L2048" i="1"/>
  <c r="J2046" i="1" a="1"/>
  <c r="J2046" i="1"/>
  <c r="J2044" i="1" a="1"/>
  <c r="J2044" i="1" s="1"/>
  <c r="H2048" i="1" a="1"/>
  <c r="H2048" i="1" s="1"/>
  <c r="Q2046" i="1" a="1"/>
  <c r="Q2046" i="1" s="1"/>
  <c r="H2041" i="1" a="1"/>
  <c r="H2041" i="1"/>
  <c r="H2040" i="1" a="1"/>
  <c r="H2040" i="1"/>
  <c r="J2039" i="1" a="1"/>
  <c r="J2039" i="1" s="1"/>
  <c r="Q2039" i="1" a="1"/>
  <c r="Q2039" i="1"/>
  <c r="I2039" i="1" a="1"/>
  <c r="I2039" i="1"/>
  <c r="P2038" i="1" a="1"/>
  <c r="P2038" i="1" s="1"/>
  <c r="M2042" i="1" a="1"/>
  <c r="M2042" i="1" s="1"/>
  <c r="M2040" i="1" a="1"/>
  <c r="M2040" i="1" s="1"/>
  <c r="K2039" i="1" a="1"/>
  <c r="K2039" i="1" s="1"/>
  <c r="F2043" i="1" a="1"/>
  <c r="F2043" i="1"/>
  <c r="Q2042" i="1" a="1"/>
  <c r="Q2042" i="1"/>
  <c r="H2042" i="1" a="1"/>
  <c r="H2042" i="1" s="1"/>
  <c r="Q2040" i="1" a="1"/>
  <c r="Q2040" i="1"/>
  <c r="N2040" i="1" a="1"/>
  <c r="N2040" i="1"/>
  <c r="K2042" i="1" a="1"/>
  <c r="K2042" i="1"/>
  <c r="O2041" i="1" a="1"/>
  <c r="O2041" i="1"/>
  <c r="Q2038" i="1" a="1"/>
  <c r="Q2038" i="1"/>
  <c r="J2042" i="1" a="1"/>
  <c r="J2042" i="1"/>
  <c r="L2041" i="1" a="1"/>
  <c r="L2041" i="1"/>
  <c r="M2038" i="1" a="1"/>
  <c r="M2038" i="1"/>
  <c r="I2038" i="1" a="1"/>
  <c r="I2038" i="1" s="1"/>
  <c r="G2042" i="1" a="1"/>
  <c r="G2042" i="1" s="1"/>
  <c r="K2041" i="1" a="1"/>
  <c r="K2041" i="1" s="1"/>
  <c r="I2040" i="1" a="1"/>
  <c r="I2040" i="1" s="1"/>
  <c r="P2039" i="1" a="1"/>
  <c r="P2039" i="1"/>
  <c r="L2038" i="1" a="1"/>
  <c r="L2038" i="1"/>
  <c r="H2038" i="1" a="1"/>
  <c r="H2038" i="1" s="1"/>
  <c r="M2039" i="1" a="1"/>
  <c r="M2039" i="1" s="1"/>
  <c r="L2042" i="1" a="1"/>
  <c r="L2042" i="1" s="1"/>
  <c r="N2038" i="1" a="1"/>
  <c r="N2038" i="1"/>
  <c r="J2038" i="1" a="1"/>
  <c r="J2038" i="1"/>
  <c r="K2040" i="1" a="1"/>
  <c r="K2040" i="1"/>
  <c r="I2042" i="1" a="1"/>
  <c r="I2042" i="1"/>
  <c r="P2041" i="1" a="1"/>
  <c r="P2041" i="1"/>
  <c r="N2041" i="1" a="1"/>
  <c r="N2041" i="1"/>
  <c r="O2040" i="1" a="1"/>
  <c r="O2040" i="1"/>
  <c r="P2040" i="1" a="1"/>
  <c r="P2040" i="1" s="1"/>
  <c r="H2039" i="1" a="1"/>
  <c r="H2039" i="1"/>
  <c r="M2041" i="1" a="1"/>
  <c r="M2041" i="1"/>
  <c r="N2039" i="1" a="1"/>
  <c r="N2039" i="1" s="1"/>
  <c r="K2038" i="1" a="1"/>
  <c r="K2038" i="1" s="1"/>
  <c r="G2038" i="1" a="1"/>
  <c r="G2038" i="1"/>
  <c r="J2041" i="1" a="1"/>
  <c r="J2041" i="1"/>
  <c r="G2039" i="1" a="1"/>
  <c r="G2039" i="1"/>
  <c r="J2043" i="1" a="1"/>
  <c r="J2043" i="1"/>
  <c r="I2043" i="1" a="1"/>
  <c r="I2043" i="1"/>
  <c r="O2042" i="1" a="1"/>
  <c r="O2042" i="1"/>
  <c r="F2041" i="1" a="1"/>
  <c r="F2041" i="1"/>
  <c r="J2040" i="1" a="1"/>
  <c r="J2040" i="1"/>
  <c r="I2041" i="1" a="1"/>
  <c r="I2041" i="1"/>
  <c r="N2042" i="1" a="1"/>
  <c r="N2042" i="1" s="1"/>
  <c r="F2042" i="1" a="1"/>
  <c r="F2042" i="1"/>
  <c r="G2041" i="1" a="1"/>
  <c r="G2041" i="1"/>
  <c r="L2040" i="1" a="1"/>
  <c r="L2040" i="1"/>
  <c r="F2040" i="1" a="1"/>
  <c r="F2040" i="1" s="1"/>
  <c r="L2039" i="1" a="1"/>
  <c r="L2039" i="1" s="1"/>
  <c r="H2043" i="1" a="1"/>
  <c r="H2043" i="1" s="1"/>
  <c r="G2043" i="1" a="1"/>
  <c r="G2043" i="1" s="1"/>
  <c r="F2039" i="1" a="1"/>
  <c r="F2039" i="1"/>
  <c r="Q2041" i="1" a="1"/>
  <c r="Q2041" i="1"/>
  <c r="P2042" i="1" a="1"/>
  <c r="P2042" i="1"/>
  <c r="G2040" i="1" a="1"/>
  <c r="G2040" i="1"/>
  <c r="O2038" i="1" a="1"/>
  <c r="O2038" i="1"/>
  <c r="O2039" i="1" a="1"/>
  <c r="O2039" i="1"/>
  <c r="H2037" i="1" a="1"/>
  <c r="H2037" i="1" s="1"/>
  <c r="F2037" i="1" a="1"/>
  <c r="F2037" i="1"/>
  <c r="Q2037" i="1" a="1"/>
  <c r="Q2037" i="1"/>
  <c r="K2035" i="1" a="1"/>
  <c r="K2035" i="1"/>
  <c r="P2037" i="1" a="1"/>
  <c r="P2037" i="1"/>
  <c r="M2036" i="1" a="1"/>
  <c r="M2036" i="1" s="1"/>
  <c r="O2032" i="1" a="1"/>
  <c r="O2032" i="1"/>
  <c r="Q2034" i="1" a="1"/>
  <c r="Q2034" i="1"/>
  <c r="O2036" i="1" a="1"/>
  <c r="O2036" i="1"/>
  <c r="I2035" i="1" a="1"/>
  <c r="I2035" i="1"/>
  <c r="P2034" i="1" a="1"/>
  <c r="P2034" i="1"/>
  <c r="G2035" i="1" a="1"/>
  <c r="G2035" i="1"/>
  <c r="M2032" i="1" a="1"/>
  <c r="M2032" i="1"/>
  <c r="M2031" i="1" s="1" a="1"/>
  <c r="M2031" i="1" s="1"/>
  <c r="L2032" i="1" a="1"/>
  <c r="L2032" i="1"/>
  <c r="L2031" i="1" s="1" a="1"/>
  <c r="L2031" i="1" s="1"/>
  <c r="O2037" i="1" a="1"/>
  <c r="O2037" i="1" s="1"/>
  <c r="O2034" i="1" a="1"/>
  <c r="O2034" i="1"/>
  <c r="F2034" i="1" a="1"/>
  <c r="F2034" i="1"/>
  <c r="N2037" i="1" a="1"/>
  <c r="N2037" i="1"/>
  <c r="M2034" i="1" a="1"/>
  <c r="M2034" i="1"/>
  <c r="M2037" i="1" a="1"/>
  <c r="M2037" i="1"/>
  <c r="L2037" i="1" a="1"/>
  <c r="L2037" i="1" s="1"/>
  <c r="Q2036" i="1" a="1"/>
  <c r="Q2036" i="1" s="1"/>
  <c r="F2032" i="1" a="1"/>
  <c r="F2032" i="1" s="1"/>
  <c r="F2031" i="1" s="1" a="1"/>
  <c r="F2031" i="1" s="1"/>
  <c r="P2036" i="1" a="1"/>
  <c r="P2036" i="1"/>
  <c r="J2036" i="1" a="1"/>
  <c r="J2036" i="1"/>
  <c r="H2035" i="1" a="1"/>
  <c r="H2035" i="1"/>
  <c r="J2032" i="1" a="1"/>
  <c r="J2032" i="1"/>
  <c r="J2031" i="1" s="1" a="1"/>
  <c r="J2031" i="1" s="1"/>
  <c r="K2037" i="1" a="1"/>
  <c r="K2037" i="1"/>
  <c r="Q2032" i="1" a="1"/>
  <c r="Q2032" i="1" s="1"/>
  <c r="Q2031" i="1" s="1" a="1"/>
  <c r="Q2031" i="1" s="1"/>
  <c r="J2037" i="1" a="1"/>
  <c r="J2037" i="1"/>
  <c r="I2037" i="1" a="1"/>
  <c r="I2037" i="1" s="1"/>
  <c r="G2037" i="1" a="1"/>
  <c r="G2037" i="1"/>
  <c r="N2036" i="1" a="1"/>
  <c r="N2036" i="1"/>
  <c r="K2036" i="1" a="1"/>
  <c r="K2036" i="1"/>
  <c r="J2035" i="1" a="1"/>
  <c r="J2035" i="1" s="1"/>
  <c r="M2035" i="1" a="1"/>
  <c r="M2035" i="1"/>
  <c r="H2034" i="1" a="1"/>
  <c r="H2034" i="1"/>
  <c r="F2035" i="1" a="1"/>
  <c r="F2035" i="1"/>
  <c r="I2034" i="1" a="1"/>
  <c r="I2034" i="1"/>
  <c r="I2036" i="1" a="1"/>
  <c r="I2036" i="1"/>
  <c r="G2034" i="1" a="1"/>
  <c r="G2034" i="1"/>
  <c r="N2034" i="1" a="1"/>
  <c r="N2034" i="1" s="1"/>
  <c r="L2036" i="1" a="1"/>
  <c r="L2036" i="1" s="1"/>
  <c r="G2036" i="1" a="1"/>
  <c r="G2036" i="1"/>
  <c r="P2032" i="1" a="1"/>
  <c r="P2032" i="1" s="1"/>
  <c r="P2031" i="1" s="1" a="1"/>
  <c r="P2031" i="1" s="1"/>
  <c r="K2032" i="1" a="1"/>
  <c r="K2032" i="1"/>
  <c r="K2031" i="1" s="1" a="1"/>
  <c r="K2031" i="1" s="1"/>
  <c r="L2035" i="1" a="1"/>
  <c r="L2035" i="1"/>
  <c r="K2034" i="1" a="1"/>
  <c r="K2034" i="1"/>
  <c r="N2032" i="1" a="1"/>
  <c r="N2032" i="1" s="1"/>
  <c r="N2031" i="1" s="1" a="1"/>
  <c r="H2032" i="1" a="1"/>
  <c r="H2032" i="1" s="1"/>
  <c r="H2031" i="1" s="1" a="1"/>
  <c r="H2031" i="1" s="1"/>
  <c r="H2036" i="1" a="1"/>
  <c r="H2036" i="1" s="1"/>
  <c r="F2036" i="1" a="1"/>
  <c r="F2036" i="1"/>
  <c r="Q2035" i="1" a="1"/>
  <c r="Q2035" i="1" s="1"/>
  <c r="J2034" i="1" a="1"/>
  <c r="J2034" i="1"/>
  <c r="N2035" i="1" a="1"/>
  <c r="N2035" i="1"/>
  <c r="P2035" i="1" a="1"/>
  <c r="P2035" i="1" s="1"/>
  <c r="O2035" i="1" a="1"/>
  <c r="O2035" i="1"/>
  <c r="F2038" i="1" a="1"/>
  <c r="F2038" i="1"/>
  <c r="I2032" i="1" a="1"/>
  <c r="I2032" i="1" s="1"/>
  <c r="I2031" i="1" s="1" a="1"/>
  <c r="I2031" i="1" s="1"/>
  <c r="G2032" i="1" a="1"/>
  <c r="G2032" i="1"/>
  <c r="L2034" i="1" a="1"/>
  <c r="L2034" i="1" s="1"/>
  <c r="F2029" i="1" a="1"/>
  <c r="F2029" i="1"/>
  <c r="F2028" i="1" s="1" a="1"/>
  <c r="F2028" i="1" s="1"/>
  <c r="Q2026" i="1" a="1"/>
  <c r="Q2026" i="1" s="1"/>
  <c r="P2026" i="1" a="1"/>
  <c r="P2026" i="1"/>
  <c r="M2026" i="1" a="1"/>
  <c r="M2026" i="1"/>
  <c r="N2031" i="1"/>
  <c r="O2031" i="1" a="1"/>
  <c r="O2031" i="1"/>
  <c r="F2026" i="1" a="1"/>
  <c r="F2026" i="1"/>
  <c r="O2025" i="1" a="1"/>
  <c r="O2025" i="1"/>
  <c r="G2031" i="1" a="1"/>
  <c r="G2031" i="1"/>
  <c r="L2029" i="1" a="1"/>
  <c r="L2029" i="1" s="1"/>
  <c r="L2028" i="1" s="1" a="1"/>
  <c r="L2028" i="1" s="1"/>
  <c r="Q2029" i="1" a="1"/>
  <c r="Q2029" i="1"/>
  <c r="Q2028" i="1" s="1" a="1"/>
  <c r="Q2028" i="1" s="1"/>
  <c r="P2029" i="1" a="1"/>
  <c r="P2029" i="1" s="1"/>
  <c r="P2028" i="1" s="1" a="1"/>
  <c r="P2028" i="1" s="1"/>
  <c r="I2029" i="1" a="1"/>
  <c r="I2029" i="1" s="1"/>
  <c r="I2028" i="1" s="1" a="1"/>
  <c r="I2028" i="1" s="1"/>
  <c r="I2026" i="1" a="1"/>
  <c r="I2026" i="1" s="1"/>
  <c r="O2026" i="1" a="1"/>
  <c r="O2026" i="1" s="1"/>
  <c r="J2026" i="1" a="1"/>
  <c r="J2026" i="1"/>
  <c r="P2025" i="1" a="1"/>
  <c r="P2025" i="1"/>
  <c r="N2029" i="1" a="1"/>
  <c r="N2029" i="1"/>
  <c r="N2028" i="1" s="1" a="1"/>
  <c r="N2028" i="1" s="1"/>
  <c r="G2026" i="1" a="1"/>
  <c r="G2026" i="1" s="1"/>
  <c r="N2026" i="1" a="1"/>
  <c r="N2026" i="1"/>
  <c r="M2029" i="1" a="1"/>
  <c r="M2029" i="1"/>
  <c r="K2029" i="1" a="1"/>
  <c r="K2029" i="1"/>
  <c r="K2028" i="1" s="1" a="1"/>
  <c r="K2028" i="1" s="1"/>
  <c r="J2029" i="1" a="1"/>
  <c r="J2029" i="1"/>
  <c r="J2028" i="1" s="1" a="1"/>
  <c r="J2028" i="1" s="1"/>
  <c r="G2029" i="1" a="1"/>
  <c r="G2029" i="1"/>
  <c r="G2028" i="1" s="1" a="1"/>
  <c r="G2028" i="1" s="1"/>
  <c r="H2026" i="1" a="1"/>
  <c r="H2026" i="1" s="1"/>
  <c r="O2028" i="1" a="1"/>
  <c r="O2028" i="1"/>
  <c r="M2028" i="1" a="1"/>
  <c r="M2028" i="1" s="1"/>
  <c r="L2026" i="1" a="1"/>
  <c r="L2026" i="1" s="1"/>
  <c r="K2026" i="1" a="1"/>
  <c r="K2026" i="1"/>
  <c r="Q2025" i="1" a="1"/>
  <c r="Q2025" i="1" s="1"/>
  <c r="O2029" i="1" a="1"/>
  <c r="O2029" i="1" s="1"/>
  <c r="H2029" i="1" a="1"/>
  <c r="H2029" i="1"/>
  <c r="H2028" i="1" s="1" a="1"/>
  <c r="H2028" i="1" s="1"/>
  <c r="M2023" i="1" a="1"/>
  <c r="M2023" i="1" s="1"/>
  <c r="O2023" i="1" a="1"/>
  <c r="O2023" i="1"/>
  <c r="K2025" i="1" a="1"/>
  <c r="K2025" i="1" s="1"/>
  <c r="J2025" i="1" a="1"/>
  <c r="J2025" i="1"/>
  <c r="I2025" i="1" a="1"/>
  <c r="I2025" i="1"/>
  <c r="F2025" i="1" a="1"/>
  <c r="F2025" i="1"/>
  <c r="Q2023" i="1" a="1"/>
  <c r="Q2023" i="1"/>
  <c r="P2023" i="1" a="1"/>
  <c r="P2023" i="1"/>
  <c r="I2023" i="1" a="1"/>
  <c r="I2023" i="1"/>
  <c r="N2023" i="1" a="1"/>
  <c r="N2023" i="1" s="1"/>
  <c r="K2023" i="1" a="1"/>
  <c r="K2023" i="1"/>
  <c r="J2023" i="1" a="1"/>
  <c r="J2023" i="1"/>
  <c r="F2023" i="1" a="1"/>
  <c r="F2023" i="1"/>
  <c r="H2025" i="1" a="1"/>
  <c r="H2025" i="1"/>
  <c r="G2025" i="1" a="1"/>
  <c r="G2025" i="1" s="1"/>
  <c r="G2023" i="1" a="1"/>
  <c r="G2023" i="1" s="1"/>
  <c r="L2023" i="1" a="1"/>
  <c r="L2023" i="1"/>
  <c r="N2025" i="1" a="1"/>
  <c r="N2025" i="1" s="1"/>
  <c r="H2023" i="1" a="1"/>
  <c r="H2023" i="1"/>
  <c r="M2025" i="1" a="1"/>
  <c r="M2025" i="1"/>
  <c r="L2025" i="1" a="1"/>
  <c r="L2025" i="1"/>
  <c r="Q19" i="1"/>
  <c r="Q18" i="1" s="1"/>
  <c r="P19" i="1"/>
  <c r="P18" i="1" s="1"/>
  <c r="O19" i="1"/>
  <c r="N19" i="1"/>
  <c r="N18" i="1" s="1"/>
  <c r="M19" i="1"/>
  <c r="L19" i="1"/>
  <c r="K19" i="1"/>
  <c r="J19" i="1"/>
  <c r="I19" i="1"/>
  <c r="H19" i="1"/>
  <c r="G19" i="1"/>
  <c r="F19" i="1"/>
  <c r="O18" i="1"/>
  <c r="M18" i="1"/>
  <c r="L18" i="1"/>
  <c r="K18" i="1"/>
  <c r="J18" i="1"/>
  <c r="I18" i="1"/>
  <c r="H18" i="1"/>
  <c r="G18" i="1"/>
  <c r="F18" i="1"/>
  <c r="Q284" i="1" a="1"/>
  <c r="Q284" i="1"/>
  <c r="Q283" i="1" s="1"/>
  <c r="Q382" i="1" s="1"/>
  <c r="Q513" i="1" s="1"/>
  <c r="P284" i="1" a="1"/>
  <c r="P284" i="1"/>
  <c r="P283" i="1" s="1"/>
  <c r="O284" i="1" a="1"/>
  <c r="O284" i="1"/>
  <c r="O383" i="1" s="1"/>
  <c r="O514" i="1" s="1"/>
  <c r="N284" i="1" a="1"/>
  <c r="N284" i="1"/>
  <c r="L284" i="1" a="1"/>
  <c r="L284" i="1" s="1"/>
  <c r="J284" i="1" a="1"/>
  <c r="J284" i="1" s="1"/>
  <c r="G284" i="1" a="1"/>
  <c r="G284" i="1"/>
  <c r="H284" i="1" a="1"/>
  <c r="H284" i="1" s="1"/>
  <c r="K284" i="1" a="1"/>
  <c r="K284" i="1"/>
  <c r="I284" i="1" a="1"/>
  <c r="I284" i="1" s="1"/>
  <c r="F284" i="1" a="1"/>
  <c r="F284" i="1"/>
  <c r="F383" i="1" s="1"/>
  <c r="F514" i="1" s="1"/>
  <c r="M284" i="1" a="1"/>
  <c r="M284" i="1"/>
  <c r="P275" i="1" a="1"/>
  <c r="P275" i="1"/>
  <c r="N275" i="1" a="1"/>
  <c r="N275" i="1" s="1"/>
  <c r="N274" i="1" s="1"/>
  <c r="N363" i="1" s="1"/>
  <c r="N504" i="1" s="1"/>
  <c r="M275" i="1" a="1"/>
  <c r="M275" i="1" s="1"/>
  <c r="M274" i="1" s="1"/>
  <c r="M363" i="1" s="1"/>
  <c r="M504" i="1" s="1"/>
  <c r="J275" i="1" a="1"/>
  <c r="J275" i="1" s="1"/>
  <c r="J274" i="1" s="1"/>
  <c r="L275" i="1" a="1"/>
  <c r="L275" i="1" s="1"/>
  <c r="L274" i="1" s="1"/>
  <c r="H275" i="1" a="1"/>
  <c r="H275" i="1" s="1"/>
  <c r="H274" i="1" s="1"/>
  <c r="H363" i="1" s="1"/>
  <c r="H504" i="1" s="1"/>
  <c r="G275" i="1" a="1"/>
  <c r="G275" i="1" s="1"/>
  <c r="I275" i="1" a="1"/>
  <c r="I275" i="1" s="1"/>
  <c r="I274" i="1" s="1"/>
  <c r="I363" i="1" s="1"/>
  <c r="I504" i="1" s="1"/>
  <c r="O275" i="1" a="1"/>
  <c r="O275" i="1" s="1"/>
  <c r="Q275" i="1" a="1"/>
  <c r="Q275" i="1" s="1"/>
  <c r="F275" i="1" a="1"/>
  <c r="F275" i="1" s="1"/>
  <c r="K275" i="1" a="1"/>
  <c r="K275" i="1" s="1"/>
  <c r="K274" i="1" s="1"/>
  <c r="J242" i="1" a="1"/>
  <c r="J242" i="1"/>
  <c r="I242" i="1" a="1"/>
  <c r="I242" i="1"/>
  <c r="H242" i="1" a="1"/>
  <c r="H242" i="1"/>
  <c r="H241" i="1" s="1"/>
  <c r="H316" i="1" s="1"/>
  <c r="H471" i="1" s="1"/>
  <c r="Q242" i="1" a="1"/>
  <c r="Q242" i="1"/>
  <c r="O242" i="1" a="1"/>
  <c r="O242" i="1"/>
  <c r="N242" i="1" a="1"/>
  <c r="N242" i="1" s="1"/>
  <c r="N241" i="1" s="1"/>
  <c r="N316" i="1" s="1"/>
  <c r="N471" i="1" s="1"/>
  <c r="F242" i="1" a="1"/>
  <c r="F242" i="1" s="1"/>
  <c r="F317" i="1" s="1"/>
  <c r="F472" i="1" s="1"/>
  <c r="L242" i="1" a="1"/>
  <c r="L242" i="1" s="1"/>
  <c r="L241" i="1" s="1"/>
  <c r="L316" i="1" s="1"/>
  <c r="L471" i="1" s="1"/>
  <c r="K242" i="1" a="1"/>
  <c r="K242" i="1" s="1"/>
  <c r="K241" i="1" s="1"/>
  <c r="K316" i="1" s="1"/>
  <c r="K471" i="1" s="1"/>
  <c r="M242" i="1" a="1"/>
  <c r="M242" i="1" s="1"/>
  <c r="M241" i="1" s="1"/>
  <c r="M316" i="1" s="1"/>
  <c r="M471" i="1" s="1"/>
  <c r="P242" i="1" a="1"/>
  <c r="P242" i="1" s="1"/>
  <c r="P241" i="1" s="1"/>
  <c r="P316" i="1" s="1"/>
  <c r="P471" i="1" s="1"/>
  <c r="G242" i="1" a="1"/>
  <c r="G242" i="1"/>
  <c r="H199" i="1" a="1"/>
  <c r="H199" i="1"/>
  <c r="Q199" i="1" a="1"/>
  <c r="Q199" i="1" s="1"/>
  <c r="N199" i="1" a="1"/>
  <c r="N199" i="1"/>
  <c r="F199" i="1" a="1"/>
  <c r="F199" i="1" s="1"/>
  <c r="I199" i="1" a="1"/>
  <c r="I199" i="1"/>
  <c r="J199" i="1" a="1"/>
  <c r="J199" i="1"/>
  <c r="O199" i="1" a="1"/>
  <c r="O199" i="1"/>
  <c r="M199" i="1" a="1"/>
  <c r="M199" i="1"/>
  <c r="G199" i="1" a="1"/>
  <c r="G199" i="1" s="1"/>
  <c r="P199" i="1" a="1"/>
  <c r="P199" i="1"/>
  <c r="P362" i="1" s="1"/>
  <c r="P429" i="1" s="1"/>
  <c r="K199" i="1" a="1"/>
  <c r="K199" i="1" s="1"/>
  <c r="K198" i="1" s="1"/>
  <c r="K361" i="1" s="1"/>
  <c r="K428" i="1" s="1"/>
  <c r="L199" i="1" a="1"/>
  <c r="L199" i="1" s="1"/>
  <c r="I141" i="1" a="1"/>
  <c r="I141" i="1"/>
  <c r="P141" i="1"/>
  <c r="J141" i="1" a="1"/>
  <c r="J141" i="1"/>
  <c r="N141" i="1" a="1"/>
  <c r="N141" i="1" s="1"/>
  <c r="O139" i="1" a="1"/>
  <c r="O139" i="1"/>
  <c r="K138" i="1" a="1"/>
  <c r="K138" i="1"/>
  <c r="H140" i="1" a="1"/>
  <c r="H140" i="1"/>
  <c r="M139" i="1" a="1"/>
  <c r="M139" i="1" s="1"/>
  <c r="L139" i="1" a="1"/>
  <c r="L139" i="1" s="1"/>
  <c r="F141" i="1" a="1"/>
  <c r="F141" i="1"/>
  <c r="K140" i="1" a="1"/>
  <c r="K140" i="1"/>
  <c r="G138" i="1" a="1"/>
  <c r="G138" i="1"/>
  <c r="Q140" i="1" a="1"/>
  <c r="Q140" i="1" s="1"/>
  <c r="F140" i="1" a="1"/>
  <c r="F140" i="1"/>
  <c r="N140" i="1" a="1"/>
  <c r="N140" i="1" s="1"/>
  <c r="Q139" i="1" a="1"/>
  <c r="Q139" i="1"/>
  <c r="O140" i="1" a="1"/>
  <c r="O140" i="1"/>
  <c r="L140" i="1" a="1"/>
  <c r="L140" i="1"/>
  <c r="J140" i="1" a="1"/>
  <c r="J140" i="1" s="1"/>
  <c r="I138" i="1" a="1"/>
  <c r="I138" i="1"/>
  <c r="J139" i="1" a="1"/>
  <c r="J139" i="1" s="1"/>
  <c r="P138" i="1" a="1"/>
  <c r="P138" i="1"/>
  <c r="O138" i="1" a="1"/>
  <c r="O138" i="1"/>
  <c r="I140" i="1" a="1"/>
  <c r="I140" i="1"/>
  <c r="J138" i="1" a="1"/>
  <c r="J138" i="1" s="1"/>
  <c r="F138" i="1" a="1"/>
  <c r="F138" i="1" s="1"/>
  <c r="H138" i="1" a="1"/>
  <c r="H138" i="1" s="1"/>
  <c r="Q62" i="1" a="1"/>
  <c r="Q62" i="1"/>
  <c r="N62" i="1" a="1"/>
  <c r="N62" i="1"/>
  <c r="L62" i="1" a="1"/>
  <c r="L62" i="1"/>
  <c r="O62" i="1" a="1"/>
  <c r="O62" i="1"/>
  <c r="K62" i="1" a="1"/>
  <c r="K62" i="1"/>
  <c r="P62" i="1" a="1"/>
  <c r="P62" i="1"/>
  <c r="M62" i="1" a="1"/>
  <c r="M62" i="1"/>
  <c r="L60" i="1" a="1"/>
  <c r="L60" i="1"/>
  <c r="O61" i="1" a="1"/>
  <c r="O61" i="1"/>
  <c r="L61" i="1" a="1"/>
  <c r="L61" i="1"/>
  <c r="Q61" i="1" a="1"/>
  <c r="Q61" i="1"/>
  <c r="J61" i="1" a="1"/>
  <c r="J61" i="1" s="1"/>
  <c r="F60" i="1" a="1"/>
  <c r="F60" i="1"/>
  <c r="P59" i="1" a="1"/>
  <c r="P59" i="1" s="1"/>
  <c r="Q60" i="1" a="1"/>
  <c r="Q60" i="1"/>
  <c r="K59" i="1" a="1"/>
  <c r="K59" i="1"/>
  <c r="J60" i="1" a="1"/>
  <c r="J60" i="1"/>
  <c r="G59" i="1" a="1"/>
  <c r="G59" i="1"/>
  <c r="F59" i="1" a="1"/>
  <c r="F59" i="1"/>
  <c r="H62" i="1" a="1"/>
  <c r="H62" i="1"/>
  <c r="F62" i="1" a="1"/>
  <c r="F62" i="1"/>
  <c r="F61" i="1" a="1"/>
  <c r="F61" i="1"/>
  <c r="K60" i="1" a="1"/>
  <c r="K60" i="1"/>
  <c r="G60" i="1" a="1"/>
  <c r="G60" i="1"/>
  <c r="M59" i="1" a="1"/>
  <c r="M59" i="1"/>
  <c r="N59" i="1" a="1"/>
  <c r="N59" i="1" s="1"/>
  <c r="H59" i="1" a="1"/>
  <c r="H59" i="1" s="1"/>
  <c r="N60" i="1" a="1"/>
  <c r="N60" i="1" s="1"/>
  <c r="I62" i="1" a="1"/>
  <c r="I62" i="1" s="1"/>
  <c r="P61" i="1" a="1"/>
  <c r="P61" i="1"/>
  <c r="H60" i="1" a="1"/>
  <c r="H60" i="1" s="1"/>
  <c r="G62" i="1" a="1"/>
  <c r="G62" i="1"/>
  <c r="N61" i="1" a="1"/>
  <c r="N61" i="1"/>
  <c r="M61" i="1" a="1"/>
  <c r="M61" i="1"/>
  <c r="K61" i="1" a="1"/>
  <c r="K61" i="1"/>
  <c r="I60" i="1" a="1"/>
  <c r="I60" i="1"/>
  <c r="H61" i="1" a="1"/>
  <c r="H61" i="1"/>
  <c r="I61" i="1" a="1"/>
  <c r="I61" i="1" s="1"/>
  <c r="I59" i="1" a="1"/>
  <c r="I59" i="1"/>
  <c r="M60" i="1" a="1"/>
  <c r="M60" i="1" s="1"/>
  <c r="P60" i="1" a="1"/>
  <c r="P60" i="1" s="1"/>
  <c r="L59" i="1" a="1"/>
  <c r="L59" i="1"/>
  <c r="G61" i="1" a="1"/>
  <c r="G61" i="1" s="1"/>
  <c r="J59" i="1" a="1"/>
  <c r="J59" i="1"/>
  <c r="Q59" i="1" a="1"/>
  <c r="Q59" i="1"/>
  <c r="O59" i="1" a="1"/>
  <c r="O59" i="1"/>
  <c r="O60" i="1" a="1"/>
  <c r="O60" i="1" s="1"/>
  <c r="J62" i="1" a="1"/>
  <c r="J62" i="1"/>
  <c r="K52" i="1" a="1"/>
  <c r="K52" i="1"/>
  <c r="O55" i="1" a="1"/>
  <c r="O55" i="1" s="1"/>
  <c r="K54" i="1" a="1"/>
  <c r="K54" i="1"/>
  <c r="G55" i="1" a="1"/>
  <c r="G55" i="1" s="1"/>
  <c r="H52" i="1" a="1"/>
  <c r="H52" i="1" s="1"/>
  <c r="Q52" i="1" a="1"/>
  <c r="Q52" i="1" s="1"/>
  <c r="H54" i="1" a="1"/>
  <c r="H54" i="1"/>
  <c r="O53" i="1" a="1"/>
  <c r="O53" i="1" s="1"/>
  <c r="M53" i="1" a="1"/>
  <c r="M53" i="1" s="1"/>
  <c r="F53" i="1" a="1"/>
  <c r="F53" i="1" s="1"/>
  <c r="P52" i="1" a="1"/>
  <c r="P52" i="1"/>
  <c r="L53" i="1" a="1"/>
  <c r="L53" i="1" s="1"/>
  <c r="O52" i="1" a="1"/>
  <c r="O52" i="1"/>
  <c r="M52" i="1" a="1"/>
  <c r="M52" i="1"/>
  <c r="G53" i="1" a="1"/>
  <c r="G53" i="1" s="1"/>
  <c r="P54" i="1" a="1"/>
  <c r="P54" i="1"/>
  <c r="P55" i="1" a="1"/>
  <c r="P55" i="1"/>
  <c r="N55" i="1" a="1"/>
  <c r="N55" i="1"/>
  <c r="O54" i="1" a="1"/>
  <c r="O54" i="1"/>
  <c r="M55" i="1" a="1"/>
  <c r="M55" i="1" s="1"/>
  <c r="Q54" i="1" a="1"/>
  <c r="Q54" i="1"/>
  <c r="I55" i="1" a="1"/>
  <c r="I55" i="1" s="1"/>
  <c r="N52" i="1" a="1"/>
  <c r="N52" i="1"/>
  <c r="H55" i="1" a="1"/>
  <c r="H55" i="1" s="1"/>
  <c r="J54" i="1" a="1"/>
  <c r="J54" i="1"/>
  <c r="F54" i="1" a="1"/>
  <c r="F54" i="1"/>
  <c r="L52" i="1" a="1"/>
  <c r="L52" i="1"/>
  <c r="J52" i="1" a="1"/>
  <c r="J52" i="1" s="1"/>
  <c r="F52" i="1" a="1"/>
  <c r="F52" i="1" s="1"/>
  <c r="Q53" i="1" a="1"/>
  <c r="Q53" i="1"/>
  <c r="G52" i="1" a="1"/>
  <c r="G52" i="1"/>
  <c r="I54" i="1" a="1"/>
  <c r="I54" i="1"/>
  <c r="P53" i="1" a="1"/>
  <c r="P53" i="1"/>
  <c r="J53" i="1" a="1"/>
  <c r="J53" i="1" s="1"/>
  <c r="H53" i="1" a="1"/>
  <c r="H53" i="1"/>
  <c r="G54" i="1" a="1"/>
  <c r="G54" i="1" s="1"/>
  <c r="N53" i="1" a="1"/>
  <c r="N53" i="1" s="1"/>
  <c r="K53" i="1" a="1"/>
  <c r="K53" i="1" s="1"/>
  <c r="I53" i="1" a="1"/>
  <c r="I53" i="1" s="1"/>
  <c r="Q55" i="1" a="1"/>
  <c r="Q55" i="1"/>
  <c r="I52" i="1" a="1"/>
  <c r="I52" i="1" s="1"/>
  <c r="L55" i="1" a="1"/>
  <c r="L55" i="1"/>
  <c r="F55" i="1" a="1"/>
  <c r="F55" i="1"/>
  <c r="M54" i="1" a="1"/>
  <c r="M54" i="1" s="1"/>
  <c r="N54" i="1" a="1"/>
  <c r="N54" i="1" s="1"/>
  <c r="K55" i="1" a="1"/>
  <c r="K55" i="1" s="1"/>
  <c r="J55" i="1" a="1"/>
  <c r="J55" i="1"/>
  <c r="L54" i="1" a="1"/>
  <c r="L54" i="1" s="1"/>
  <c r="O15" i="1" a="1"/>
  <c r="O15" i="1"/>
  <c r="P15" i="1" a="1"/>
  <c r="P15" i="1"/>
  <c r="M15" i="1" a="1"/>
  <c r="M15" i="1" s="1"/>
  <c r="N15" i="1" a="1"/>
  <c r="N15" i="1"/>
  <c r="Q15" i="1" a="1"/>
  <c r="Q15" i="1" s="1"/>
  <c r="F15" i="1" a="1"/>
  <c r="F15" i="1"/>
  <c r="O14" i="1" a="1"/>
  <c r="O14" i="1"/>
  <c r="L14" i="1" a="1"/>
  <c r="L14" i="1" s="1"/>
  <c r="K14" i="1" a="1"/>
  <c r="K14" i="1" s="1"/>
  <c r="M13" i="1" a="1"/>
  <c r="M13" i="1" s="1"/>
  <c r="G13" i="1" a="1"/>
  <c r="G13" i="1" s="1"/>
  <c r="O13" i="1" a="1"/>
  <c r="O13" i="1"/>
  <c r="I13" i="1" a="1"/>
  <c r="I13" i="1"/>
  <c r="L13" i="1" a="1"/>
  <c r="L13" i="1" s="1"/>
  <c r="F13" i="1" a="1"/>
  <c r="F13" i="1"/>
  <c r="J15" i="1" a="1"/>
  <c r="J15" i="1"/>
  <c r="I15" i="1" a="1"/>
  <c r="I15" i="1"/>
  <c r="H15" i="1" a="1"/>
  <c r="H15" i="1" s="1"/>
  <c r="Q14" i="1" a="1"/>
  <c r="Q14" i="1" s="1"/>
  <c r="N14" i="1" a="1"/>
  <c r="N14" i="1" s="1"/>
  <c r="J14" i="1" a="1"/>
  <c r="J14" i="1"/>
  <c r="I14" i="1" a="1"/>
  <c r="I14" i="1" s="1"/>
  <c r="H14" i="1" a="1"/>
  <c r="H14" i="1" s="1"/>
  <c r="Q13" i="1" a="1"/>
  <c r="Q13" i="1" s="1"/>
  <c r="M14" i="1" a="1"/>
  <c r="M14" i="1" s="1"/>
  <c r="P13" i="1" a="1"/>
  <c r="P13" i="1" s="1"/>
  <c r="K13" i="1" a="1"/>
  <c r="K13" i="1" s="1"/>
  <c r="J13" i="1" a="1"/>
  <c r="J13" i="1" s="1"/>
  <c r="P14" i="1" a="1"/>
  <c r="P14" i="1" s="1"/>
  <c r="G14" i="1" a="1"/>
  <c r="G14" i="1"/>
  <c r="F14" i="1" a="1"/>
  <c r="F14" i="1" s="1"/>
  <c r="N13" i="1" a="1"/>
  <c r="N13" i="1" s="1"/>
  <c r="H13" i="1" a="1"/>
  <c r="H13" i="1"/>
  <c r="L15" i="1" a="1"/>
  <c r="L15" i="1" s="1"/>
  <c r="K15" i="1" a="1"/>
  <c r="K15" i="1"/>
  <c r="G15" i="1" a="1"/>
  <c r="G15" i="1"/>
  <c r="J56" i="1" a="1"/>
  <c r="J56" i="1"/>
  <c r="N56" i="1" a="1"/>
  <c r="N56" i="1"/>
  <c r="L56" i="1" a="1"/>
  <c r="L56" i="1"/>
  <c r="K56" i="1" a="1"/>
  <c r="K56" i="1"/>
  <c r="P56" i="1" a="1"/>
  <c r="P56" i="1"/>
  <c r="Q56" i="1" a="1"/>
  <c r="Q56" i="1" s="1"/>
  <c r="O56" i="1" a="1"/>
  <c r="O56" i="1"/>
  <c r="M56" i="1" a="1"/>
  <c r="M56" i="1"/>
  <c r="I56" i="1" a="1"/>
  <c r="I56" i="1"/>
  <c r="F56" i="1" a="1"/>
  <c r="F56" i="1" s="1"/>
  <c r="Q50" i="1" a="1"/>
  <c r="Q50" i="1" s="1"/>
  <c r="P50" i="1" a="1"/>
  <c r="P50" i="1" s="1"/>
  <c r="H56" i="1" a="1"/>
  <c r="H56" i="1" s="1"/>
  <c r="G56" i="1" a="1"/>
  <c r="G56" i="1"/>
  <c r="Q45" i="1" a="1"/>
  <c r="Q45" i="1"/>
  <c r="J45" i="1" a="1"/>
  <c r="J45" i="1"/>
  <c r="G44" i="1" a="1"/>
  <c r="G44" i="1"/>
  <c r="G45" i="1" a="1"/>
  <c r="G45" i="1"/>
  <c r="N44" i="1" a="1"/>
  <c r="N44" i="1"/>
  <c r="J44" i="1" a="1"/>
  <c r="J44" i="1" s="1"/>
  <c r="K44" i="1" a="1"/>
  <c r="K44" i="1"/>
  <c r="N45" i="1" a="1"/>
  <c r="N45" i="1"/>
  <c r="I50" i="1" a="1"/>
  <c r="I50" i="1" s="1"/>
  <c r="F50" i="1" a="1"/>
  <c r="F50" i="1"/>
  <c r="M44" i="1" a="1"/>
  <c r="M44" i="1" s="1"/>
  <c r="L50" i="1" a="1"/>
  <c r="L50" i="1"/>
  <c r="G50" i="1" a="1"/>
  <c r="G50" i="1" s="1"/>
  <c r="H44" i="1" a="1"/>
  <c r="H44" i="1"/>
  <c r="H45" i="1" a="1"/>
  <c r="H45" i="1"/>
  <c r="H50" i="1" a="1"/>
  <c r="H50" i="1"/>
  <c r="O45" i="1" a="1"/>
  <c r="O45" i="1"/>
  <c r="M45" i="1" a="1"/>
  <c r="M45" i="1" s="1"/>
  <c r="L44" i="1" a="1"/>
  <c r="L44" i="1"/>
  <c r="P45" i="1" a="1"/>
  <c r="P45" i="1" s="1"/>
  <c r="F44" i="1" a="1"/>
  <c r="F44" i="1"/>
  <c r="F45" i="1" a="1"/>
  <c r="F45" i="1"/>
  <c r="O50" i="1" a="1"/>
  <c r="O50" i="1"/>
  <c r="Q44" i="1" a="1"/>
  <c r="Q44" i="1" s="1"/>
  <c r="N50" i="1" a="1"/>
  <c r="N50" i="1" s="1"/>
  <c r="I45" i="1" a="1"/>
  <c r="I45" i="1" s="1"/>
  <c r="I44" i="1" a="1"/>
  <c r="I44" i="1" s="1"/>
  <c r="J50" i="1" a="1"/>
  <c r="J50" i="1" s="1"/>
  <c r="O44" i="1" a="1"/>
  <c r="O44" i="1"/>
  <c r="K45" i="1" a="1"/>
  <c r="K45" i="1"/>
  <c r="L45" i="1" a="1"/>
  <c r="L45" i="1"/>
  <c r="M50" i="1" a="1"/>
  <c r="M50" i="1"/>
  <c r="K50" i="1" a="1"/>
  <c r="K50" i="1"/>
  <c r="P44" i="1" a="1"/>
  <c r="P44" i="1" s="1"/>
  <c r="G43" i="1" a="1"/>
  <c r="G43" i="1"/>
  <c r="Q43" i="1" a="1"/>
  <c r="Q43" i="1"/>
  <c r="P43" i="1" a="1"/>
  <c r="P43" i="1"/>
  <c r="O43" i="1" a="1"/>
  <c r="O43" i="1"/>
  <c r="N43" i="1" a="1"/>
  <c r="N43" i="1"/>
  <c r="M43" i="1" a="1"/>
  <c r="M43" i="1" s="1"/>
  <c r="L43" i="1" a="1"/>
  <c r="L43" i="1"/>
  <c r="K43" i="1" a="1"/>
  <c r="K43" i="1" s="1"/>
  <c r="F43" i="1" a="1"/>
  <c r="F43" i="1"/>
  <c r="J43" i="1" a="1"/>
  <c r="J43" i="1"/>
  <c r="I43" i="1" a="1"/>
  <c r="I43" i="1" s="1"/>
  <c r="H43" i="1" a="1"/>
  <c r="H43" i="1"/>
  <c r="O28" i="1" a="1"/>
  <c r="O28" i="1"/>
  <c r="M27" i="1" a="1"/>
  <c r="M27" i="1" s="1"/>
  <c r="N28" i="1" a="1"/>
  <c r="N28" i="1"/>
  <c r="L28" i="1" a="1"/>
  <c r="L28" i="1" s="1"/>
  <c r="K28" i="1" a="1"/>
  <c r="K28" i="1"/>
  <c r="L27" i="1" a="1"/>
  <c r="L27" i="1" s="1"/>
  <c r="H27" i="1" a="1"/>
  <c r="H27" i="1"/>
  <c r="G27" i="1" a="1"/>
  <c r="G27" i="1"/>
  <c r="P26" i="1" a="1"/>
  <c r="P26" i="1" s="1"/>
  <c r="Q26" i="1" a="1"/>
  <c r="Q26" i="1" s="1"/>
  <c r="I27" i="1" a="1"/>
  <c r="I27" i="1" s="1"/>
  <c r="F27" i="1" a="1"/>
  <c r="F27" i="1"/>
  <c r="N26" i="1" a="1"/>
  <c r="N26" i="1" s="1"/>
  <c r="O26" i="1" a="1"/>
  <c r="O26" i="1"/>
  <c r="J28" i="1" a="1"/>
  <c r="J28" i="1" s="1"/>
  <c r="J27" i="1" a="1"/>
  <c r="J27" i="1" s="1"/>
  <c r="H28" i="1" a="1"/>
  <c r="H28" i="1"/>
  <c r="N27" i="1" a="1"/>
  <c r="N27" i="1"/>
  <c r="Q28" i="1" a="1"/>
  <c r="Q28" i="1"/>
  <c r="M28" i="1" a="1"/>
  <c r="M28" i="1" s="1"/>
  <c r="F28" i="1" a="1"/>
  <c r="F28" i="1"/>
  <c r="M26" i="1" a="1"/>
  <c r="M26" i="1" s="1"/>
  <c r="K27" i="1" a="1"/>
  <c r="K27" i="1" s="1"/>
  <c r="P28" i="1" a="1"/>
  <c r="P28" i="1"/>
  <c r="Q27" i="1" a="1"/>
  <c r="Q27" i="1" s="1"/>
  <c r="I28" i="1" a="1"/>
  <c r="I28" i="1"/>
  <c r="G28" i="1" a="1"/>
  <c r="G28" i="1"/>
  <c r="O27" i="1" a="1"/>
  <c r="O27" i="1"/>
  <c r="P27" i="1" a="1"/>
  <c r="P27" i="1"/>
  <c r="H26" i="1" a="1"/>
  <c r="H26" i="1" s="1"/>
  <c r="Q25" i="1" a="1"/>
  <c r="Q25" i="1" s="1"/>
  <c r="J25" i="1" a="1"/>
  <c r="J25" i="1"/>
  <c r="Q24" i="1" a="1"/>
  <c r="Q24" i="1"/>
  <c r="M24" i="1" a="1"/>
  <c r="M24" i="1"/>
  <c r="N24" i="1" a="1"/>
  <c r="N24" i="1"/>
  <c r="P25" i="1" a="1"/>
  <c r="P25" i="1"/>
  <c r="P24" i="1" a="1"/>
  <c r="P24" i="1"/>
  <c r="F24" i="1" a="1"/>
  <c r="F24" i="1" s="1"/>
  <c r="L25" i="1" a="1"/>
  <c r="L25" i="1" s="1"/>
  <c r="H25" i="1" a="1"/>
  <c r="H25" i="1" s="1"/>
  <c r="N25" i="1" a="1"/>
  <c r="N25" i="1"/>
  <c r="K24" i="1" a="1"/>
  <c r="K24" i="1"/>
  <c r="G25" i="1" a="1"/>
  <c r="G25" i="1"/>
  <c r="M25" i="1" a="1"/>
  <c r="M25" i="1" s="1"/>
  <c r="F25" i="1" a="1"/>
  <c r="F25" i="1" s="1"/>
  <c r="K25" i="1" a="1"/>
  <c r="K25" i="1"/>
  <c r="O24" i="1" a="1"/>
  <c r="O24" i="1" s="1"/>
  <c r="I24" i="1" a="1"/>
  <c r="I24" i="1"/>
  <c r="G24" i="1" a="1"/>
  <c r="G24" i="1"/>
  <c r="H24" i="1" a="1"/>
  <c r="H24" i="1"/>
  <c r="J24" i="1" a="1"/>
  <c r="J24" i="1"/>
  <c r="L26" i="1" a="1"/>
  <c r="L26" i="1" s="1"/>
  <c r="L24" i="1" a="1"/>
  <c r="L24" i="1"/>
  <c r="O25" i="1" a="1"/>
  <c r="O25" i="1" s="1"/>
  <c r="I25" i="1" a="1"/>
  <c r="I25" i="1"/>
  <c r="F26" i="1" a="1"/>
  <c r="F26" i="1"/>
  <c r="K26" i="1" a="1"/>
  <c r="K26" i="1"/>
  <c r="J26" i="1" a="1"/>
  <c r="J26" i="1" s="1"/>
  <c r="G26" i="1" a="1"/>
  <c r="G26" i="1" s="1"/>
  <c r="I26" i="1" a="1"/>
  <c r="I26" i="1"/>
  <c r="M21" i="1" a="1"/>
  <c r="M21" i="1"/>
  <c r="N16" i="1" a="1"/>
  <c r="N16" i="1"/>
  <c r="L21" i="1" a="1"/>
  <c r="L21" i="1"/>
  <c r="I21" i="1" a="1"/>
  <c r="I21" i="1"/>
  <c r="M17" i="1" a="1"/>
  <c r="M17" i="1"/>
  <c r="L17" i="1" a="1"/>
  <c r="L17" i="1"/>
  <c r="I17" i="1" a="1"/>
  <c r="I17" i="1" s="1"/>
  <c r="J16" i="1" a="1"/>
  <c r="J16" i="1" s="1"/>
  <c r="G16" i="1" a="1"/>
  <c r="G16" i="1" s="1"/>
  <c r="H21" i="1" a="1"/>
  <c r="H21" i="1"/>
  <c r="N17" i="1" a="1"/>
  <c r="N17" i="1"/>
  <c r="K17" i="1" a="1"/>
  <c r="K17" i="1" s="1"/>
  <c r="Q21" i="1" a="1"/>
  <c r="Q21" i="1"/>
  <c r="K21" i="1" a="1"/>
  <c r="K21" i="1"/>
  <c r="F16" i="1" a="1"/>
  <c r="F16" i="1" s="1"/>
  <c r="M16" i="1" a="1"/>
  <c r="M16" i="1"/>
  <c r="H17" i="1" a="1"/>
  <c r="H17" i="1"/>
  <c r="G17" i="1" a="1"/>
  <c r="G17" i="1"/>
  <c r="F17" i="1" a="1"/>
  <c r="F17" i="1"/>
  <c r="Q16" i="1" a="1"/>
  <c r="Q16" i="1"/>
  <c r="L16" i="1" a="1"/>
  <c r="L16" i="1" s="1"/>
  <c r="K16" i="1" a="1"/>
  <c r="K16" i="1"/>
  <c r="I16" i="1" a="1"/>
  <c r="I16" i="1" s="1"/>
  <c r="O16" i="1" a="1"/>
  <c r="O16" i="1"/>
  <c r="P21" i="1" a="1"/>
  <c r="P21" i="1"/>
  <c r="J21" i="1" a="1"/>
  <c r="J21" i="1" s="1"/>
  <c r="P16" i="1" a="1"/>
  <c r="P16" i="1"/>
  <c r="Q17" i="1" a="1"/>
  <c r="Q17" i="1"/>
  <c r="F21" i="1" a="1"/>
  <c r="F21" i="1"/>
  <c r="J17" i="1" a="1"/>
  <c r="J17" i="1" s="1"/>
  <c r="H16" i="1" a="1"/>
  <c r="H16" i="1" s="1"/>
  <c r="N21" i="1" a="1"/>
  <c r="N21" i="1" s="1"/>
  <c r="G21" i="1" a="1"/>
  <c r="G21" i="1"/>
  <c r="P17" i="1" a="1"/>
  <c r="P17" i="1" s="1"/>
  <c r="O21" i="1" a="1"/>
  <c r="O21" i="1"/>
  <c r="O17" i="1" a="1"/>
  <c r="O17" i="1" s="1"/>
  <c r="M11" i="1" a="1"/>
  <c r="M11" i="1" s="1"/>
  <c r="K11" i="1" a="1"/>
  <c r="K11" i="1" s="1"/>
  <c r="Q11" i="1" a="1"/>
  <c r="Q11" i="1"/>
  <c r="N11" i="1" a="1"/>
  <c r="N11" i="1" s="1"/>
  <c r="P11" i="1" a="1"/>
  <c r="P11" i="1"/>
  <c r="O11" i="1" a="1"/>
  <c r="O11" i="1"/>
  <c r="L11" i="1" a="1"/>
  <c r="L11" i="1"/>
  <c r="G9" i="1" a="1"/>
  <c r="G9" i="1"/>
  <c r="Q7" i="1" a="1"/>
  <c r="Q7" i="1"/>
  <c r="O7" i="1" a="1"/>
  <c r="O7" i="1"/>
  <c r="F7" i="1" a="1"/>
  <c r="F7" i="1" s="1"/>
  <c r="I10" i="1" a="1"/>
  <c r="I10" i="1" s="1"/>
  <c r="J7" i="1" a="1"/>
  <c r="J7" i="1"/>
  <c r="J11" i="1" a="1"/>
  <c r="J11" i="1" s="1"/>
  <c r="F10" i="1" a="1"/>
  <c r="F10" i="1"/>
  <c r="I11" i="1" a="1"/>
  <c r="I11" i="1" s="1"/>
  <c r="H11" i="1" a="1"/>
  <c r="H11" i="1"/>
  <c r="F11" i="1" a="1"/>
  <c r="F11" i="1" s="1"/>
  <c r="G11" i="1" a="1"/>
  <c r="G11" i="1"/>
  <c r="Q10" i="1" a="1"/>
  <c r="Q10" i="1" s="1"/>
  <c r="P10" i="1" a="1"/>
  <c r="P10" i="1"/>
  <c r="G10" i="1" a="1"/>
  <c r="G10" i="1" s="1"/>
  <c r="F9" i="1" a="1"/>
  <c r="F9" i="1"/>
  <c r="P7" i="1" a="1"/>
  <c r="P7" i="1"/>
  <c r="M7" i="1" a="1"/>
  <c r="M7" i="1"/>
  <c r="M10" i="1" a="1"/>
  <c r="M10" i="1"/>
  <c r="K10" i="1" a="1"/>
  <c r="K10" i="1"/>
  <c r="N10" i="1" a="1"/>
  <c r="N10" i="1"/>
  <c r="O9" i="1" a="1"/>
  <c r="O9" i="1" s="1"/>
  <c r="K9" i="1" a="1"/>
  <c r="K9" i="1" s="1"/>
  <c r="J9" i="1" a="1"/>
  <c r="J9" i="1" s="1"/>
  <c r="O6" i="1" a="1"/>
  <c r="O6" i="1" s="1"/>
  <c r="P6" i="1" a="1"/>
  <c r="P6" i="1"/>
  <c r="H10" i="1" a="1"/>
  <c r="H10" i="1"/>
  <c r="Q9" i="1" a="1"/>
  <c r="Q9" i="1"/>
  <c r="H9" i="1" a="1"/>
  <c r="H9" i="1" s="1"/>
  <c r="I9" i="1" a="1"/>
  <c r="I9" i="1"/>
  <c r="L7" i="1" a="1"/>
  <c r="L7" i="1" s="1"/>
  <c r="G7" i="1" a="1"/>
  <c r="G7" i="1"/>
  <c r="N6" i="1" a="1"/>
  <c r="N6" i="1"/>
  <c r="M9" i="1" a="1"/>
  <c r="M9" i="1"/>
  <c r="H7" i="1" a="1"/>
  <c r="H7" i="1"/>
  <c r="I7" i="1" a="1"/>
  <c r="I7" i="1" s="1"/>
  <c r="L10" i="1" a="1"/>
  <c r="L10" i="1"/>
  <c r="N9" i="1" a="1"/>
  <c r="N9" i="1" s="1"/>
  <c r="L9" i="1" a="1"/>
  <c r="L9" i="1" s="1"/>
  <c r="K7" i="1" a="1"/>
  <c r="K7" i="1"/>
  <c r="Q6" i="1" a="1"/>
  <c r="Q6" i="1"/>
  <c r="N7" i="1" a="1"/>
  <c r="N7" i="1"/>
  <c r="O10" i="1" a="1"/>
  <c r="O10" i="1"/>
  <c r="P9" i="1" a="1"/>
  <c r="P9" i="1"/>
  <c r="J10" i="1" a="1"/>
  <c r="J10" i="1"/>
  <c r="G6" i="1" a="1"/>
  <c r="G6" i="1"/>
  <c r="Q5" i="1" a="1"/>
  <c r="Q5" i="1"/>
  <c r="J5" i="1" a="1"/>
  <c r="J5" i="1"/>
  <c r="N5" i="1" a="1"/>
  <c r="N5" i="1"/>
  <c r="N4" i="1" a="1"/>
  <c r="N4" i="1"/>
  <c r="F5" i="1" a="1"/>
  <c r="F5" i="1" s="1"/>
  <c r="F4" i="1" a="1"/>
  <c r="F4" i="1" s="1"/>
  <c r="I5" i="1" a="1"/>
  <c r="I5" i="1" s="1"/>
  <c r="F6" i="1" a="1"/>
  <c r="F6" i="1"/>
  <c r="P5" i="1" a="1"/>
  <c r="P5" i="1"/>
  <c r="O5" i="1" a="1"/>
  <c r="O5" i="1"/>
  <c r="M4" i="1" a="1"/>
  <c r="M4" i="1"/>
  <c r="L5" i="1" a="1"/>
  <c r="L5" i="1"/>
  <c r="K5" i="1" a="1"/>
  <c r="K5" i="1"/>
  <c r="H5" i="1" a="1"/>
  <c r="H5" i="1" s="1"/>
  <c r="G5" i="1" a="1"/>
  <c r="G5" i="1"/>
  <c r="Q4" i="1" a="1"/>
  <c r="Q4" i="1" s="1"/>
  <c r="P4" i="1" a="1"/>
  <c r="P4" i="1"/>
  <c r="K4" i="1" a="1"/>
  <c r="K4" i="1"/>
  <c r="O4" i="1" a="1"/>
  <c r="O4" i="1" s="1"/>
  <c r="L4" i="1" a="1"/>
  <c r="L4" i="1"/>
  <c r="H4" i="1" a="1"/>
  <c r="H4" i="1" s="1"/>
  <c r="G4" i="1" a="1"/>
  <c r="G4" i="1" s="1"/>
  <c r="J4" i="1" a="1"/>
  <c r="J4" i="1"/>
  <c r="M6" i="1" a="1"/>
  <c r="M6" i="1"/>
  <c r="M5" i="1" a="1"/>
  <c r="M5" i="1" s="1"/>
  <c r="L6" i="1" a="1"/>
  <c r="L6" i="1"/>
  <c r="K6" i="1" a="1"/>
  <c r="K6" i="1"/>
  <c r="J6" i="1" a="1"/>
  <c r="J6" i="1"/>
  <c r="I6" i="1" a="1"/>
  <c r="I6" i="1"/>
  <c r="H6" i="1" a="1"/>
  <c r="H6" i="1"/>
  <c r="I4" i="1" a="1"/>
  <c r="I4" i="1"/>
  <c r="Q1688" i="1"/>
  <c r="M1688" i="1"/>
  <c r="L1283" i="1"/>
  <c r="K1283" i="1"/>
  <c r="L1282" i="1"/>
  <c r="N1203" i="1"/>
  <c r="G127" i="1"/>
  <c r="H127" i="1"/>
  <c r="I127" i="1"/>
  <c r="J127" i="1"/>
  <c r="K127" i="1"/>
  <c r="L127" i="1"/>
  <c r="M127" i="1"/>
  <c r="N127" i="1"/>
  <c r="O127" i="1"/>
  <c r="P127" i="1"/>
  <c r="Q127" i="1"/>
  <c r="P130" i="1"/>
  <c r="Q130" i="1"/>
  <c r="L786" i="1" l="1"/>
  <c r="L787" i="1" s="1"/>
  <c r="L783" i="1"/>
  <c r="G198" i="1"/>
  <c r="G362" i="1"/>
  <c r="G429" i="1" s="1"/>
  <c r="F726" i="1" a="1"/>
  <c r="F726" i="1" s="1"/>
  <c r="F728" i="1" s="1" a="1"/>
  <c r="F728" i="1" s="1"/>
  <c r="F742" i="1" a="1"/>
  <c r="F742" i="1" s="1"/>
  <c r="F744" i="1" s="1" a="1"/>
  <c r="F744" i="1" s="1"/>
  <c r="N364" i="1"/>
  <c r="L383" i="1"/>
  <c r="L514" i="1" s="1"/>
  <c r="L283" i="1"/>
  <c r="N283" i="1"/>
  <c r="N383" i="1"/>
  <c r="N514" i="1" s="1"/>
  <c r="N742" i="1" a="1"/>
  <c r="N742" i="1" s="1"/>
  <c r="N744" i="1" s="1" a="1"/>
  <c r="N744" i="1" s="1"/>
  <c r="N726" i="1" a="1"/>
  <c r="N726" i="1" s="1"/>
  <c r="N728" i="1" s="1" a="1"/>
  <c r="N728" i="1" s="1"/>
  <c r="O783" i="1"/>
  <c r="O786" i="1"/>
  <c r="O787" i="1" s="1"/>
  <c r="H783" i="1"/>
  <c r="H786" i="1"/>
  <c r="H787" i="1" s="1"/>
  <c r="F783" i="1"/>
  <c r="F786" i="1"/>
  <c r="F787" i="1" s="1"/>
  <c r="F198" i="1"/>
  <c r="F361" i="1" s="1"/>
  <c r="F428" i="1" s="1"/>
  <c r="F362" i="1"/>
  <c r="F429" i="1" s="1"/>
  <c r="N382" i="1"/>
  <c r="N513" i="1" s="1"/>
  <c r="L114" i="1"/>
  <c r="Q786" i="1"/>
  <c r="Q787" i="1" s="1"/>
  <c r="Q783" i="1"/>
  <c r="I903" i="1"/>
  <c r="I925" i="1"/>
  <c r="I924" i="1" s="1"/>
  <c r="I902" i="1"/>
  <c r="L382" i="1"/>
  <c r="L513" i="1" s="1"/>
  <c r="O382" i="1"/>
  <c r="O513" i="1" s="1"/>
  <c r="G274" i="1"/>
  <c r="G363" i="1" s="1"/>
  <c r="G504" i="1" s="1"/>
  <c r="G364" i="1"/>
  <c r="P742" i="1" a="1"/>
  <c r="P742" i="1" s="1"/>
  <c r="P744" i="1" s="1" a="1"/>
  <c r="P744" i="1" s="1"/>
  <c r="P726" i="1" a="1"/>
  <c r="P726" i="1" s="1"/>
  <c r="P728" i="1" s="1" a="1"/>
  <c r="P728" i="1" s="1"/>
  <c r="N783" i="1"/>
  <c r="N786" i="1"/>
  <c r="N787" i="1" s="1"/>
  <c r="H364" i="1"/>
  <c r="Q114" i="1"/>
  <c r="M786" i="1"/>
  <c r="M787" i="1" s="1"/>
  <c r="M783" i="1"/>
  <c r="L362" i="1"/>
  <c r="L429" i="1" s="1"/>
  <c r="L198" i="1"/>
  <c r="L361" i="1" s="1"/>
  <c r="L428" i="1" s="1"/>
  <c r="O742" i="1" a="1"/>
  <c r="O742" i="1" s="1"/>
  <c r="O744" i="1" s="1" a="1"/>
  <c r="O744" i="1" s="1"/>
  <c r="O726" i="1" a="1"/>
  <c r="O726" i="1" s="1"/>
  <c r="O728" i="1" s="1" a="1"/>
  <c r="O728" i="1" s="1"/>
  <c r="I364" i="1"/>
  <c r="J364" i="1"/>
  <c r="L364" i="1"/>
  <c r="H121" i="1"/>
  <c r="H317" i="1"/>
  <c r="H472" i="1" s="1"/>
  <c r="L319" i="1"/>
  <c r="L474" i="1" s="1"/>
  <c r="L130" i="1"/>
  <c r="P383" i="1"/>
  <c r="P514" i="1" s="1"/>
  <c r="P118" i="1"/>
  <c r="P114" i="1" s="1"/>
  <c r="L126" i="1"/>
  <c r="L315" i="1"/>
  <c r="L420" i="1" s="1"/>
  <c r="J121" i="1"/>
  <c r="J114" i="1" s="1"/>
  <c r="J317" i="1"/>
  <c r="J472" i="1" s="1"/>
  <c r="J324" i="1"/>
  <c r="J479" i="1" s="1"/>
  <c r="J128" i="1"/>
  <c r="N130" i="1"/>
  <c r="G119" i="1"/>
  <c r="G114" i="1" s="1"/>
  <c r="N317" i="1"/>
  <c r="N472" i="1" s="1"/>
  <c r="F320" i="1"/>
  <c r="F475" i="1" s="1"/>
  <c r="J322" i="1"/>
  <c r="J477" i="1" s="1"/>
  <c r="F382" i="1"/>
  <c r="F513" i="1" s="1"/>
  <c r="P198" i="1"/>
  <c r="P361" i="1" s="1"/>
  <c r="P428" i="1" s="1"/>
  <c r="O283" i="1"/>
  <c r="N903" i="1"/>
  <c r="N925" i="1"/>
  <c r="N924" i="1" s="1"/>
  <c r="N902" i="1"/>
  <c r="N899" i="1"/>
  <c r="L317" i="1"/>
  <c r="L472" i="1" s="1"/>
  <c r="L925" i="1"/>
  <c r="L924" i="1" s="1"/>
  <c r="L903" i="1"/>
  <c r="L899" i="1"/>
  <c r="H362" i="1"/>
  <c r="H429" i="1" s="1"/>
  <c r="H141" i="1" a="1"/>
  <c r="H141" i="1" s="1"/>
  <c r="G899" i="1"/>
  <c r="G903" i="1"/>
  <c r="G925" i="1"/>
  <c r="G924" i="1" s="1"/>
  <c r="Q118" i="1"/>
  <c r="Q314" i="1"/>
  <c r="Q419" i="1" s="1"/>
  <c r="Q383" i="1"/>
  <c r="Q514" i="1" s="1"/>
  <c r="K317" i="1"/>
  <c r="K472" i="1" s="1"/>
  <c r="O123" i="1"/>
  <c r="O114" i="1" s="1"/>
  <c r="O319" i="1"/>
  <c r="O474" i="1" s="1"/>
  <c r="L138" i="1" a="1"/>
  <c r="L138" i="1" s="1"/>
  <c r="L145" i="1" s="1"/>
  <c r="G323" i="1"/>
  <c r="G478" i="1" s="1"/>
  <c r="K129" i="1"/>
  <c r="K325" i="1"/>
  <c r="K480" i="1" s="1"/>
  <c r="O400" i="1"/>
  <c r="O520" i="1" s="1"/>
  <c r="N324" i="1"/>
  <c r="N479" i="1" s="1"/>
  <c r="J902" i="1"/>
  <c r="J899" i="1"/>
  <c r="J903" i="1"/>
  <c r="J925" i="1"/>
  <c r="J924" i="1" s="1"/>
  <c r="K903" i="1"/>
  <c r="K925" i="1"/>
  <c r="K924" i="1" s="1"/>
  <c r="K899" i="1"/>
  <c r="Q363" i="1"/>
  <c r="Q504" i="1" s="1"/>
  <c r="L742" i="1" a="1"/>
  <c r="L742" i="1" s="1"/>
  <c r="L744" i="1" s="1" a="1"/>
  <c r="L744" i="1" s="1"/>
  <c r="H126" i="1"/>
  <c r="H322" i="1"/>
  <c r="H477" i="1" s="1"/>
  <c r="I320" i="1"/>
  <c r="I475" i="1" s="1"/>
  <c r="M322" i="1"/>
  <c r="M477" i="1" s="1"/>
  <c r="I130" i="1"/>
  <c r="I139" i="1" a="1"/>
  <c r="I139" i="1" s="1"/>
  <c r="M362" i="1"/>
  <c r="M429" i="1" s="1"/>
  <c r="I382" i="1"/>
  <c r="I513" i="1" s="1"/>
  <c r="F124" i="1"/>
  <c r="P783" i="1"/>
  <c r="K320" i="1"/>
  <c r="K475" i="1" s="1"/>
  <c r="O322" i="1"/>
  <c r="O477" i="1" s="1"/>
  <c r="K130" i="1"/>
  <c r="K382" i="1"/>
  <c r="K513" i="1" s="1"/>
  <c r="K400" i="1"/>
  <c r="K520" i="1" s="1"/>
  <c r="H124" i="1"/>
  <c r="H114" i="1" s="1"/>
  <c r="M400" i="1"/>
  <c r="M520" i="1" s="1"/>
  <c r="K139" i="1" a="1"/>
  <c r="K139" i="1" s="1"/>
  <c r="H323" i="1"/>
  <c r="H478" i="1" s="1"/>
  <c r="L325" i="1"/>
  <c r="L480" i="1" s="1"/>
  <c r="P382" i="1"/>
  <c r="P513" i="1" s="1"/>
  <c r="H385" i="1"/>
  <c r="H516" i="1" s="1"/>
  <c r="L398" i="1"/>
  <c r="L439" i="1" s="1"/>
  <c r="P400" i="1"/>
  <c r="P520" i="1" s="1"/>
  <c r="P324" i="1"/>
  <c r="P479" i="1" s="1"/>
  <c r="Q321" i="1"/>
  <c r="Q476" i="1" s="1"/>
  <c r="L400" i="1"/>
  <c r="L520" i="1" s="1"/>
  <c r="I124" i="1"/>
  <c r="I324" i="1"/>
  <c r="I479" i="1" s="1"/>
  <c r="G786" i="1"/>
  <c r="G787" i="1" s="1"/>
  <c r="Q322" i="1"/>
  <c r="Q477" i="1" s="1"/>
  <c r="K324" i="1"/>
  <c r="K479" i="1" s="1"/>
  <c r="F323" i="1"/>
  <c r="F478" i="1" s="1"/>
  <c r="J325" i="1"/>
  <c r="J480" i="1" s="1"/>
  <c r="K124" i="1"/>
  <c r="L324" i="1"/>
  <c r="L479" i="1" s="1"/>
  <c r="L726" i="1" a="1"/>
  <c r="L726" i="1" s="1"/>
  <c r="L728" i="1" s="1" a="1"/>
  <c r="L728" i="1" s="1"/>
  <c r="I742" i="1" a="1"/>
  <c r="I742" i="1" s="1"/>
  <c r="I744" i="1" s="1" a="1"/>
  <c r="I744" i="1" s="1"/>
  <c r="M129" i="1"/>
  <c r="M325" i="1"/>
  <c r="M480" i="1" s="1"/>
  <c r="I121" i="1"/>
  <c r="Q317" i="1"/>
  <c r="Q472" i="1" s="1"/>
  <c r="Q324" i="1"/>
  <c r="Q479" i="1" s="1"/>
  <c r="H925" i="1"/>
  <c r="H924" i="1" s="1"/>
  <c r="H899" i="1"/>
  <c r="H903" i="1"/>
  <c r="H902" i="1"/>
  <c r="P925" i="1"/>
  <c r="P924" i="1" s="1"/>
  <c r="P903" i="1"/>
  <c r="P902" i="1"/>
  <c r="N322" i="1"/>
  <c r="N477" i="1" s="1"/>
  <c r="F380" i="1"/>
  <c r="F437" i="1" s="1"/>
  <c r="J400" i="1"/>
  <c r="J520" i="1" s="1"/>
  <c r="L320" i="1"/>
  <c r="L475" i="1" s="1"/>
  <c r="P322" i="1"/>
  <c r="P477" i="1" s="1"/>
  <c r="I325" i="1"/>
  <c r="I480" i="1" s="1"/>
  <c r="K121" i="1"/>
  <c r="K114" i="1" s="1"/>
  <c r="F318" i="1"/>
  <c r="F473" i="1" s="1"/>
  <c r="P317" i="1"/>
  <c r="P472" i="1" s="1"/>
  <c r="H130" i="1"/>
  <c r="P364" i="1"/>
  <c r="N138" i="1" a="1"/>
  <c r="N138" i="1" s="1"/>
  <c r="F364" i="1"/>
  <c r="F274" i="1"/>
  <c r="F363" i="1" s="1"/>
  <c r="F504" i="1" s="1"/>
  <c r="O325" i="1"/>
  <c r="O480" i="1" s="1"/>
  <c r="G361" i="1"/>
  <c r="G428" i="1" s="1"/>
  <c r="G140" i="1" a="1"/>
  <c r="G140" i="1" s="1"/>
  <c r="K363" i="1"/>
  <c r="K504" i="1" s="1"/>
  <c r="L121" i="1"/>
  <c r="G318" i="1"/>
  <c r="G473" i="1" s="1"/>
  <c r="J320" i="1"/>
  <c r="J475" i="1" s="1"/>
  <c r="M141" i="1" a="1"/>
  <c r="M141" i="1" s="1"/>
  <c r="K742" i="1" a="1"/>
  <c r="K742" i="1" s="1"/>
  <c r="K744" i="1" s="1" a="1"/>
  <c r="K744" i="1" s="1"/>
  <c r="I726" i="1" a="1"/>
  <c r="I726" i="1" s="1"/>
  <c r="I728" i="1" s="1" a="1"/>
  <c r="I728" i="1" s="1"/>
  <c r="H361" i="1"/>
  <c r="H428" i="1" s="1"/>
  <c r="L363" i="1"/>
  <c r="L504" i="1" s="1"/>
  <c r="H318" i="1"/>
  <c r="H473" i="1" s="1"/>
  <c r="H325" i="1"/>
  <c r="H480" i="1" s="1"/>
  <c r="O925" i="1"/>
  <c r="O924" i="1" s="1"/>
  <c r="O903" i="1"/>
  <c r="M138" i="1" a="1"/>
  <c r="M138" i="1" s="1"/>
  <c r="M145" i="1" s="1"/>
  <c r="M317" i="1"/>
  <c r="M472" i="1" s="1"/>
  <c r="Q319" i="1"/>
  <c r="Q474" i="1" s="1"/>
  <c r="M324" i="1"/>
  <c r="M479" i="1" s="1"/>
  <c r="M128" i="1"/>
  <c r="M114" i="1" s="1"/>
  <c r="M364" i="1"/>
  <c r="G320" i="1"/>
  <c r="G475" i="1" s="1"/>
  <c r="O324" i="1"/>
  <c r="O479" i="1" s="1"/>
  <c r="O128" i="1"/>
  <c r="G130" i="1"/>
  <c r="K362" i="1"/>
  <c r="K429" i="1" s="1"/>
  <c r="K141" i="1" a="1"/>
  <c r="K141" i="1" s="1"/>
  <c r="P123" i="1"/>
  <c r="M319" i="1"/>
  <c r="M474" i="1" s="1"/>
  <c r="H139" i="1" a="1"/>
  <c r="H139" i="1" s="1"/>
  <c r="I786" i="1"/>
  <c r="I787" i="1" s="1"/>
  <c r="I783" i="1"/>
  <c r="G139" i="1" a="1"/>
  <c r="G139" i="1" s="1"/>
  <c r="N121" i="1"/>
  <c r="N114" i="1" s="1"/>
  <c r="I318" i="1"/>
  <c r="I473" i="1" s="1"/>
  <c r="I899" i="1"/>
  <c r="L385" i="1"/>
  <c r="L516" i="1" s="1"/>
  <c r="F903" i="1"/>
  <c r="F925" i="1"/>
  <c r="F924" i="1" s="1"/>
  <c r="F895" i="1"/>
  <c r="H726" i="1" a="1"/>
  <c r="H726" i="1" s="1"/>
  <c r="H728" i="1" s="1" a="1"/>
  <c r="H728" i="1" s="1"/>
  <c r="L314" i="1"/>
  <c r="L419" i="1" s="1"/>
  <c r="O902" i="1"/>
  <c r="O314" i="1"/>
  <c r="O419" i="1" s="1"/>
  <c r="Q902" i="1"/>
  <c r="H742" i="1" a="1"/>
  <c r="H742" i="1" s="1"/>
  <c r="H744" i="1" s="1" a="1"/>
  <c r="H744" i="1" s="1"/>
  <c r="N314" i="1"/>
  <c r="N419" i="1" s="1"/>
  <c r="J130" i="1"/>
  <c r="G317" i="1"/>
  <c r="G472" i="1" s="1"/>
  <c r="Q903" i="1"/>
  <c r="Q925" i="1"/>
  <c r="Q924" i="1" s="1"/>
  <c r="F314" i="1"/>
  <c r="F419" i="1" s="1"/>
  <c r="J316" i="1"/>
  <c r="J471" i="1" s="1"/>
  <c r="J363" i="1"/>
  <c r="J504" i="1" s="1"/>
  <c r="Q398" i="1"/>
  <c r="Q439" i="1" s="1"/>
  <c r="L902" i="1"/>
  <c r="O899" i="1"/>
  <c r="P899" i="1"/>
  <c r="Q899" i="1"/>
  <c r="G902" i="1"/>
  <c r="K902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47" i="1"/>
  <c r="Q159" i="1"/>
  <c r="Q168" i="1"/>
  <c r="Q563" i="1" s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66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6" i="1"/>
  <c r="M107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N112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M769" i="1" s="1"/>
  <c r="M861" i="1" s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M866" i="1" s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I114" i="1" l="1"/>
  <c r="L1617" i="1"/>
  <c r="F899" i="1"/>
  <c r="F902" i="1"/>
  <c r="M2061" i="1"/>
  <c r="I104" i="1"/>
  <c r="G109" i="1"/>
  <c r="N2235" i="1"/>
  <c r="L1633" i="1"/>
  <c r="G100" i="1"/>
  <c r="I109" i="1"/>
  <c r="Q987" i="1"/>
  <c r="Q986" i="1" s="1"/>
  <c r="H100" i="1"/>
  <c r="P2276" i="1"/>
  <c r="L2235" i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843" i="1" s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N1843" i="1" s="1"/>
  <c r="P1686" i="1"/>
  <c r="O1508" i="1"/>
  <c r="L1503" i="1"/>
  <c r="L1497" i="1" s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P1824" i="1" s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O1570" i="1" s="1"/>
  <c r="P587" i="1"/>
  <c r="P586" i="1" s="1"/>
  <c r="N551" i="1"/>
  <c r="M75" i="1"/>
  <c r="M74" i="1" s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640" i="1" s="1"/>
  <c r="Q1461" i="1"/>
  <c r="Q1389" i="1"/>
  <c r="Q1392" i="1"/>
  <c r="Q1313" i="1"/>
  <c r="Q1269" i="1"/>
  <c r="Q1302" i="1"/>
  <c r="Q1111" i="1"/>
  <c r="Q452" i="1"/>
  <c r="Q451" i="1" s="1"/>
  <c r="Q112" i="1"/>
  <c r="Q34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1400" i="1"/>
  <c r="Q1152" i="1"/>
  <c r="Q732" i="1"/>
  <c r="Q605" i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590" i="1" s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57" i="1"/>
  <c r="Q646" i="1"/>
  <c r="Q644" i="1" s="1"/>
  <c r="Q211" i="1"/>
  <c r="Q214" i="1"/>
  <c r="Q213" i="1" s="1"/>
  <c r="Q1391" i="1"/>
  <c r="Q1316" i="1"/>
  <c r="Q1376" i="1"/>
  <c r="Q656" i="1"/>
  <c r="Q2254" i="1"/>
  <c r="Q1891" i="1"/>
  <c r="Q1885" i="1" s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440" i="1"/>
  <c r="Q1681" i="1"/>
  <c r="Q51" i="1"/>
  <c r="Q2315" i="1"/>
  <c r="Q2313" i="1"/>
  <c r="Q2276" i="1"/>
  <c r="Q1498" i="1"/>
  <c r="Q1533" i="1"/>
  <c r="Q693" i="1"/>
  <c r="Q1734" i="1"/>
  <c r="Q47" i="1"/>
  <c r="Q46" i="1" s="1"/>
  <c r="Q145" i="1"/>
  <c r="Q137" i="1"/>
  <c r="Q2235" i="1"/>
  <c r="Q2234" i="1" s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043" i="1" s="1"/>
  <c r="Q1096" i="1" s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356" i="1"/>
  <c r="Q501" i="1" s="1"/>
  <c r="Q490" i="1" s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691" i="1" s="1"/>
  <c r="Q541" i="1"/>
  <c r="O46" i="1"/>
  <c r="O1735" i="1" s="1"/>
  <c r="O1736" i="1"/>
  <c r="N47" i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P993" i="1" s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N1862" i="1" s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L2050" i="1" s="1"/>
  <c r="P1886" i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P1640" i="1" s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M1759" i="1" s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M1546" i="1" s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P1645" i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06" i="1" s="1"/>
  <c r="O992" i="1"/>
  <c r="O993" i="1" s="1"/>
  <c r="N974" i="1"/>
  <c r="M876" i="1"/>
  <c r="O771" i="1"/>
  <c r="O768" i="1" s="1"/>
  <c r="O763" i="1" s="1"/>
  <c r="P591" i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O1021" i="1" s="1"/>
  <c r="P1114" i="1"/>
  <c r="L1114" i="1"/>
  <c r="P1099" i="1"/>
  <c r="L920" i="1"/>
  <c r="L1043" i="1"/>
  <c r="L1096" i="1" s="1"/>
  <c r="O920" i="1"/>
  <c r="N2234" i="1"/>
  <c r="N1731" i="1"/>
  <c r="P1047" i="1"/>
  <c r="M1731" i="1"/>
  <c r="M1043" i="1"/>
  <c r="M1069" i="1" s="1"/>
  <c r="M880" i="1"/>
  <c r="M563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L2234" i="1"/>
  <c r="M2022" i="1"/>
  <c r="P227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P1862" i="1" s="1"/>
  <c r="M2002" i="1"/>
  <c r="N1903" i="1"/>
  <c r="O1559" i="1"/>
  <c r="L1541" i="1"/>
  <c r="M1903" i="1"/>
  <c r="L1903" i="1"/>
  <c r="L1599" i="1"/>
  <c r="P1573" i="1"/>
  <c r="L1435" i="1"/>
  <c r="L1461" i="1"/>
  <c r="O1825" i="1"/>
  <c r="N1678" i="1"/>
  <c r="N1641" i="1"/>
  <c r="P1435" i="1"/>
  <c r="P1460" i="1"/>
  <c r="P1885" i="1"/>
  <c r="O1573" i="1"/>
  <c r="O1849" i="1"/>
  <c r="M1825" i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L1136" i="1" s="1"/>
  <c r="O1435" i="1"/>
  <c r="P1351" i="1"/>
  <c r="O1316" i="1"/>
  <c r="N1277" i="1"/>
  <c r="O1552" i="1"/>
  <c r="O1533" i="1"/>
  <c r="M1460" i="1"/>
  <c r="M1392" i="1"/>
  <c r="L1270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N1120" i="1"/>
  <c r="N1026" i="1"/>
  <c r="N1025" i="1" s="1"/>
  <c r="N1022" i="1" s="1"/>
  <c r="O1425" i="1"/>
  <c r="O1428" i="1" s="1"/>
  <c r="P1213" i="1"/>
  <c r="O1203" i="1"/>
  <c r="O1206" i="1" s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N624" i="1"/>
  <c r="P695" i="1"/>
  <c r="P704" i="1"/>
  <c r="P987" i="1"/>
  <c r="L888" i="1"/>
  <c r="L441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763" i="1"/>
  <c r="P656" i="1"/>
  <c r="P459" i="1"/>
  <c r="P580" i="1"/>
  <c r="O240" i="1"/>
  <c r="P881" i="1"/>
  <c r="P852" i="1"/>
  <c r="M714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44" i="1" s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L210" i="1" s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345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L42" i="1"/>
  <c r="L880" i="1"/>
  <c r="N636" i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200" i="1" s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570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O2050" i="1"/>
  <c r="Q2050" i="1"/>
  <c r="L1618" i="1"/>
  <c r="L1571" i="1"/>
  <c r="L1345" i="1"/>
  <c r="L1429" i="1"/>
  <c r="L1207" i="1"/>
  <c r="P1314" i="1"/>
  <c r="N1497" i="1"/>
  <c r="P1555" i="1"/>
  <c r="P1330" i="1"/>
  <c r="O575" i="1"/>
  <c r="M1071" i="1"/>
  <c r="M1824" i="1"/>
  <c r="M1823" i="1" s="1"/>
  <c r="L2233" i="1"/>
  <c r="M1047" i="1"/>
  <c r="N1736" i="1"/>
  <c r="N1206" i="1"/>
  <c r="O2253" i="1"/>
  <c r="O2233" i="1" s="1"/>
  <c r="L1005" i="1"/>
  <c r="L1002" i="1" s="1"/>
  <c r="M1070" i="1"/>
  <c r="L1206" i="1"/>
  <c r="L1344" i="1"/>
  <c r="O1885" i="1"/>
  <c r="P1183" i="1"/>
  <c r="M1330" i="1"/>
  <c r="M1314" i="1"/>
  <c r="M1206" i="1"/>
  <c r="O1344" i="1"/>
  <c r="O440" i="1"/>
  <c r="L1428" i="1"/>
  <c r="N1759" i="1"/>
  <c r="Q63" i="1"/>
  <c r="Q200" i="1"/>
  <c r="P1602" i="1"/>
  <c r="L1885" i="1"/>
  <c r="P1759" i="1"/>
  <c r="Q49" i="1"/>
  <c r="Q1759" i="1"/>
  <c r="N2272" i="1"/>
  <c r="M1497" i="1"/>
  <c r="M1562" i="1"/>
  <c r="O210" i="1"/>
  <c r="L624" i="1"/>
  <c r="N1593" i="1"/>
  <c r="N1617" i="1"/>
  <c r="N1609" i="1"/>
  <c r="O1602" i="1"/>
  <c r="P1005" i="1"/>
  <c r="P1002" i="1" s="1"/>
  <c r="M634" i="1"/>
  <c r="O1014" i="1"/>
  <c r="O1011" i="1" s="1"/>
  <c r="O1013" i="1"/>
  <c r="O1664" i="1"/>
  <c r="O1759" i="1"/>
  <c r="Q210" i="1"/>
  <c r="Q182" i="1" s="1"/>
  <c r="L634" i="1"/>
  <c r="M2295" i="1"/>
  <c r="M38" i="1"/>
  <c r="M1727" i="1" s="1"/>
  <c r="M1658" i="1"/>
  <c r="M1659" i="1" s="1"/>
  <c r="L1593" i="1"/>
  <c r="L1602" i="1"/>
  <c r="M604" i="1"/>
  <c r="M1609" i="1"/>
  <c r="M2272" i="1"/>
  <c r="L1546" i="1"/>
  <c r="L1555" i="1"/>
  <c r="Q575" i="1"/>
  <c r="Q604" i="1"/>
  <c r="N1824" i="1"/>
  <c r="N1823" i="1" s="1"/>
  <c r="O1617" i="1"/>
  <c r="L2272" i="1"/>
  <c r="Q1740" i="1"/>
  <c r="N882" i="1"/>
  <c r="Q1862" i="1"/>
  <c r="N634" i="1"/>
  <c r="Q634" i="1"/>
  <c r="Q1098" i="1"/>
  <c r="Q1093" i="1" s="1"/>
  <c r="O1740" i="1"/>
  <c r="L1759" i="1"/>
  <c r="P1511" i="1"/>
  <c r="Q1602" i="1"/>
  <c r="O1862" i="1"/>
  <c r="N1344" i="1"/>
  <c r="P374" i="1"/>
  <c r="M1097" i="1"/>
  <c r="M1555" i="1"/>
  <c r="O1555" i="1"/>
  <c r="N1570" i="1"/>
  <c r="L1070" i="1"/>
  <c r="L1862" i="1"/>
  <c r="M1183" i="1"/>
  <c r="N49" i="1"/>
  <c r="P738" i="1" a="1"/>
  <c r="P738" i="1" s="1"/>
  <c r="P736" i="1" a="1"/>
  <c r="P736" i="1" s="1"/>
  <c r="N2050" i="1"/>
  <c r="M1593" i="1"/>
  <c r="N46" i="1"/>
  <c r="N1735" i="1" s="1"/>
  <c r="O1207" i="1"/>
  <c r="O1205" i="1" s="1"/>
  <c r="O1204" i="1" s="1"/>
  <c r="O1618" i="1"/>
  <c r="O1616" i="1" s="1"/>
  <c r="O1615" i="1" s="1"/>
  <c r="O1429" i="1"/>
  <c r="O1427" i="1" s="1"/>
  <c r="O1426" i="1" s="1"/>
  <c r="O1345" i="1"/>
  <c r="O1571" i="1"/>
  <c r="O1569" i="1" s="1"/>
  <c r="O1568" i="1" s="1"/>
  <c r="M738" i="1" a="1"/>
  <c r="M738" i="1" s="1"/>
  <c r="M736" i="1" a="1"/>
  <c r="M736" i="1" s="1"/>
  <c r="L1007" i="1"/>
  <c r="L1126" i="1" s="1"/>
  <c r="O1160" i="1"/>
  <c r="N1183" i="1"/>
  <c r="P590" i="1"/>
  <c r="L1160" i="1"/>
  <c r="M2050" i="1"/>
  <c r="Q763" i="1"/>
  <c r="Q1314" i="1"/>
  <c r="Q1206" i="1"/>
  <c r="P1652" i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203" i="1" s="1"/>
  <c r="Q397" i="1"/>
  <c r="Q280" i="1"/>
  <c r="Q279" i="1" s="1"/>
  <c r="Q273" i="1"/>
  <c r="Q233" i="1" s="1"/>
  <c r="Q181" i="1" s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1000" i="1" s="1"/>
  <c r="O334" i="1"/>
  <c r="O350" i="1" s="1"/>
  <c r="O495" i="1" s="1"/>
  <c r="O484" i="1" s="1"/>
  <c r="P634" i="1"/>
  <c r="M340" i="1"/>
  <c r="M356" i="1" s="1"/>
  <c r="M501" i="1" s="1"/>
  <c r="M490" i="1" s="1"/>
  <c r="O39" i="1"/>
  <c r="O1511" i="1" s="1"/>
  <c r="N108" i="1"/>
  <c r="P1007" i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1160" i="1" s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738" i="1"/>
  <c r="Q1136" i="1"/>
  <c r="Q785" i="1"/>
  <c r="Q369" i="1"/>
  <c r="Q553" i="1"/>
  <c r="Q532" i="1"/>
  <c r="Q347" i="1"/>
  <c r="Q533" i="1"/>
  <c r="Q535" i="1"/>
  <c r="Q368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731" i="1"/>
  <c r="Q144" i="1"/>
  <c r="Q333" i="1"/>
  <c r="Q349" i="1" s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006" i="1"/>
  <c r="Q1013" i="1"/>
  <c r="Q1012" i="1" s="1"/>
  <c r="Q2253" i="1"/>
  <c r="Q2233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1001" i="1" s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M109" i="1"/>
  <c r="M337" i="1" s="1"/>
  <c r="M353" i="1" s="1"/>
  <c r="M498" i="1" s="1"/>
  <c r="M487" i="1" s="1"/>
  <c r="M268" i="1"/>
  <c r="M257" i="1" s="1"/>
  <c r="N1125" i="1"/>
  <c r="N1086" i="1"/>
  <c r="P34" i="1"/>
  <c r="P1562" i="1" s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P679" i="1"/>
  <c r="P102" i="1"/>
  <c r="P330" i="1" s="1"/>
  <c r="P346" i="1" s="1"/>
  <c r="L38" i="1"/>
  <c r="L1658" i="1" s="1"/>
  <c r="L1659" i="1" s="1"/>
  <c r="P1823" i="1"/>
  <c r="M39" i="1"/>
  <c r="M1511" i="1" s="1"/>
  <c r="M1003" i="1"/>
  <c r="P39" i="1"/>
  <c r="P1160" i="1" s="1"/>
  <c r="M194" i="1"/>
  <c r="O1119" i="1"/>
  <c r="P1136" i="1"/>
  <c r="M440" i="1"/>
  <c r="M1399" i="1"/>
  <c r="O882" i="1"/>
  <c r="N1546" i="1"/>
  <c r="P440" i="1"/>
  <c r="M144" i="1"/>
  <c r="N38" i="1"/>
  <c r="N1414" i="1" s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375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P487" i="1" s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1003" i="1"/>
  <c r="M172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O1020" i="1"/>
  <c r="N137" i="1"/>
  <c r="N366" i="1"/>
  <c r="N528" i="1"/>
  <c r="N566" i="1"/>
  <c r="O467" i="1"/>
  <c r="O466" i="1" s="1"/>
  <c r="L355" i="1"/>
  <c r="L500" i="1"/>
  <c r="P39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714" i="1"/>
  <c r="O1314" i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L144" i="1" s="1"/>
  <c r="N412" i="1"/>
  <c r="M575" i="1"/>
  <c r="O539" i="1"/>
  <c r="O353" i="1"/>
  <c r="M99" i="1"/>
  <c r="M327" i="1" s="1"/>
  <c r="M343" i="1" s="1"/>
  <c r="O733" i="1"/>
  <c r="M1021" i="1"/>
  <c r="M1020" i="1" s="1"/>
  <c r="M1119" i="1"/>
  <c r="N1315" i="1"/>
  <c r="P22" i="1"/>
  <c r="P1714" i="1"/>
  <c r="L553" i="1"/>
  <c r="L192" i="1"/>
  <c r="P1000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8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182" i="1"/>
  <c r="L564" i="1"/>
  <c r="N501" i="1"/>
  <c r="N490" i="1" s="1"/>
  <c r="N907" i="1"/>
  <c r="N939" i="1" s="1"/>
  <c r="N962" i="1" s="1"/>
  <c r="M1001" i="1"/>
  <c r="M1000" i="1" s="1"/>
  <c r="M1315" i="1"/>
  <c r="N1136" i="1"/>
  <c r="M46" i="1"/>
  <c r="M1735" i="1" s="1"/>
  <c r="M49" i="1"/>
  <c r="M1428" i="1" s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M192" i="1"/>
  <c r="M191" i="1" s="1"/>
  <c r="O672" i="1"/>
  <c r="N552" i="1"/>
  <c r="M183" i="1"/>
  <c r="P986" i="1"/>
  <c r="P989" i="1"/>
  <c r="P988" i="1" s="1"/>
  <c r="O1105" i="1"/>
  <c r="O1135" i="1"/>
  <c r="O1010" i="1"/>
  <c r="O1009" i="1" s="1"/>
  <c r="N741" i="1"/>
  <c r="N735" i="1" s="1"/>
  <c r="M331" i="1"/>
  <c r="M347" i="1" s="1"/>
  <c r="N39" i="1"/>
  <c r="N1160" i="1" s="1"/>
  <c r="M540" i="1"/>
  <c r="P553" i="1"/>
  <c r="N1095" i="1"/>
  <c r="N1093" i="1"/>
  <c r="N1096" i="1"/>
  <c r="N1097" i="1"/>
  <c r="P1013" i="1"/>
  <c r="P1012" i="1" s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N1602" i="1" l="1"/>
  <c r="P1184" i="1"/>
  <c r="P1610" i="1"/>
  <c r="P1331" i="1"/>
  <c r="P1329" i="1" s="1"/>
  <c r="P1328" i="1" s="1"/>
  <c r="P1563" i="1"/>
  <c r="P1415" i="1"/>
  <c r="N1511" i="1"/>
  <c r="N1562" i="1"/>
  <c r="N1561" i="1" s="1"/>
  <c r="N1560" i="1" s="1"/>
  <c r="Q1618" i="1"/>
  <c r="Q1207" i="1"/>
  <c r="Q1205" i="1" s="1"/>
  <c r="Q1204" i="1" s="1"/>
  <c r="Q1571" i="1"/>
  <c r="Q1429" i="1"/>
  <c r="Q1345" i="1"/>
  <c r="Q1570" i="1"/>
  <c r="N1658" i="1"/>
  <c r="N1659" i="1" s="1"/>
  <c r="Q1617" i="1"/>
  <c r="Q1616" i="1" s="1"/>
  <c r="Q1615" i="1" s="1"/>
  <c r="M1160" i="1"/>
  <c r="M182" i="1"/>
  <c r="N1652" i="1"/>
  <c r="O182" i="1"/>
  <c r="O181" i="1" s="1"/>
  <c r="P1617" i="1"/>
  <c r="O736" i="1" a="1"/>
  <c r="O736" i="1" s="1"/>
  <c r="O737" i="1" s="1"/>
  <c r="O738" i="1" a="1"/>
  <c r="O738" i="1" s="1"/>
  <c r="N1330" i="1"/>
  <c r="P1609" i="1"/>
  <c r="Q22" i="1"/>
  <c r="P1344" i="1"/>
  <c r="M1652" i="1"/>
  <c r="Q1652" i="1"/>
  <c r="L1609" i="1"/>
  <c r="N1555" i="1"/>
  <c r="N1554" i="1" s="1"/>
  <c r="N1553" i="1" s="1"/>
  <c r="Q738" i="1" a="1"/>
  <c r="Q738" i="1" s="1"/>
  <c r="Q736" i="1" a="1"/>
  <c r="Q736" i="1" s="1"/>
  <c r="Q737" i="1" s="1"/>
  <c r="N1563" i="1"/>
  <c r="N1415" i="1"/>
  <c r="N1184" i="1"/>
  <c r="N1610" i="1"/>
  <c r="N1331" i="1"/>
  <c r="M1618" i="1"/>
  <c r="M1571" i="1"/>
  <c r="M1429" i="1"/>
  <c r="M1345" i="1"/>
  <c r="M1343" i="1" s="1"/>
  <c r="M1342" i="1" s="1"/>
  <c r="M1207" i="1"/>
  <c r="M1617" i="1"/>
  <c r="L1556" i="1"/>
  <c r="L1603" i="1"/>
  <c r="L1601" i="1" s="1"/>
  <c r="L1600" i="1" s="1"/>
  <c r="L1512" i="1"/>
  <c r="L1510" i="1" s="1"/>
  <c r="L1509" i="1" s="1"/>
  <c r="L1161" i="1"/>
  <c r="L1159" i="1" s="1"/>
  <c r="L1158" i="1" s="1"/>
  <c r="L1653" i="1"/>
  <c r="L1511" i="1"/>
  <c r="O1728" i="1"/>
  <c r="O1724" i="1"/>
  <c r="P1512" i="1"/>
  <c r="P1556" i="1"/>
  <c r="P1653" i="1"/>
  <c r="P1161" i="1"/>
  <c r="P1603" i="1"/>
  <c r="L1330" i="1"/>
  <c r="L1329" i="1" s="1"/>
  <c r="L1328" i="1" s="1"/>
  <c r="P1414" i="1"/>
  <c r="P1413" i="1" s="1"/>
  <c r="P1412" i="1" s="1"/>
  <c r="M1602" i="1"/>
  <c r="M1601" i="1" s="1"/>
  <c r="M1600" i="1" s="1"/>
  <c r="N1512" i="1"/>
  <c r="N1653" i="1"/>
  <c r="N1161" i="1"/>
  <c r="N1556" i="1"/>
  <c r="N1603" i="1"/>
  <c r="N1601" i="1" s="1"/>
  <c r="N1600" i="1" s="1"/>
  <c r="Q1022" i="1"/>
  <c r="Q1021" i="1" s="1"/>
  <c r="Q1020" i="1" s="1"/>
  <c r="Q1344" i="1"/>
  <c r="P1010" i="1"/>
  <c r="P1009" i="1" s="1"/>
  <c r="L736" i="1" a="1"/>
  <c r="L736" i="1" s="1"/>
  <c r="L738" i="1" a="1"/>
  <c r="L738" i="1" s="1"/>
  <c r="O33" i="1"/>
  <c r="O1723" i="1" s="1"/>
  <c r="M37" i="1"/>
  <c r="M1726" i="1" s="1"/>
  <c r="L1562" i="1"/>
  <c r="L1561" i="1" s="1"/>
  <c r="L1560" i="1" s="1"/>
  <c r="M200" i="1"/>
  <c r="Q1653" i="1"/>
  <c r="Q1556" i="1"/>
  <c r="Q1161" i="1"/>
  <c r="Q1603" i="1"/>
  <c r="Q1512" i="1"/>
  <c r="M1161" i="1"/>
  <c r="M1603" i="1"/>
  <c r="M1556" i="1"/>
  <c r="M1512" i="1"/>
  <c r="M1653" i="1"/>
  <c r="P1658" i="1"/>
  <c r="P1659" i="1" s="1"/>
  <c r="N736" i="1" a="1"/>
  <c r="N736" i="1" s="1"/>
  <c r="N738" i="1" a="1"/>
  <c r="N738" i="1" s="1"/>
  <c r="O38" i="1"/>
  <c r="O1658" i="1"/>
  <c r="O1659" i="1" s="1"/>
  <c r="P1427" i="1"/>
  <c r="P1426" i="1" s="1"/>
  <c r="P1618" i="1"/>
  <c r="P1571" i="1"/>
  <c r="P1207" i="1"/>
  <c r="P1429" i="1"/>
  <c r="P1345" i="1"/>
  <c r="P1343" i="1" s="1"/>
  <c r="P1342" i="1" s="1"/>
  <c r="P1206" i="1"/>
  <c r="P1205" i="1" s="1"/>
  <c r="P1204" i="1" s="1"/>
  <c r="M1610" i="1"/>
  <c r="M1608" i="1" s="1"/>
  <c r="M1607" i="1" s="1"/>
  <c r="M1184" i="1"/>
  <c r="M1182" i="1" s="1"/>
  <c r="M1181" i="1" s="1"/>
  <c r="M1563" i="1"/>
  <c r="M1415" i="1"/>
  <c r="M1413" i="1" s="1"/>
  <c r="M1412" i="1" s="1"/>
  <c r="M1331" i="1"/>
  <c r="M1329" i="1" s="1"/>
  <c r="M1328" i="1" s="1"/>
  <c r="O1652" i="1"/>
  <c r="Q365" i="1"/>
  <c r="O1012" i="1"/>
  <c r="L1652" i="1"/>
  <c r="N1012" i="1"/>
  <c r="L181" i="1"/>
  <c r="O192" i="1"/>
  <c r="O191" i="1" s="1"/>
  <c r="L1563" i="1"/>
  <c r="L1415" i="1"/>
  <c r="L1184" i="1"/>
  <c r="L1610" i="1"/>
  <c r="L1331" i="1"/>
  <c r="L1414" i="1"/>
  <c r="L1413" i="1" s="1"/>
  <c r="L1412" i="1" s="1"/>
  <c r="Q1428" i="1"/>
  <c r="M1570" i="1"/>
  <c r="M1414" i="1"/>
  <c r="P1570" i="1"/>
  <c r="Q1511" i="1"/>
  <c r="Q1510" i="1" s="1"/>
  <c r="Q1509" i="1" s="1"/>
  <c r="L1183" i="1"/>
  <c r="L1182" i="1" s="1"/>
  <c r="L1181" i="1" s="1"/>
  <c r="O1603" i="1"/>
  <c r="O1601" i="1" s="1"/>
  <c r="O1600" i="1" s="1"/>
  <c r="O1512" i="1"/>
  <c r="O1510" i="1" s="1"/>
  <c r="O1509" i="1" s="1"/>
  <c r="O1556" i="1"/>
  <c r="O1554" i="1" s="1"/>
  <c r="O1553" i="1" s="1"/>
  <c r="O1161" i="1"/>
  <c r="O1159" i="1" s="1"/>
  <c r="O1158" i="1" s="1"/>
  <c r="O1653" i="1"/>
  <c r="O1651" i="1" s="1"/>
  <c r="O1650" i="1" s="1"/>
  <c r="L1003" i="1"/>
  <c r="Q48" i="1"/>
  <c r="Q1737" i="1" s="1"/>
  <c r="Q1555" i="1"/>
  <c r="N1618" i="1"/>
  <c r="N1616" i="1" s="1"/>
  <c r="N1615" i="1" s="1"/>
  <c r="N1429" i="1"/>
  <c r="N1207" i="1"/>
  <c r="N1205" i="1" s="1"/>
  <c r="N1204" i="1" s="1"/>
  <c r="N1345" i="1"/>
  <c r="N1343" i="1" s="1"/>
  <c r="N1342" i="1" s="1"/>
  <c r="N1571" i="1"/>
  <c r="N1569" i="1" s="1"/>
  <c r="N1568" i="1" s="1"/>
  <c r="N1428" i="1"/>
  <c r="N1427" i="1" s="1"/>
  <c r="N1426" i="1" s="1"/>
  <c r="M1344" i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Q1601" i="1"/>
  <c r="Q1600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Q412" i="1"/>
  <c r="Q415" i="1"/>
  <c r="Q414" i="1" s="1"/>
  <c r="Q527" i="1"/>
  <c r="M496" i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1183" i="1" s="1"/>
  <c r="Q425" i="1"/>
  <c r="Q497" i="1"/>
  <c r="Q486" i="1" s="1"/>
  <c r="Q792" i="1"/>
  <c r="Q835" i="1" s="1"/>
  <c r="Q868" i="1" s="1"/>
  <c r="Q1159" i="1"/>
  <c r="Q115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546" i="1"/>
  <c r="Q538" i="1"/>
  <c r="Q423" i="1"/>
  <c r="Q548" i="1"/>
  <c r="M1729" i="1"/>
  <c r="M1665" i="1"/>
  <c r="L1665" i="1"/>
  <c r="L1729" i="1"/>
  <c r="P496" i="1"/>
  <c r="P485" i="1" s="1"/>
  <c r="N1000" i="1"/>
  <c r="O542" i="1"/>
  <c r="N1727" i="1"/>
  <c r="P1727" i="1"/>
  <c r="N1608" i="1"/>
  <c r="N1607" i="1" s="1"/>
  <c r="M499" i="1"/>
  <c r="M488" i="1" s="1"/>
  <c r="L498" i="1"/>
  <c r="L487" i="1" s="1"/>
  <c r="L512" i="1"/>
  <c r="P1182" i="1"/>
  <c r="P1181" i="1" s="1"/>
  <c r="M251" i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L491" i="1" s="1"/>
  <c r="P1657" i="1"/>
  <c r="P1656" i="1" s="1"/>
  <c r="O984" i="1"/>
  <c r="L527" i="1"/>
  <c r="N1665" i="1"/>
  <c r="N1729" i="1"/>
  <c r="L291" i="1"/>
  <c r="N426" i="1"/>
  <c r="L1727" i="1"/>
  <c r="N1003" i="1"/>
  <c r="P467" i="1"/>
  <c r="P466" i="1" s="1"/>
  <c r="N262" i="1"/>
  <c r="L1608" i="1"/>
  <c r="L1607" i="1" s="1"/>
  <c r="P1616" i="1"/>
  <c r="P1615" i="1" s="1"/>
  <c r="O1727" i="1"/>
  <c r="M1561" i="1"/>
  <c r="M1560" i="1" s="1"/>
  <c r="P233" i="1"/>
  <c r="P181" i="1" s="1"/>
  <c r="L37" i="1"/>
  <c r="L1726" i="1" s="1"/>
  <c r="N181" i="1"/>
  <c r="M1651" i="1"/>
  <c r="M1650" i="1" s="1"/>
  <c r="M204" i="1"/>
  <c r="M203" i="1" s="1"/>
  <c r="P37" i="1"/>
  <c r="P1726" i="1" s="1"/>
  <c r="P1728" i="1"/>
  <c r="N252" i="1"/>
  <c r="N251" i="1" s="1"/>
  <c r="P1554" i="1"/>
  <c r="P1553" i="1" s="1"/>
  <c r="N1182" i="1"/>
  <c r="N1181" i="1" s="1"/>
  <c r="P1510" i="1"/>
  <c r="P1509" i="1" s="1"/>
  <c r="L1205" i="1"/>
  <c r="L1204" i="1" s="1"/>
  <c r="L1569" i="1"/>
  <c r="L1568" i="1" s="1"/>
  <c r="N37" i="1"/>
  <c r="N1726" i="1" s="1"/>
  <c r="P1601" i="1"/>
  <c r="P1600" i="1" s="1"/>
  <c r="M1159" i="1"/>
  <c r="M1158" i="1" s="1"/>
  <c r="L1010" i="1"/>
  <c r="L1009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1510" i="1"/>
  <c r="M1509" i="1" s="1"/>
  <c r="M761" i="1"/>
  <c r="M757" i="1"/>
  <c r="M758" i="1"/>
  <c r="M759" i="1"/>
  <c r="M760" i="1"/>
  <c r="M762" i="1"/>
  <c r="M425" i="1"/>
  <c r="M422" i="1" s="1"/>
  <c r="M737" i="1"/>
  <c r="N499" i="1"/>
  <c r="N488" i="1" s="1"/>
  <c r="N502" i="1"/>
  <c r="N491" i="1" s="1"/>
  <c r="O725" i="1"/>
  <c r="O722" i="1" s="1"/>
  <c r="O721" i="1" s="1"/>
  <c r="P501" i="1"/>
  <c r="P490" i="1" s="1"/>
  <c r="M502" i="1"/>
  <c r="M491" i="1" s="1"/>
  <c r="N1713" i="1"/>
  <c r="N1711" i="1" s="1"/>
  <c r="N20" i="1"/>
  <c r="M485" i="1"/>
  <c r="M537" i="1"/>
  <c r="M565" i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422" i="1" s="1"/>
  <c r="N535" i="1"/>
  <c r="O373" i="1"/>
  <c r="L792" i="1"/>
  <c r="L835" i="1"/>
  <c r="L868" i="1" s="1"/>
  <c r="N418" i="1"/>
  <c r="P984" i="1"/>
  <c r="P565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M533" i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1554" i="1"/>
  <c r="M1553" i="1" s="1"/>
  <c r="M543" i="1"/>
  <c r="L1730" i="1"/>
  <c r="L1711" i="1" s="1"/>
  <c r="L20" i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728" i="1"/>
  <c r="N427" i="1"/>
  <c r="M233" i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L432" i="1"/>
  <c r="L430" i="1" s="1"/>
  <c r="L376" i="1"/>
  <c r="O552" i="1"/>
  <c r="O415" i="1"/>
  <c r="O414" i="1" s="1"/>
  <c r="O412" i="1"/>
  <c r="N1010" i="1"/>
  <c r="N1009" i="1" s="1"/>
  <c r="M262" i="1"/>
  <c r="M546" i="1"/>
  <c r="M368" i="1"/>
  <c r="M358" i="1"/>
  <c r="L1728" i="1"/>
  <c r="L1427" i="1"/>
  <c r="L1426" i="1" s="1"/>
  <c r="L1651" i="1"/>
  <c r="L1650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535" i="1"/>
  <c r="K36" i="1"/>
  <c r="K40" i="1" s="1"/>
  <c r="K1665" i="1" s="1"/>
  <c r="J36" i="1"/>
  <c r="J40" i="1" s="1"/>
  <c r="J1665" i="1" s="1"/>
  <c r="K1664" i="1"/>
  <c r="Q1343" i="1" l="1"/>
  <c r="Q1342" i="1" s="1"/>
  <c r="Q424" i="1"/>
  <c r="Q1119" i="1"/>
  <c r="Q1569" i="1"/>
  <c r="Q1568" i="1" s="1"/>
  <c r="Q1658" i="1"/>
  <c r="Q1659" i="1" s="1"/>
  <c r="O1563" i="1"/>
  <c r="O1415" i="1"/>
  <c r="O1184" i="1"/>
  <c r="O1610" i="1"/>
  <c r="O1331" i="1"/>
  <c r="N1657" i="1"/>
  <c r="N1656" i="1" s="1"/>
  <c r="Q430" i="1"/>
  <c r="Q1427" i="1"/>
  <c r="Q1426" i="1" s="1"/>
  <c r="O1609" i="1"/>
  <c r="O1608" i="1" s="1"/>
  <c r="O1607" i="1" s="1"/>
  <c r="Q372" i="1"/>
  <c r="Q1610" i="1"/>
  <c r="Q1563" i="1"/>
  <c r="Q1184" i="1"/>
  <c r="Q1415" i="1"/>
  <c r="Q1331" i="1"/>
  <c r="Q1609" i="1"/>
  <c r="Q1330" i="1"/>
  <c r="Q1329" i="1" s="1"/>
  <c r="Q1328" i="1" s="1"/>
  <c r="Q1562" i="1"/>
  <c r="Q1561" i="1" s="1"/>
  <c r="Q1560" i="1" s="1"/>
  <c r="O37" i="1"/>
  <c r="O1726" i="1" s="1"/>
  <c r="O1657" i="1"/>
  <c r="O1656" i="1" s="1"/>
  <c r="M181" i="1"/>
  <c r="O1414" i="1"/>
  <c r="O1413" i="1" s="1"/>
  <c r="O1412" i="1" s="1"/>
  <c r="O1562" i="1"/>
  <c r="O1561" i="1" s="1"/>
  <c r="O1560" i="1" s="1"/>
  <c r="P411" i="1"/>
  <c r="P410" i="1" s="1"/>
  <c r="Q1414" i="1"/>
  <c r="Q1413" i="1" s="1"/>
  <c r="Q1412" i="1" s="1"/>
  <c r="O1330" i="1"/>
  <c r="O1183" i="1"/>
  <c r="P422" i="1"/>
  <c r="P421" i="1" s="1"/>
  <c r="O423" i="1"/>
  <c r="N1159" i="1"/>
  <c r="N1158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727" i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O1329" i="1"/>
  <c r="O1328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M409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O421" i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P409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Q1182" i="1" l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G1653" i="1"/>
  <c r="I1653" i="1"/>
  <c r="H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571" i="1" l="1"/>
  <c r="F1571" i="1"/>
  <c r="G1571" i="1"/>
  <c r="I1571" i="1"/>
  <c r="F1618" i="1"/>
  <c r="G1618" i="1"/>
  <c r="H1618" i="1"/>
  <c r="I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56" i="1" l="1"/>
  <c r="F1603" i="1"/>
  <c r="G1556" i="1"/>
  <c r="I1556" i="1"/>
  <c r="F1563" i="1"/>
  <c r="I1610" i="1"/>
  <c r="F1556" i="1"/>
  <c r="I1603" i="1"/>
  <c r="G1610" i="1"/>
  <c r="H1563" i="1"/>
  <c r="G1563" i="1"/>
  <c r="H1603" i="1"/>
  <c r="F1610" i="1"/>
  <c r="H1610" i="1"/>
  <c r="I1563" i="1"/>
  <c r="G160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429" i="1" l="1"/>
  <c r="F1512" i="1"/>
  <c r="G1512" i="1"/>
  <c r="I1429" i="1"/>
  <c r="F1415" i="1"/>
  <c r="I1415" i="1"/>
  <c r="H1415" i="1"/>
  <c r="H1429" i="1"/>
  <c r="H1512" i="1"/>
  <c r="I1512" i="1"/>
  <c r="G1415" i="1"/>
  <c r="G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I1345" i="1"/>
  <c r="F1345" i="1"/>
  <c r="H1345" i="1"/>
  <c r="F1331" i="1"/>
  <c r="H1331" i="1"/>
  <c r="G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207" i="1" l="1"/>
  <c r="H1184" i="1"/>
  <c r="I1207" i="1"/>
  <c r="G1184" i="1"/>
  <c r="F1184" i="1"/>
  <c r="H1207" i="1"/>
  <c r="G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F1161" i="1" l="1"/>
  <c r="H1161" i="1"/>
  <c r="G1161" i="1"/>
  <c r="I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J736" i="1" l="1" a="1"/>
  <c r="J736" i="1" s="1"/>
  <c r="J745" i="1" s="1"/>
  <c r="J738" i="1" a="1"/>
  <c r="J738" i="1" s="1"/>
  <c r="J758" i="1" s="1"/>
  <c r="K738" i="1" a="1"/>
  <c r="K738" i="1" s="1"/>
  <c r="K736" i="1" a="1"/>
  <c r="K736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428" i="1"/>
  <c r="F1344" i="1"/>
  <c r="F1206" i="1"/>
  <c r="I1570" i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617" i="1"/>
  <c r="H1428" i="1"/>
  <c r="H1427" i="1" s="1"/>
  <c r="H1426" i="1" s="1"/>
  <c r="H1344" i="1"/>
  <c r="H1343" i="1" s="1"/>
  <c r="H1342" i="1" s="1"/>
  <c r="H1206" i="1"/>
  <c r="H1205" i="1" s="1"/>
  <c r="H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428" i="1" s="1"/>
  <c r="J49" i="1"/>
  <c r="J1617" i="1" s="1"/>
  <c r="K1429" i="1" l="1"/>
  <c r="K1618" i="1"/>
  <c r="K1571" i="1"/>
  <c r="K1207" i="1"/>
  <c r="K1345" i="1"/>
  <c r="K1206" i="1"/>
  <c r="K1617" i="1"/>
  <c r="J1618" i="1"/>
  <c r="J1345" i="1"/>
  <c r="J1571" i="1"/>
  <c r="J1207" i="1"/>
  <c r="J1429" i="1"/>
  <c r="K1344" i="1"/>
  <c r="K1570" i="1"/>
  <c r="J1206" i="1"/>
  <c r="J1344" i="1"/>
  <c r="J142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8" i="1" l="1"/>
  <c r="G1659" i="1" s="1"/>
  <c r="G1562" i="1"/>
  <c r="G1609" i="1"/>
  <c r="G1414" i="1"/>
  <c r="G1330" i="1"/>
  <c r="G1183" i="1"/>
  <c r="H1658" i="1"/>
  <c r="H1659" i="1" s="1"/>
  <c r="H1609" i="1"/>
  <c r="H1562" i="1"/>
  <c r="H1414" i="1"/>
  <c r="H1330" i="1"/>
  <c r="H1329" i="1" s="1"/>
  <c r="H1328" i="1" s="1"/>
  <c r="H1183" i="1"/>
  <c r="H1182" i="1" s="1"/>
  <c r="H1181" i="1" s="1"/>
  <c r="G1652" i="1"/>
  <c r="G1555" i="1"/>
  <c r="G1602" i="1"/>
  <c r="G1511" i="1"/>
  <c r="G1160" i="1"/>
  <c r="G1159" i="1" s="1"/>
  <c r="G1158" i="1" s="1"/>
  <c r="F1652" i="1"/>
  <c r="F1651" i="1" s="1"/>
  <c r="F1555" i="1"/>
  <c r="F1602" i="1"/>
  <c r="F1601" i="1" s="1"/>
  <c r="F1600" i="1" s="1"/>
  <c r="F1511" i="1"/>
  <c r="F1510" i="1" s="1"/>
  <c r="F1509" i="1" s="1"/>
  <c r="F1160" i="1"/>
  <c r="F1159" i="1" s="1"/>
  <c r="F1158" i="1" s="1"/>
  <c r="F1658" i="1"/>
  <c r="F1659" i="1" s="1"/>
  <c r="F1562" i="1"/>
  <c r="F1561" i="1" s="1"/>
  <c r="F1560" i="1" s="1"/>
  <c r="F1609" i="1"/>
  <c r="F1608" i="1" s="1"/>
  <c r="F1607" i="1" s="1"/>
  <c r="F1414" i="1"/>
  <c r="F1413" i="1" s="1"/>
  <c r="F1412" i="1" s="1"/>
  <c r="F1330" i="1"/>
  <c r="F1329" i="1" s="1"/>
  <c r="F1328" i="1" s="1"/>
  <c r="F1183" i="1"/>
  <c r="F1182" i="1" s="1"/>
  <c r="F1181" i="1" s="1"/>
  <c r="I1658" i="1"/>
  <c r="I1659" i="1" s="1"/>
  <c r="I1562" i="1"/>
  <c r="I1609" i="1"/>
  <c r="I1414" i="1"/>
  <c r="I1330" i="1"/>
  <c r="I1183" i="1"/>
  <c r="I1182" i="1" s="1"/>
  <c r="I1181" i="1" s="1"/>
  <c r="H1652" i="1"/>
  <c r="H1555" i="1"/>
  <c r="H1602" i="1"/>
  <c r="H1511" i="1"/>
  <c r="H1160" i="1"/>
  <c r="I1652" i="1"/>
  <c r="I1555" i="1"/>
  <c r="I1602" i="1"/>
  <c r="I1511" i="1"/>
  <c r="I1160" i="1"/>
  <c r="I1159" i="1" s="1"/>
  <c r="I1158" i="1" s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H1608" i="1"/>
  <c r="H1607" i="1" s="1"/>
  <c r="I1608" i="1"/>
  <c r="I1607" i="1" s="1"/>
  <c r="I1561" i="1"/>
  <c r="I1560" i="1" s="1"/>
  <c r="I1413" i="1"/>
  <c r="I1412" i="1" s="1"/>
  <c r="I1329" i="1"/>
  <c r="I1328" i="1" s="1"/>
  <c r="H1651" i="1"/>
  <c r="H1554" i="1"/>
  <c r="H1553" i="1" s="1"/>
  <c r="H1601" i="1"/>
  <c r="H1600" i="1" s="1"/>
  <c r="H1510" i="1"/>
  <c r="H1509" i="1" s="1"/>
  <c r="H1159" i="1"/>
  <c r="H1158" i="1" s="1"/>
  <c r="I1651" i="1"/>
  <c r="I1554" i="1"/>
  <c r="I1553" i="1" s="1"/>
  <c r="I1601" i="1"/>
  <c r="I1600" i="1" s="1"/>
  <c r="F1554" i="1"/>
  <c r="F1553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J1160" i="1" l="1"/>
  <c r="K1652" i="1"/>
  <c r="K1555" i="1"/>
  <c r="K1602" i="1"/>
  <c r="K1511" i="1"/>
  <c r="K1160" i="1"/>
  <c r="F174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602" i="1" s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K38" i="1"/>
  <c r="K1610" i="1" l="1"/>
  <c r="K1563" i="1"/>
  <c r="K1415" i="1"/>
  <c r="K1184" i="1"/>
  <c r="K1331" i="1"/>
  <c r="K1414" i="1"/>
  <c r="K1658" i="1"/>
  <c r="K1659" i="1" s="1"/>
  <c r="K1609" i="1"/>
  <c r="J1610" i="1"/>
  <c r="J1415" i="1"/>
  <c r="J1184" i="1"/>
  <c r="J1563" i="1"/>
  <c r="J1331" i="1"/>
  <c r="K1183" i="1"/>
  <c r="K1330" i="1"/>
  <c r="K1562" i="1"/>
  <c r="J1658" i="1"/>
  <c r="J1659" i="1" s="1"/>
  <c r="K1512" i="1"/>
  <c r="K1161" i="1"/>
  <c r="K1556" i="1"/>
  <c r="K1603" i="1"/>
  <c r="K1653" i="1"/>
  <c r="J1555" i="1"/>
  <c r="J1330" i="1"/>
  <c r="J1609" i="1"/>
  <c r="J1183" i="1"/>
  <c r="J1414" i="1"/>
  <c r="J1562" i="1"/>
  <c r="J1556" i="1"/>
  <c r="J1161" i="1"/>
  <c r="J1603" i="1"/>
  <c r="J1512" i="1"/>
  <c r="J1653" i="1"/>
  <c r="J1511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<sst xmlns="http://schemas.openxmlformats.org/spreadsheetml/2006/main" count="5309" uniqueCount="2482">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</sst>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2_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4.5475077442939382E-3</v>
          </cell>
          <cell r="H4">
            <v>6.5717959113179491E-4</v>
          </cell>
          <cell r="I4">
            <v>1.2793026694761021E-3</v>
          </cell>
          <cell r="J4">
            <v>1.2785644621209902E-3</v>
          </cell>
          <cell r="K4">
            <v>1.2126188551981896E-3</v>
          </cell>
          <cell r="L4">
            <v>3.5402501079294917E-3</v>
          </cell>
          <cell r="M4">
            <v>2.0866063521664561E-3</v>
          </cell>
          <cell r="N4">
            <v>7.7587639556988934E-3</v>
          </cell>
          <cell r="O4">
            <v>0.24009812413447859</v>
          </cell>
          <cell r="P4">
            <v>0.35726164638722546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1.9573318708604199E-3</v>
          </cell>
          <cell r="H5">
            <v>1.5816467964730274E-4</v>
          </cell>
          <cell r="I5">
            <v>3.0090403601482573E-4</v>
          </cell>
          <cell r="J5">
            <v>2.9886919484552307E-4</v>
          </cell>
          <cell r="K5">
            <v>2.8093750125860373E-4</v>
          </cell>
          <cell r="L5">
            <v>8.7129403438098482E-4</v>
          </cell>
          <cell r="M5">
            <v>5.0815006448130871E-4</v>
          </cell>
          <cell r="N5">
            <v>2.5662550957617717E-3</v>
          </cell>
          <cell r="O5">
            <v>0.23336407640659712</v>
          </cell>
          <cell r="P5">
            <v>0.33289641966194267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5.1098727617298863E-4</v>
          </cell>
          <cell r="H6">
            <v>8.822594733563915E-5</v>
          </cell>
          <cell r="I6">
            <v>1.7448910950359142E-4</v>
          </cell>
          <cell r="J6">
            <v>1.7592304338162319E-4</v>
          </cell>
          <cell r="K6">
            <v>1.6612515053233775E-4</v>
          </cell>
          <cell r="L6">
            <v>5.0302661942691141E-4</v>
          </cell>
          <cell r="M6">
            <v>2.9056831596147514E-4</v>
          </cell>
          <cell r="N6">
            <v>1.0105399297575884E-3</v>
          </cell>
          <cell r="O6">
            <v>1.3313906131354853E-3</v>
          </cell>
          <cell r="P6">
            <v>4.8666090396085795E-3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1.948403123868229E-4</v>
          </cell>
          <cell r="H7">
            <v>6.7857071575289394E-5</v>
          </cell>
          <cell r="I7">
            <v>1.1830565105541384E-4</v>
          </cell>
          <cell r="J7">
            <v>1.2202673452713779E-4</v>
          </cell>
          <cell r="K7">
            <v>1.1790093327185599E-4</v>
          </cell>
          <cell r="L7">
            <v>2.4717941317761277E-4</v>
          </cell>
          <cell r="M7">
            <v>1.7900341107815609E-4</v>
          </cell>
          <cell r="N7">
            <v>3.3122906106906695E-4</v>
          </cell>
          <cell r="O7">
            <v>3.3890756389097292E-4</v>
          </cell>
          <cell r="P7">
            <v>4.9244838959058195E-4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5.338640447684009E-4</v>
          </cell>
          <cell r="H8">
            <v>9.0521109857854011E-5</v>
          </cell>
          <cell r="I8">
            <v>1.7861202425911238E-4</v>
          </cell>
          <cell r="J8">
            <v>1.7927246885609971E-4</v>
          </cell>
          <cell r="K8">
            <v>1.7125440186878819E-4</v>
          </cell>
          <cell r="L8">
            <v>5.3176919017805405E-4</v>
          </cell>
          <cell r="M8">
            <v>3.0505509534572886E-4</v>
          </cell>
          <cell r="N8">
            <v>1.1107086756718075E-3</v>
          </cell>
          <cell r="O8">
            <v>1.4365383974841322E-3</v>
          </cell>
          <cell r="P8">
            <v>5.458555938254131E-3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5.1325359924239027E-4</v>
          </cell>
          <cell r="H9">
            <v>8.848961857141322E-5</v>
          </cell>
          <cell r="I9">
            <v>1.7454571743884449E-4</v>
          </cell>
          <cell r="J9">
            <v>1.7568210201535152E-4</v>
          </cell>
          <cell r="K9">
            <v>1.6480911156029E-4</v>
          </cell>
          <cell r="L9">
            <v>4.908730655219278E-4</v>
          </cell>
          <cell r="M9">
            <v>2.8320650734539159E-4</v>
          </cell>
          <cell r="N9">
            <v>9.6624093281423562E-4</v>
          </cell>
          <cell r="O9">
            <v>1.2791018679013354E-3</v>
          </cell>
          <cell r="P9">
            <v>4.6263939457345865E-3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3.2616987623307613E-4</v>
          </cell>
          <cell r="H10">
            <v>7.5701821369455942E-5</v>
          </cell>
          <cell r="I10">
            <v>1.5796591441011437E-4</v>
          </cell>
          <cell r="J10">
            <v>1.5087632814545925E-4</v>
          </cell>
          <cell r="K10">
            <v>1.4548786993647507E-4</v>
          </cell>
          <cell r="L10">
            <v>3.9325519292173475E-4</v>
          </cell>
          <cell r="M10">
            <v>2.3013459896730344E-4</v>
          </cell>
          <cell r="N10">
            <v>7.6386987344538332E-4</v>
          </cell>
          <cell r="O10">
            <v>1.0173777788038737E-3</v>
          </cell>
          <cell r="P10">
            <v>4.0580203786465281E-3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5.1106076462984298E-4</v>
          </cell>
          <cell r="H11">
            <v>8.8219342774840511E-5</v>
          </cell>
          <cell r="I11">
            <v>1.7448021679419991E-4</v>
          </cell>
          <cell r="J11">
            <v>1.7591459034979579E-4</v>
          </cell>
          <cell r="K11">
            <v>1.6610388676983827E-4</v>
          </cell>
          <cell r="L11">
            <v>5.0285259232226744E-4</v>
          </cell>
          <cell r="M11">
            <v>2.904883589870921E-4</v>
          </cell>
          <cell r="N11">
            <v>1.0099203871790381E-3</v>
          </cell>
          <cell r="O11">
            <v>1.3307315066656048E-3</v>
          </cell>
          <cell r="P11">
            <v>4.8631990334482723E-3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3.4521907192605105E-3</v>
          </cell>
          <cell r="G12">
            <v>4.05006018936522E-3</v>
          </cell>
          <cell r="H12">
            <v>4.0789337910023867E-3</v>
          </cell>
          <cell r="I12">
            <v>4.6446560148672381E-3</v>
          </cell>
          <cell r="J12">
            <v>4.6898955229607853E-3</v>
          </cell>
          <cell r="K12">
            <v>0.74545743139222531</v>
          </cell>
          <cell r="L12">
            <v>1.8876350484112749</v>
          </cell>
          <cell r="M12">
            <v>1.8876413220964321</v>
          </cell>
          <cell r="N12">
            <v>1.8876482470315961</v>
          </cell>
          <cell r="O12">
            <v>1.8876506611095616</v>
          </cell>
          <cell r="P12">
            <v>1.88757852921275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3.4521907192605105E-3</v>
          </cell>
          <cell r="G13">
            <v>4.05006018936522E-3</v>
          </cell>
          <cell r="H13">
            <v>4.0789337910023867E-3</v>
          </cell>
          <cell r="I13">
            <v>4.6446560148672381E-3</v>
          </cell>
          <cell r="J13">
            <v>4.6898955229607853E-3</v>
          </cell>
          <cell r="K13">
            <v>0.74545743139222531</v>
          </cell>
          <cell r="L13">
            <v>1.8876350484112749</v>
          </cell>
          <cell r="M13">
            <v>1.8876413220964321</v>
          </cell>
          <cell r="N13">
            <v>1.8876482470315961</v>
          </cell>
          <cell r="O13">
            <v>1.8876506611095616</v>
          </cell>
          <cell r="P13">
            <v>1.88757852921275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4.33934004404968E-4</v>
          </cell>
          <cell r="G14">
            <v>6.0230195689280499E-5</v>
          </cell>
          <cell r="H14">
            <v>1.5525977926567E-6</v>
          </cell>
          <cell r="I14">
            <v>6.7581578530001907E-2</v>
          </cell>
          <cell r="J14">
            <v>0.126128127275105</v>
          </cell>
          <cell r="K14">
            <v>3.2745592825994202E-7</v>
          </cell>
          <cell r="L14">
            <v>1.1099594681524201E-6</v>
          </cell>
          <cell r="M14">
            <v>1.1392412175583101E-6</v>
          </cell>
          <cell r="N14">
            <v>3.20222396632185E-6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4.33934004404968E-4</v>
          </cell>
          <cell r="G15">
            <v>4.33934004404968E-4</v>
          </cell>
          <cell r="H15">
            <v>4.33934004404968E-4</v>
          </cell>
          <cell r="I15">
            <v>4.9453809339682E-4</v>
          </cell>
          <cell r="J15">
            <v>4.9571679788690498E-4</v>
          </cell>
          <cell r="K15">
            <v>7.5852470672147607E-2</v>
          </cell>
          <cell r="L15">
            <v>0.194205422602994</v>
          </cell>
          <cell r="M15">
            <v>0.19420569974398399</v>
          </cell>
          <cell r="N15">
            <v>0.19420713436804099</v>
          </cell>
          <cell r="O15">
            <v>0.19420799925960799</v>
          </cell>
          <cell r="P15">
            <v>0.19421120148357399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3.2682057579133739</v>
          </cell>
          <cell r="F16">
            <v>3.8319849283212566</v>
          </cell>
          <cell r="G16">
            <v>3.7273904581658606</v>
          </cell>
          <cell r="H16">
            <v>3.8798355669880027</v>
          </cell>
          <cell r="I16">
            <v>4.0148328625392455</v>
          </cell>
          <cell r="J16">
            <v>4.1156783922857061</v>
          </cell>
          <cell r="K16">
            <v>4.1960279043483864</v>
          </cell>
          <cell r="L16">
            <v>4.2591443130820243</v>
          </cell>
          <cell r="M16">
            <v>4.3089229095479089</v>
          </cell>
          <cell r="N16">
            <v>4.3531922278024684</v>
          </cell>
          <cell r="O16">
            <v>4.3532068096698842</v>
          </cell>
          <cell r="P16">
            <v>4.3534582667106498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3.2682057579133739</v>
          </cell>
          <cell r="F17">
            <v>3.8319849283212566</v>
          </cell>
          <cell r="G17">
            <v>3.7273904581658606</v>
          </cell>
          <cell r="H17">
            <v>3.8798355669880027</v>
          </cell>
          <cell r="I17">
            <v>4.0148328625392455</v>
          </cell>
          <cell r="J17">
            <v>4.1156783922857061</v>
          </cell>
          <cell r="K17">
            <v>4.1960279043483864</v>
          </cell>
          <cell r="L17">
            <v>4.2591443130820243</v>
          </cell>
          <cell r="M17">
            <v>4.3089229095479089</v>
          </cell>
          <cell r="N17">
            <v>4.3531922278024684</v>
          </cell>
          <cell r="O17">
            <v>4.3532068096698842</v>
          </cell>
          <cell r="P17">
            <v>4.3534582667106498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0.66996194088771244</v>
          </cell>
          <cell r="F18">
            <v>9.0379477957270402E-2</v>
          </cell>
          <cell r="G18">
            <v>5.7505735364324462E-2</v>
          </cell>
          <cell r="H18">
            <v>0.78300501008212198</v>
          </cell>
          <cell r="I18">
            <v>0.64423588846251367</v>
          </cell>
          <cell r="J18">
            <v>0.15558794319950811</v>
          </cell>
          <cell r="K18">
            <v>0.11710179096376193</v>
          </cell>
          <cell r="L18">
            <v>5.2900837715784174E-2</v>
          </cell>
          <cell r="M18">
            <v>4.0555711076177565E-2</v>
          </cell>
          <cell r="N18">
            <v>5.37345779184921E-2</v>
          </cell>
          <cell r="O18">
            <v>6.0632453767421234E-2</v>
          </cell>
          <cell r="P18">
            <v>2.0927913275969701E-2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2.0850162125021998</v>
          </cell>
          <cell r="F19">
            <v>0.26338278667601345</v>
          </cell>
          <cell r="G19">
            <v>0.15050734503684488</v>
          </cell>
          <cell r="H19">
            <v>1.6618300144825475</v>
          </cell>
          <cell r="I19">
            <v>1.0484883634022417</v>
          </cell>
          <cell r="J19">
            <v>0.17622016425431186</v>
          </cell>
          <cell r="K19">
            <v>0.13102936594385073</v>
          </cell>
          <cell r="L19">
            <v>5.8469346949024892E-2</v>
          </cell>
          <cell r="M19">
            <v>4.4824733294722655E-2</v>
          </cell>
          <cell r="N19">
            <v>5.9390849278333595E-2</v>
          </cell>
          <cell r="O19">
            <v>6.7014817321886799E-2</v>
          </cell>
          <cell r="P19">
            <v>2.313085151554551E-2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108.251643808437</v>
          </cell>
          <cell r="F20">
            <v>14.4841046436347</v>
          </cell>
          <cell r="G20">
            <v>9.2341717676105102</v>
          </cell>
          <cell r="H20">
            <v>122.703023088959</v>
          </cell>
          <cell r="I20">
            <v>100.951372332319</v>
          </cell>
          <cell r="J20">
            <v>24.657128752774199</v>
          </cell>
          <cell r="K20">
            <v>18.601804305584899</v>
          </cell>
          <cell r="L20">
            <v>8.4663601311985399</v>
          </cell>
          <cell r="M20">
            <v>6.5122044935065704</v>
          </cell>
          <cell r="N20">
            <v>8.6196813273583999</v>
          </cell>
          <cell r="O20">
            <v>9.6937691942330009</v>
          </cell>
          <cell r="P20">
            <v>3.4806488802740301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1.9193553866744089</v>
          </cell>
          <cell r="F21">
            <v>0.25681036602189139</v>
          </cell>
          <cell r="G21">
            <v>0.16372644978032821</v>
          </cell>
          <cell r="H21">
            <v>2.1755855157616897</v>
          </cell>
          <cell r="I21">
            <v>1.7899179491545867</v>
          </cell>
          <cell r="J21">
            <v>0.43718313391443592</v>
          </cell>
          <cell r="K21">
            <v>0.32981922527632829</v>
          </cell>
          <cell r="L21">
            <v>0.15011276828366207</v>
          </cell>
          <cell r="M21">
            <v>0.1154646186791945</v>
          </cell>
          <cell r="N21">
            <v>0.15283122920848227</v>
          </cell>
          <cell r="O21">
            <v>0.17187534032328011</v>
          </cell>
          <cell r="P21">
            <v>6.1713632628972136E-2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6.0566232226892205E-7</v>
          </cell>
          <cell r="G22">
            <v>2.1601877696933101E-6</v>
          </cell>
          <cell r="H22">
            <v>2.7599020450285599E-2</v>
          </cell>
          <cell r="I22">
            <v>2.4134973019483301E-5</v>
          </cell>
          <cell r="J22">
            <v>3.7047416030551699E-6</v>
          </cell>
          <cell r="K22">
            <v>1.35936746771985E-5</v>
          </cell>
          <cell r="L22">
            <v>9.1726862515987394E-3</v>
          </cell>
          <cell r="M22">
            <v>9.4903451889935006E-6</v>
          </cell>
          <cell r="N22">
            <v>4.2914838719260197E-5</v>
          </cell>
          <cell r="O22">
            <v>1.6138824555686601E-4</v>
          </cell>
          <cell r="P22">
            <v>4.6327278827146198E-3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2.9063443132851606E-2</v>
          </cell>
          <cell r="F23">
            <v>2.149569814844967E-2</v>
          </cell>
          <cell r="G23">
            <v>1.3676523765841365E-2</v>
          </cell>
          <cell r="H23">
            <v>3.1752246401031005E-2</v>
          </cell>
          <cell r="I23">
            <v>2.7625177938903522E-2</v>
          </cell>
          <cell r="J23">
            <v>2.7627901796401889E-2</v>
          </cell>
          <cell r="K23">
            <v>1.8889890393507358E-2</v>
          </cell>
          <cell r="L23">
            <v>9.2125798984255356E-3</v>
          </cell>
          <cell r="M23">
            <v>9.2040553834511936E-3</v>
          </cell>
          <cell r="N23">
            <v>9.2362187578557305E-3</v>
          </cell>
          <cell r="O23">
            <v>9.3840717846560822E-3</v>
          </cell>
          <cell r="P23">
            <v>4.8437475852481761E-3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6.7990988939137971</v>
          </cell>
          <cell r="F24">
            <v>3.5610190827185107E-4</v>
          </cell>
          <cell r="G24">
            <v>2.9877083835835763E-4</v>
          </cell>
          <cell r="H24">
            <v>1.3292159987164244E-4</v>
          </cell>
          <cell r="I24">
            <v>1.9621707643029939E-4</v>
          </cell>
          <cell r="J24">
            <v>2.15906396629482E-4</v>
          </cell>
          <cell r="K24">
            <v>2.2579906723822559E-4</v>
          </cell>
          <cell r="L24">
            <v>2.4510014409082916E-4</v>
          </cell>
          <cell r="M24">
            <v>2.1576207721087491E-4</v>
          </cell>
          <cell r="N24">
            <v>2.276524009649098E-4</v>
          </cell>
          <cell r="O24">
            <v>2.1427135005019991E-4</v>
          </cell>
          <cell r="P24">
            <v>3.7808888280893398E-4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6.7990988939137971</v>
          </cell>
          <cell r="F25">
            <v>3.5610190827185107E-4</v>
          </cell>
          <cell r="G25">
            <v>2.9877083835835763E-4</v>
          </cell>
          <cell r="H25">
            <v>1.3292159987164244E-4</v>
          </cell>
          <cell r="I25">
            <v>1.9621707643029939E-4</v>
          </cell>
          <cell r="J25">
            <v>2.15906396629482E-4</v>
          </cell>
          <cell r="K25">
            <v>2.2579906723822559E-4</v>
          </cell>
          <cell r="L25">
            <v>2.4510014409082916E-4</v>
          </cell>
          <cell r="M25">
            <v>2.1576207721087491E-4</v>
          </cell>
          <cell r="N25">
            <v>2.276524009649098E-4</v>
          </cell>
          <cell r="O25">
            <v>2.1427135005019991E-4</v>
          </cell>
          <cell r="P25">
            <v>3.7808888280893398E-4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2.41177645431312E-6</v>
          </cell>
          <cell r="F26">
            <v>2.2685065166285199E-6</v>
          </cell>
          <cell r="G26">
            <v>2.5939022639530799E-6</v>
          </cell>
          <cell r="H26">
            <v>2.6976372809661202E-6</v>
          </cell>
          <cell r="I26">
            <v>2.8863983271579E-6</v>
          </cell>
          <cell r="J26">
            <v>3.5169514705360798E-6</v>
          </cell>
          <cell r="K26">
            <v>3.54811495552554E-6</v>
          </cell>
          <cell r="L26">
            <v>6.6668010622037903E-6</v>
          </cell>
          <cell r="M26">
            <v>5.88761027713035E-6</v>
          </cell>
          <cell r="N26">
            <v>2.8040343335411499E-4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1.462112897211949</v>
          </cell>
          <cell r="F27">
            <v>4.0075989184007454E-4</v>
          </cell>
          <cell r="G27">
            <v>3.9599727481998137E-4</v>
          </cell>
          <cell r="H27">
            <v>3.9493547796376482E-4</v>
          </cell>
          <cell r="I27">
            <v>3.9870630966487575E-4</v>
          </cell>
          <cell r="J27">
            <v>3.9850793109597049E-4</v>
          </cell>
          <cell r="K27">
            <v>3.9956417336628469E-4</v>
          </cell>
          <cell r="L27">
            <v>4.0028554636339919E-4</v>
          </cell>
          <cell r="M27">
            <v>4.0073805263740603E-4</v>
          </cell>
          <cell r="N27">
            <v>4.0652458346257525E-4</v>
          </cell>
          <cell r="O27">
            <v>4.0720125878856983E-4</v>
          </cell>
          <cell r="P27">
            <v>6.8430294946253412E-4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7.5805830085758595E-4</v>
          </cell>
          <cell r="F28">
            <v>7.5283512812036207E-4</v>
          </cell>
          <cell r="G28">
            <v>7.5703016388037087E-4</v>
          </cell>
          <cell r="H28">
            <v>3.4820028554629102E-2</v>
          </cell>
          <cell r="I28">
            <v>6.5861847894409811E-2</v>
          </cell>
          <cell r="J28">
            <v>8.8791791385237351E-2</v>
          </cell>
          <cell r="K28">
            <v>8.0232337289300071E-2</v>
          </cell>
          <cell r="L28">
            <v>9.0661789120972114E-2</v>
          </cell>
          <cell r="M28">
            <v>9.8843574338481469E-2</v>
          </cell>
          <cell r="N28">
            <v>9.8790250223053114E-2</v>
          </cell>
          <cell r="O28">
            <v>0.10079911601730118</v>
          </cell>
          <cell r="P28">
            <v>9.5336316462829238E-2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7.5805830085758498E-4</v>
          </cell>
          <cell r="F29">
            <v>7.5283512812036142E-4</v>
          </cell>
          <cell r="G29">
            <v>7.5703016388037E-4</v>
          </cell>
          <cell r="H29">
            <v>3.4820028554629075E-2</v>
          </cell>
          <cell r="I29">
            <v>6.586184789440977E-2</v>
          </cell>
          <cell r="J29">
            <v>8.8791791385237281E-2</v>
          </cell>
          <cell r="K29">
            <v>8.0232337289299988E-2</v>
          </cell>
          <cell r="L29">
            <v>9.0661789120972072E-2</v>
          </cell>
          <cell r="M29">
            <v>9.8843574338481385E-2</v>
          </cell>
          <cell r="N29">
            <v>9.8790250223052989E-2</v>
          </cell>
          <cell r="O29">
            <v>0.10079911601730107</v>
          </cell>
          <cell r="P29">
            <v>9.5336316462829113E-2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8.3865627661923589E-4</v>
          </cell>
          <cell r="F30">
            <v>8.3288015376383178E-4</v>
          </cell>
          <cell r="G30">
            <v>8.3744614219527231E-4</v>
          </cell>
          <cell r="H30">
            <v>3.8506520821798888E-2</v>
          </cell>
          <cell r="I30">
            <v>7.2834573071221265E-2</v>
          </cell>
          <cell r="J30">
            <v>9.8191979714955524E-2</v>
          </cell>
          <cell r="K30">
            <v>8.8726395730118146E-2</v>
          </cell>
          <cell r="L30">
            <v>0.10025995320743757</v>
          </cell>
          <cell r="M30">
            <v>0.10930787105327062</v>
          </cell>
          <cell r="N30">
            <v>0.10924889929198443</v>
          </cell>
          <cell r="O30">
            <v>0.1114704311402958</v>
          </cell>
          <cell r="P30">
            <v>0.10542931169249511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8.3865627661923589E-4</v>
          </cell>
          <cell r="F31">
            <v>8.3288015376383178E-4</v>
          </cell>
          <cell r="G31">
            <v>8.3744614219527231E-4</v>
          </cell>
          <cell r="H31">
            <v>3.8506520821798888E-2</v>
          </cell>
          <cell r="I31">
            <v>7.2834573071221265E-2</v>
          </cell>
          <cell r="J31">
            <v>9.8191979714955524E-2</v>
          </cell>
          <cell r="K31">
            <v>8.8726395730118146E-2</v>
          </cell>
          <cell r="L31">
            <v>0.10025995320743757</v>
          </cell>
          <cell r="M31">
            <v>0.10930787105327062</v>
          </cell>
          <cell r="N31">
            <v>0.10924889929198443</v>
          </cell>
          <cell r="O31">
            <v>0.1114704311402958</v>
          </cell>
          <cell r="P31">
            <v>0.10542931169249511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3.05576301050597E-4</v>
          </cell>
          <cell r="F32">
            <v>6.1584064177859505E-7</v>
          </cell>
          <cell r="G32">
            <v>1.6673438284654301E-6</v>
          </cell>
          <cell r="H32">
            <v>2.4983531551723798E-2</v>
          </cell>
          <cell r="I32">
            <v>3.9804596424794399E-3</v>
          </cell>
          <cell r="J32">
            <v>2.7209509063754599E-2</v>
          </cell>
          <cell r="K32">
            <v>6.6454581118119598E-3</v>
          </cell>
          <cell r="L32">
            <v>2.1212224038955601E-2</v>
          </cell>
          <cell r="M32">
            <v>1.6287983757114599E-2</v>
          </cell>
          <cell r="N32">
            <v>1.3310963553915299E-2</v>
          </cell>
          <cell r="O32">
            <v>2.5093213483328901E-2</v>
          </cell>
          <cell r="P32">
            <v>4.9778297395683402E-3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3.0794080315389943E-4</v>
          </cell>
          <cell r="F33">
            <v>3.0842400966331882E-4</v>
          </cell>
          <cell r="G33">
            <v>3.0979858483119E-4</v>
          </cell>
          <cell r="H33">
            <v>2.5208550345277324E-2</v>
          </cell>
          <cell r="I33">
            <v>2.8964574227992593E-2</v>
          </cell>
          <cell r="J33">
            <v>3.6436127471939944E-2</v>
          </cell>
          <cell r="K33">
            <v>3.5918518389986671E-2</v>
          </cell>
          <cell r="L33">
            <v>3.7151618384383724E-2</v>
          </cell>
          <cell r="M33">
            <v>4.0488940137312059E-2</v>
          </cell>
          <cell r="N33">
            <v>4.0466026426065699E-2</v>
          </cell>
          <cell r="O33">
            <v>4.1288496201264888E-2</v>
          </cell>
          <cell r="P33">
            <v>3.9052837844702967E-2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F34">
            <v>4.9313536718564294E-5</v>
          </cell>
          <cell r="G34">
            <v>2.0253141092472265E-2</v>
          </cell>
          <cell r="H34">
            <v>2.0188302910535545</v>
          </cell>
          <cell r="I34">
            <v>4.3746662992651517</v>
          </cell>
          <cell r="J34">
            <v>3.9663890691803854</v>
          </cell>
          <cell r="K34">
            <v>3.8434874071534959</v>
          </cell>
          <cell r="L34">
            <v>0.6314145295849749</v>
          </cell>
          <cell r="M34">
            <v>0.69857297554303277</v>
          </cell>
          <cell r="N34">
            <v>0.79883946647459725</v>
          </cell>
          <cell r="O34">
            <v>0.72996353326185448</v>
          </cell>
          <cell r="P34">
            <v>0.88638478124926423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F35">
            <v>4.9273262276856477E-5</v>
          </cell>
          <cell r="G35">
            <v>2.0227308004344094E-2</v>
          </cell>
          <cell r="H35">
            <v>2.0188302910535585</v>
          </cell>
          <cell r="I35">
            <v>4.3698055589326383</v>
          </cell>
          <cell r="J35">
            <v>3.9663890691803889</v>
          </cell>
          <cell r="K35">
            <v>3.8397340014824493</v>
          </cell>
          <cell r="L35">
            <v>0.63141452958497502</v>
          </cell>
          <cell r="M35">
            <v>0.69857297554303288</v>
          </cell>
          <cell r="N35">
            <v>0.79883946647459747</v>
          </cell>
          <cell r="O35">
            <v>0.72996353326185448</v>
          </cell>
          <cell r="P35">
            <v>0.88638478124926423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F36">
            <v>5.9992137129437943E-5</v>
          </cell>
          <cell r="G36">
            <v>2.4110882252943076E-2</v>
          </cell>
          <cell r="H36">
            <v>2.3204945874178735</v>
          </cell>
          <cell r="I36">
            <v>4.8607403325167766</v>
          </cell>
          <cell r="J36">
            <v>4.26493448298966</v>
          </cell>
          <cell r="K36">
            <v>4.0036327157848852</v>
          </cell>
          <cell r="L36">
            <v>0.63779245412623209</v>
          </cell>
          <cell r="M36">
            <v>0.7056292682252896</v>
          </cell>
          <cell r="N36">
            <v>0.80690855199457467</v>
          </cell>
          <cell r="O36">
            <v>0.73733690228471271</v>
          </cell>
          <cell r="P36">
            <v>0.89533816287804302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F37">
            <v>5.9992137129437943E-5</v>
          </cell>
          <cell r="G37">
            <v>2.4110882252943076E-2</v>
          </cell>
          <cell r="H37">
            <v>2.3204945874178735</v>
          </cell>
          <cell r="I37">
            <v>4.8607403325167766</v>
          </cell>
          <cell r="J37">
            <v>4.26493448298966</v>
          </cell>
          <cell r="K37">
            <v>4.0036327157848852</v>
          </cell>
          <cell r="L37">
            <v>0.63779245412623209</v>
          </cell>
          <cell r="M37">
            <v>0.7056292682252896</v>
          </cell>
          <cell r="N37">
            <v>0.80690855199457467</v>
          </cell>
          <cell r="O37">
            <v>0.73733690228471271</v>
          </cell>
          <cell r="P37">
            <v>0.89533816287804302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1.69300366400658E-3</v>
          </cell>
          <cell r="F38">
            <v>2.4950683896802901E-5</v>
          </cell>
          <cell r="G38">
            <v>3.3472492393081701E-3</v>
          </cell>
          <cell r="H38">
            <v>0.121521694829146</v>
          </cell>
          <cell r="I38">
            <v>0.14819263794338799</v>
          </cell>
          <cell r="J38">
            <v>2.1959600256774001E-4</v>
          </cell>
          <cell r="K38">
            <v>9.0829083403576094E-2</v>
          </cell>
          <cell r="L38">
            <v>9.6109188189691108E-3</v>
          </cell>
          <cell r="M38">
            <v>6.9779389440287998E-2</v>
          </cell>
          <cell r="N38">
            <v>8.3188615623893597E-2</v>
          </cell>
          <cell r="O38">
            <v>3.08856684139115E-2</v>
          </cell>
          <cell r="P38">
            <v>5.9601532049618301E-2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1.69300366400658E-3</v>
          </cell>
          <cell r="F39">
            <v>1.7153190349725961E-3</v>
          </cell>
          <cell r="G39">
            <v>5.056794705310055E-3</v>
          </cell>
          <cell r="H39">
            <v>0.12656731496752321</v>
          </cell>
          <cell r="I39">
            <v>0.27348520332686571</v>
          </cell>
          <cell r="J39">
            <v>0.24749465129038026</v>
          </cell>
          <cell r="K39">
            <v>0.23922737775082542</v>
          </cell>
          <cell r="L39">
            <v>0.10063944702752067</v>
          </cell>
          <cell r="M39">
            <v>0.1581972558385597</v>
          </cell>
          <cell r="N39">
            <v>0.16255466079539727</v>
          </cell>
          <cell r="O39">
            <v>0.16339926372711217</v>
          </cell>
          <cell r="P39">
            <v>0.17365464092826557</v>
          </cell>
        </row>
        <row r="40">
          <cell r="B40" t="str">
            <v>ENUC_AMR_BEZ_IV</v>
          </cell>
          <cell r="C40" t="str">
            <v>VAR_fout</v>
          </cell>
          <cell r="D40" t="str">
            <v>HTH</v>
          </cell>
          <cell r="J40"/>
          <cell r="K40"/>
          <cell r="L40"/>
          <cell r="M40">
            <v>2.7615348964030639</v>
          </cell>
          <cell r="N40">
            <v>3.3506472259363815</v>
          </cell>
          <cell r="O40">
            <v>3.4184035492567397</v>
          </cell>
          <cell r="P40">
            <v>2.9763058354923495</v>
          </cell>
        </row>
        <row r="41">
          <cell r="B41" t="str">
            <v>ENUC_AMR_BEZ_IV</v>
          </cell>
          <cell r="C41" t="str">
            <v>VAR_fout</v>
          </cell>
          <cell r="D41" t="str">
            <v>ELC</v>
          </cell>
          <cell r="J41"/>
          <cell r="K41"/>
          <cell r="L41"/>
          <cell r="M41">
            <v>2.3816602000252729</v>
          </cell>
          <cell r="N41">
            <v>6.3867728332662113</v>
          </cell>
          <cell r="O41">
            <v>6.2346151708953448</v>
          </cell>
          <cell r="P41">
            <v>6.375997732595815</v>
          </cell>
        </row>
        <row r="42">
          <cell r="B42" t="str">
            <v>ENUC_AMR_BEZ_IV</v>
          </cell>
          <cell r="C42" t="str">
            <v>VAR_fin</v>
          </cell>
          <cell r="D42" t="str">
            <v>URN</v>
          </cell>
          <cell r="J42"/>
          <cell r="K42"/>
          <cell r="L42"/>
          <cell r="M42">
            <v>8.2275419442357567</v>
          </cell>
          <cell r="N42">
            <v>17.753901934921714</v>
          </cell>
          <cell r="O42">
            <v>17.4877854319943</v>
          </cell>
          <cell r="P42">
            <v>17.332106612064116</v>
          </cell>
        </row>
        <row r="43">
          <cell r="B43" t="str">
            <v>ENUC_AMR_BEZ_IV</v>
          </cell>
          <cell r="C43" t="str">
            <v>VAR_ncap</v>
          </cell>
          <cell r="D43" t="str">
            <v>-</v>
          </cell>
          <cell r="J43"/>
          <cell r="K43"/>
          <cell r="L43"/>
          <cell r="M43">
            <v>0.28821285732673302</v>
          </cell>
          <cell r="N43">
            <v>2.92075885363889E-6</v>
          </cell>
          <cell r="O43">
            <v>3.5130429682320199E-5</v>
          </cell>
        </row>
        <row r="44">
          <cell r="B44" t="str">
            <v>ENUC_AMR_BEZ_IV</v>
          </cell>
          <cell r="C44" t="str">
            <v>VAR_cap</v>
          </cell>
          <cell r="D44" t="str">
            <v>-</v>
          </cell>
          <cell r="M44">
            <v>0.117448542138958</v>
          </cell>
          <cell r="N44">
            <v>0.28821285732673302</v>
          </cell>
          <cell r="O44">
            <v>0.28822691491274399</v>
          </cell>
          <cell r="P44">
            <v>0.28825090851526902</v>
          </cell>
        </row>
        <row r="45">
          <cell r="B45" t="str">
            <v>ENUC_AMR_BMGL_IV</v>
          </cell>
          <cell r="C45" t="str">
            <v>VAR_fout</v>
          </cell>
          <cell r="D45" t="str">
            <v>HTH</v>
          </cell>
          <cell r="K45"/>
          <cell r="L45"/>
          <cell r="M45">
            <v>0.11211229194549417</v>
          </cell>
          <cell r="N45">
            <v>0.18417005236940232</v>
          </cell>
          <cell r="O45">
            <v>0.18603054313386375</v>
          </cell>
          <cell r="P45">
            <v>0.16598814840189749</v>
          </cell>
        </row>
        <row r="46">
          <cell r="B46" t="str">
            <v>ENUC_AMR_BMGL_IV</v>
          </cell>
          <cell r="C46" t="str">
            <v>VAR_fout</v>
          </cell>
          <cell r="D46" t="str">
            <v>ELC</v>
          </cell>
          <cell r="J46"/>
          <cell r="K46"/>
          <cell r="L46"/>
          <cell r="M46">
            <v>0.11061377187117957</v>
          </cell>
          <cell r="N46">
            <v>0.27071399704822846</v>
          </cell>
          <cell r="O46">
            <v>0.26978981812042729</v>
          </cell>
          <cell r="P46">
            <v>0.27178450392890702</v>
          </cell>
        </row>
        <row r="47">
          <cell r="B47" t="str">
            <v>ENUC_AMR_BMGL_IV</v>
          </cell>
          <cell r="C47" t="str">
            <v>VAR_fin</v>
          </cell>
          <cell r="D47" t="str">
            <v>URN</v>
          </cell>
          <cell r="J47"/>
          <cell r="K47"/>
          <cell r="L47"/>
          <cell r="M47">
            <v>0.36496062260654472</v>
          </cell>
          <cell r="N47">
            <v>0.79732200671286857</v>
          </cell>
          <cell r="O47">
            <v>0.79724568504950843</v>
          </cell>
          <cell r="P47">
            <v>0.78037723233089917</v>
          </cell>
        </row>
        <row r="48">
          <cell r="B48" t="str">
            <v>ENUC_AMR_BMGL_IV</v>
          </cell>
          <cell r="C48" t="str">
            <v>VAR_ncap</v>
          </cell>
          <cell r="D48" t="str">
            <v>-</v>
          </cell>
          <cell r="J48"/>
          <cell r="K48"/>
          <cell r="L48"/>
          <cell r="M48">
            <v>1.28785862304095E-2</v>
          </cell>
          <cell r="N48">
            <v>2.0152213461324801E-6</v>
          </cell>
          <cell r="O48">
            <v>5.07613854795213E-5</v>
          </cell>
        </row>
        <row r="49">
          <cell r="B49" t="str">
            <v>ENUC_AMR_BMGL_IV</v>
          </cell>
          <cell r="C49" t="str">
            <v>VAR_cap</v>
          </cell>
          <cell r="D49" t="str">
            <v>-</v>
          </cell>
          <cell r="J49"/>
          <cell r="K49"/>
          <cell r="L49"/>
          <cell r="M49">
            <v>5.2481044447567097E-3</v>
          </cell>
          <cell r="N49">
            <v>1.28785862304095E-2</v>
          </cell>
          <cell r="O49">
            <v>1.28966935058935E-2</v>
          </cell>
          <cell r="P49">
            <v>1.29313628372352E-2</v>
          </cell>
        </row>
        <row r="50">
          <cell r="B50" t="str">
            <v>CURTAIL1</v>
          </cell>
          <cell r="C50" t="str">
            <v>VAR_fout</v>
          </cell>
          <cell r="D50" t="str">
            <v>CLOAD</v>
          </cell>
          <cell r="G50">
            <v>8.9576919590247646E-4</v>
          </cell>
          <cell r="H50">
            <v>3.2297701784386002E-4</v>
          </cell>
          <cell r="I50">
            <v>6.9842851582748713E-4</v>
          </cell>
          <cell r="J50">
            <v>6.8303908542195616E-4</v>
          </cell>
          <cell r="K50">
            <v>7.1115710480848223E-4</v>
          </cell>
          <cell r="L50">
            <v>1.8477023356777958E-3</v>
          </cell>
          <cell r="M50">
            <v>1.0959711430471532E-3</v>
          </cell>
          <cell r="N50">
            <v>2.4827127360187136E-3</v>
          </cell>
          <cell r="O50">
            <v>2.0470614701893911E-3</v>
          </cell>
          <cell r="P50">
            <v>4.6953905824596003E-3</v>
          </cell>
        </row>
        <row r="51">
          <cell r="B51" t="str">
            <v>CURTAIL1</v>
          </cell>
          <cell r="C51" t="str">
            <v>VAR_fin</v>
          </cell>
          <cell r="D51" t="str">
            <v>ELC35</v>
          </cell>
          <cell r="G51">
            <v>2.5207698566574315E-4</v>
          </cell>
          <cell r="H51">
            <v>8.338043315470105E-5</v>
          </cell>
          <cell r="I51">
            <v>1.6781851370219916E-4</v>
          </cell>
          <cell r="J51">
            <v>1.6202814161766921E-4</v>
          </cell>
          <cell r="K51">
            <v>1.7219306135027746E-4</v>
          </cell>
          <cell r="L51">
            <v>4.6435396014580545E-4</v>
          </cell>
          <cell r="M51">
            <v>2.761153067815077E-4</v>
          </cell>
          <cell r="N51">
            <v>6.5614743939875386E-4</v>
          </cell>
          <cell r="O51">
            <v>5.3042463422836052E-4</v>
          </cell>
          <cell r="P51">
            <v>1.2777913432957672E-3</v>
          </cell>
        </row>
        <row r="52">
          <cell r="B52" t="str">
            <v>CURTAIL1</v>
          </cell>
          <cell r="C52" t="str">
            <v>VAR_fin</v>
          </cell>
          <cell r="D52" t="str">
            <v>RHEM_SOL_ELC</v>
          </cell>
          <cell r="G52">
            <v>1.0201916710411619E-4</v>
          </cell>
          <cell r="H52">
            <v>3.8051904708634247E-5</v>
          </cell>
          <cell r="I52">
            <v>8.2327290388304182E-5</v>
          </cell>
          <cell r="J52">
            <v>8.0615162312963444E-5</v>
          </cell>
          <cell r="K52">
            <v>8.2048489160534721E-5</v>
          </cell>
          <cell r="L52">
            <v>2.1022116785079855E-4</v>
          </cell>
          <cell r="M52">
            <v>1.2470515316063787E-4</v>
          </cell>
          <cell r="N52">
            <v>2.6417567832055712E-4</v>
          </cell>
          <cell r="O52">
            <v>2.2168721286219381E-4</v>
          </cell>
          <cell r="P52">
            <v>4.6678045059125628E-4</v>
          </cell>
        </row>
        <row r="53">
          <cell r="B53" t="str">
            <v>CURTAIL1</v>
          </cell>
          <cell r="C53" t="str">
            <v>VAR_fin</v>
          </cell>
          <cell r="D53" t="str">
            <v>RHNS_SOL_ELC</v>
          </cell>
          <cell r="G53">
            <v>7.3246256062795448E-5</v>
          </cell>
          <cell r="H53">
            <v>3.2352242982661292E-5</v>
          </cell>
          <cell r="I53">
            <v>6.4197313678617757E-5</v>
          </cell>
          <cell r="J53">
            <v>6.3733164755390396E-5</v>
          </cell>
          <cell r="K53">
            <v>6.4928076529391899E-5</v>
          </cell>
          <cell r="L53">
            <v>1.4078350245285979E-4</v>
          </cell>
          <cell r="M53">
            <v>9.2071403917499945E-5</v>
          </cell>
          <cell r="N53">
            <v>1.7084097525761507E-4</v>
          </cell>
          <cell r="O53">
            <v>1.4725085262358716E-4</v>
          </cell>
          <cell r="P53">
            <v>2.6135079426036444E-4</v>
          </cell>
        </row>
        <row r="54">
          <cell r="B54" t="str">
            <v>CURTAIL1</v>
          </cell>
          <cell r="C54" t="str">
            <v>VAR_fin</v>
          </cell>
          <cell r="D54" t="str">
            <v>RHES_SOL_ELC</v>
          </cell>
          <cell r="G54">
            <v>1.0370634473441616E-4</v>
          </cell>
          <cell r="H54">
            <v>3.8850928490151825E-5</v>
          </cell>
          <cell r="I54">
            <v>8.4190818365677137E-5</v>
          </cell>
          <cell r="J54">
            <v>8.2774783137567955E-5</v>
          </cell>
          <cell r="K54">
            <v>8.4575385713317333E-5</v>
          </cell>
          <cell r="L54">
            <v>2.1772772154757142E-4</v>
          </cell>
          <cell r="M54">
            <v>1.2774461177278459E-4</v>
          </cell>
          <cell r="N54">
            <v>2.8645616166300735E-4</v>
          </cell>
          <cell r="O54">
            <v>2.3352690014776455E-4</v>
          </cell>
          <cell r="P54">
            <v>5.6313436030698528E-4</v>
          </cell>
        </row>
        <row r="55">
          <cell r="B55" t="str">
            <v>CURTAIL1</v>
          </cell>
          <cell r="C55" t="str">
            <v>VAR_fin</v>
          </cell>
          <cell r="D55" t="str">
            <v>SCOM_SOL_ELC</v>
          </cell>
          <cell r="G55">
            <v>1.3787798628678337E-4</v>
          </cell>
          <cell r="H55">
            <v>4.8104888936243617E-5</v>
          </cell>
          <cell r="I55">
            <v>1.142926932876356E-4</v>
          </cell>
          <cell r="J55">
            <v>1.1267406377978374E-4</v>
          </cell>
          <cell r="K55">
            <v>1.1828474779170686E-4</v>
          </cell>
          <cell r="L55">
            <v>3.2048439384793105E-4</v>
          </cell>
          <cell r="M55">
            <v>1.834585701777871E-4</v>
          </cell>
          <cell r="N55">
            <v>4.3671614120707714E-4</v>
          </cell>
          <cell r="O55">
            <v>3.601481205343334E-4</v>
          </cell>
          <cell r="P55">
            <v>8.2851218649277912E-4</v>
          </cell>
        </row>
        <row r="56">
          <cell r="B56" t="str">
            <v>CURTAIL1</v>
          </cell>
          <cell r="C56" t="str">
            <v>VAR_fin</v>
          </cell>
          <cell r="D56" t="str">
            <v>ITOT_SOL_ELC</v>
          </cell>
          <cell r="G56">
            <v>1.2483425980683047E-4</v>
          </cell>
          <cell r="H56">
            <v>4.4189189624303977E-5</v>
          </cell>
          <cell r="I56">
            <v>1.032773136914745E-4</v>
          </cell>
          <cell r="J56">
            <v>1.005921791834175E-4</v>
          </cell>
          <cell r="K56">
            <v>1.070906740311411E-4</v>
          </cell>
          <cell r="L56">
            <v>2.8407177382615051E-4</v>
          </cell>
          <cell r="M56">
            <v>1.6724365593528845E-4</v>
          </cell>
          <cell r="N56">
            <v>4.0452199701991804E-4</v>
          </cell>
          <cell r="O56">
            <v>3.3263225286359228E-4</v>
          </cell>
          <cell r="P56">
            <v>8.3189378470668743E-4</v>
          </cell>
        </row>
        <row r="57">
          <cell r="B57" t="str">
            <v>CURTAIL1</v>
          </cell>
          <cell r="C57" t="str">
            <v>VAR_fin</v>
          </cell>
          <cell r="D57" t="str">
            <v>RHNM_SOL_ELC</v>
          </cell>
          <cell r="G57">
            <v>1.0200819624179201E-4</v>
          </cell>
          <cell r="H57">
            <v>3.8047429947163975E-5</v>
          </cell>
          <cell r="I57">
            <v>8.2324572713578893E-5</v>
          </cell>
          <cell r="J57">
            <v>8.0621590635164135E-5</v>
          </cell>
          <cell r="K57">
            <v>8.2036670232113975E-5</v>
          </cell>
          <cell r="L57">
            <v>2.100598160066797E-4</v>
          </cell>
          <cell r="M57">
            <v>1.2463244130164788E-4</v>
          </cell>
          <cell r="N57">
            <v>2.6385434315178715E-4</v>
          </cell>
          <cell r="O57">
            <v>2.2139149692956077E-4</v>
          </cell>
          <cell r="P57">
            <v>4.6592766280576019E-4</v>
          </cell>
        </row>
        <row r="58">
          <cell r="B58" t="str">
            <v>D-EH2</v>
          </cell>
          <cell r="C58" t="str">
            <v>VAR_fout</v>
          </cell>
          <cell r="D58" t="str">
            <v>EH2</v>
          </cell>
          <cell r="J58">
            <v>7.4465502380392052E-4</v>
          </cell>
          <cell r="K58">
            <v>7.105889543124387E-4</v>
          </cell>
          <cell r="L58">
            <v>1.7713658991766984E-3</v>
          </cell>
          <cell r="M58">
            <v>1.6854440212393921E-3</v>
          </cell>
          <cell r="N58">
            <v>1.5963331380310388E-2</v>
          </cell>
          <cell r="O58">
            <v>0.11759757932975742</v>
          </cell>
          <cell r="P58">
            <v>0.12605559186964135</v>
          </cell>
        </row>
        <row r="59">
          <cell r="B59" t="str">
            <v>D-EH2</v>
          </cell>
          <cell r="C59" t="str">
            <v>VAR_fin</v>
          </cell>
          <cell r="D59" t="str">
            <v>H2</v>
          </cell>
          <cell r="J59">
            <v>7.5217679172113203E-4</v>
          </cell>
          <cell r="K59">
            <v>7.1776662051761483E-4</v>
          </cell>
          <cell r="L59">
            <v>1.7892584840168676E-3</v>
          </cell>
          <cell r="M59">
            <v>1.7024687083226186E-3</v>
          </cell>
          <cell r="N59">
            <v>1.612457715182869E-2</v>
          </cell>
          <cell r="O59">
            <v>0.11878543366642146</v>
          </cell>
          <cell r="P59">
            <v>0.12732888067640535</v>
          </cell>
        </row>
        <row r="60">
          <cell r="B60" t="str">
            <v>D-EH2</v>
          </cell>
          <cell r="C60" t="str">
            <v>VAR_ncap</v>
          </cell>
          <cell r="D60" t="str">
            <v>-</v>
          </cell>
          <cell r="H60">
            <v>5.1032210996243405E-7</v>
          </cell>
          <cell r="I60">
            <v>1.3871356888473299E-6</v>
          </cell>
          <cell r="J60">
            <v>3.5761662291550699E-4</v>
          </cell>
          <cell r="K60">
            <v>2.5122680938437399E-5</v>
          </cell>
          <cell r="L60">
            <v>2.9817687169165401E-4</v>
          </cell>
          <cell r="M60">
            <v>6.8574708093085702E-6</v>
          </cell>
          <cell r="N60">
            <v>1.64611832740657E-3</v>
          </cell>
          <cell r="O60">
            <v>9.1569223935314397E-3</v>
          </cell>
          <cell r="P60">
            <v>4.15382331003245E-4</v>
          </cell>
        </row>
        <row r="61">
          <cell r="B61" t="str">
            <v>D-EH2</v>
          </cell>
          <cell r="C61" t="str">
            <v>VAR_cap</v>
          </cell>
          <cell r="D61" t="str">
            <v>-</v>
          </cell>
          <cell r="H61">
            <v>5.1032210996243405E-7</v>
          </cell>
          <cell r="I61">
            <v>1.8974577988097699E-6</v>
          </cell>
          <cell r="J61">
            <v>3.59514080714316E-4</v>
          </cell>
          <cell r="K61">
            <v>3.8463676165275399E-4</v>
          </cell>
          <cell r="L61">
            <v>6.8281363334440795E-4</v>
          </cell>
          <cell r="M61">
            <v>6.89671104153717E-4</v>
          </cell>
          <cell r="N61">
            <v>2.3357894315602901E-3</v>
          </cell>
          <cell r="O61">
            <v>1.14925500459964E-2</v>
          </cell>
          <cell r="P61">
            <v>1.1907583833985E-2</v>
          </cell>
        </row>
        <row r="62">
          <cell r="B62" t="str">
            <v>ITOT-EBAT</v>
          </cell>
          <cell r="C62" t="str">
            <v>VAR_fout</v>
          </cell>
          <cell r="D62" t="str">
            <v>AUX_ITOT-EBAT_OUT</v>
          </cell>
          <cell r="E62">
            <v>7.555923143067741E-4</v>
          </cell>
          <cell r="F62">
            <v>7.5045788810692465E-4</v>
          </cell>
          <cell r="G62">
            <v>7.5478179776892757E-4</v>
          </cell>
          <cell r="H62">
            <v>3.3078548048934467E-2</v>
          </cell>
          <cell r="I62">
            <v>5.4774172196220466E-2</v>
          </cell>
          <cell r="J62">
            <v>5.4485820585051678E-2</v>
          </cell>
          <cell r="K62">
            <v>5.5449875412342031E-2</v>
          </cell>
          <cell r="L62">
            <v>7.8505392151996353E-2</v>
          </cell>
          <cell r="M62">
            <v>6.78462766398088E-2</v>
          </cell>
          <cell r="N62">
            <v>9.1673116602604743E-2</v>
          </cell>
          <cell r="O62">
            <v>0.10943551150451612</v>
          </cell>
          <cell r="P62">
            <v>0.15887706995416112</v>
          </cell>
        </row>
        <row r="63">
          <cell r="B63" t="str">
            <v>ITOT-EBAT</v>
          </cell>
          <cell r="C63" t="str">
            <v>VAR_fout</v>
          </cell>
          <cell r="D63" t="str">
            <v>ITOT_ELC</v>
          </cell>
          <cell r="E63">
            <v>7.5559231430677367E-4</v>
          </cell>
          <cell r="F63">
            <v>7.5045788810692399E-4</v>
          </cell>
          <cell r="G63">
            <v>7.5478179776892692E-4</v>
          </cell>
          <cell r="H63">
            <v>3.3078548048934432E-2</v>
          </cell>
          <cell r="I63">
            <v>5.4774172196220404E-2</v>
          </cell>
          <cell r="J63">
            <v>5.4485820585051616E-2</v>
          </cell>
          <cell r="K63">
            <v>5.5449875412341983E-2</v>
          </cell>
          <cell r="L63">
            <v>7.8505392151996325E-2</v>
          </cell>
          <cell r="M63">
            <v>6.7846276639808731E-2</v>
          </cell>
          <cell r="N63">
            <v>9.167311660260466E-2</v>
          </cell>
          <cell r="O63">
            <v>0.10943551150451603</v>
          </cell>
          <cell r="P63">
            <v>0.15887706995416107</v>
          </cell>
        </row>
        <row r="64">
          <cell r="B64" t="str">
            <v>ITOT-EBAT</v>
          </cell>
          <cell r="C64" t="str">
            <v>VAR_fin</v>
          </cell>
          <cell r="D64" t="str">
            <v>ITOT_ELC</v>
          </cell>
          <cell r="E64">
            <v>8.3592922890439751E-4</v>
          </cell>
          <cell r="F64">
            <v>8.3025124772046659E-4</v>
          </cell>
          <cell r="G64">
            <v>8.3495258353702547E-4</v>
          </cell>
          <cell r="H64">
            <v>3.6580678344461146E-2</v>
          </cell>
          <cell r="I64">
            <v>6.0573103060965708E-2</v>
          </cell>
          <cell r="J64">
            <v>6.0254213574232177E-2</v>
          </cell>
          <cell r="K64">
            <v>6.1320342478726635E-2</v>
          </cell>
          <cell r="L64">
            <v>8.681662157980316E-2</v>
          </cell>
          <cell r="M64">
            <v>7.5029051773484734E-2</v>
          </cell>
          <cell r="N64">
            <v>0.10137831275658361</v>
          </cell>
          <cell r="O64">
            <v>0.12102111785204822</v>
          </cell>
          <cell r="P64">
            <v>0.17569679531932311</v>
          </cell>
        </row>
        <row r="65">
          <cell r="B65" t="str">
            <v>ITOT-EBAT</v>
          </cell>
          <cell r="C65" t="str">
            <v>VAR_fin</v>
          </cell>
          <cell r="D65" t="str">
            <v>AUX_ITOT-EBAT_IN</v>
          </cell>
          <cell r="E65">
            <v>8.3592922890439751E-4</v>
          </cell>
          <cell r="F65">
            <v>8.3025124772046659E-4</v>
          </cell>
          <cell r="G65">
            <v>8.3495258353702547E-4</v>
          </cell>
          <cell r="H65">
            <v>3.6580678344461146E-2</v>
          </cell>
          <cell r="I65">
            <v>6.0573103060965708E-2</v>
          </cell>
          <cell r="J65">
            <v>6.0254213574232177E-2</v>
          </cell>
          <cell r="K65">
            <v>6.1320342478726635E-2</v>
          </cell>
          <cell r="L65">
            <v>8.681662157980316E-2</v>
          </cell>
          <cell r="M65">
            <v>7.5029051773484734E-2</v>
          </cell>
          <cell r="N65">
            <v>0.10137831275658361</v>
          </cell>
          <cell r="O65">
            <v>0.12102111785204822</v>
          </cell>
          <cell r="P65">
            <v>0.17569679531932311</v>
          </cell>
        </row>
        <row r="66">
          <cell r="B66" t="str">
            <v>ITOT-EBAT</v>
          </cell>
          <cell r="C66" t="str">
            <v>VAR_ncap</v>
          </cell>
          <cell r="D66" t="str">
            <v>-</v>
          </cell>
          <cell r="E66">
            <v>3.0487726825449203E-4</v>
          </cell>
          <cell r="F66">
            <v>6.1440669869008404E-7</v>
          </cell>
          <cell r="G66">
            <v>1.66579012892737E-6</v>
          </cell>
          <cell r="H66">
            <v>2.68228530765235E-2</v>
          </cell>
          <cell r="I66">
            <v>3.6590782681348297E-4</v>
          </cell>
          <cell r="J66">
            <v>1.7228217850351099E-2</v>
          </cell>
          <cell r="K66">
            <v>8.9379477702227397E-3</v>
          </cell>
          <cell r="L66">
            <v>1.7384771354012899E-2</v>
          </cell>
          <cell r="M66">
            <v>6.39070079349233E-3</v>
          </cell>
          <cell r="N66">
            <v>2.2255145524171099E-2</v>
          </cell>
          <cell r="O66">
            <v>2.1441533004310301E-2</v>
          </cell>
          <cell r="P66">
            <v>2.8625543638815299E-2</v>
          </cell>
        </row>
        <row r="67">
          <cell r="B67" t="str">
            <v>ITOT-EBAT</v>
          </cell>
          <cell r="C67" t="str">
            <v>VAR_cap</v>
          </cell>
          <cell r="D67" t="str">
            <v>-</v>
          </cell>
          <cell r="E67">
            <v>3.0698383229559685E-4</v>
          </cell>
          <cell r="F67">
            <v>3.0746737624934891E-4</v>
          </cell>
          <cell r="G67">
            <v>3.0884289691256444E-4</v>
          </cell>
          <cell r="H67">
            <v>2.7047361301433041E-2</v>
          </cell>
          <cell r="I67">
            <v>2.7189343159720405E-2</v>
          </cell>
          <cell r="J67">
            <v>2.3226536751899524E-2</v>
          </cell>
          <cell r="K67">
            <v>2.6355532113968978E-2</v>
          </cell>
          <cell r="L67">
            <v>3.2207073868604261E-2</v>
          </cell>
          <cell r="M67">
            <v>2.7795390774929107E-2</v>
          </cell>
          <cell r="N67">
            <v>3.7551953827309588E-2</v>
          </cell>
          <cell r="O67">
            <v>4.4827971834155468E-2</v>
          </cell>
          <cell r="P67">
            <v>6.508496728700057E-2</v>
          </cell>
        </row>
        <row r="68">
          <cell r="B68" t="str">
            <v>ENUC_AMR_BMGL_V</v>
          </cell>
          <cell r="C68" t="str">
            <v>VAR_fout</v>
          </cell>
          <cell r="D68" t="str">
            <v>HTH</v>
          </cell>
          <cell r="J68"/>
          <cell r="K68"/>
          <cell r="L68"/>
          <cell r="M68">
            <v>0.11211229194293629</v>
          </cell>
          <cell r="N68">
            <v>0.18417005236075501</v>
          </cell>
          <cell r="O68">
            <v>0.18603054313408265</v>
          </cell>
          <cell r="P68">
            <v>0.16598814841075193</v>
          </cell>
        </row>
        <row r="69">
          <cell r="B69" t="str">
            <v>ENUC_AMR_BMGL_V</v>
          </cell>
          <cell r="C69" t="str">
            <v>VAR_fout</v>
          </cell>
          <cell r="D69" t="str">
            <v>ELC</v>
          </cell>
          <cell r="J69"/>
          <cell r="K69"/>
          <cell r="L69"/>
          <cell r="M69">
            <v>0.11061377188294536</v>
          </cell>
          <cell r="N69">
            <v>0.27071399707449867</v>
          </cell>
          <cell r="O69">
            <v>0.26978981811398167</v>
          </cell>
          <cell r="P69">
            <v>0.27178450389484876</v>
          </cell>
        </row>
        <row r="70">
          <cell r="B70" t="str">
            <v>ENUC_AMR_BMGL_V</v>
          </cell>
          <cell r="C70" t="str">
            <v>VAR_fin</v>
          </cell>
          <cell r="D70" t="str">
            <v>URN</v>
          </cell>
          <cell r="K70"/>
          <cell r="L70"/>
          <cell r="M70">
            <v>0.36496062262997075</v>
          </cell>
          <cell r="N70">
            <v>0.79732200676208531</v>
          </cell>
          <cell r="O70">
            <v>0.79724568503546822</v>
          </cell>
          <cell r="P70">
            <v>0.78037723226461464</v>
          </cell>
        </row>
        <row r="71">
          <cell r="B71" t="str">
            <v>ENUC_AMR_BMGL_V</v>
          </cell>
          <cell r="C71" t="str">
            <v>VAR_ncap</v>
          </cell>
          <cell r="D71" t="str">
            <v>-</v>
          </cell>
          <cell r="J71"/>
          <cell r="K71"/>
          <cell r="L71"/>
          <cell r="M71">
            <v>1.28785862312492E-2</v>
          </cell>
          <cell r="N71">
            <v>2.0152209461331E-6</v>
          </cell>
          <cell r="O71">
            <v>5.0761384102645697E-5</v>
          </cell>
        </row>
        <row r="72">
          <cell r="B72" t="str">
            <v>ENUC_AMR_BMGL_V</v>
          </cell>
          <cell r="C72" t="str">
            <v>VAR_cap</v>
          </cell>
          <cell r="D72" t="str">
            <v>-</v>
          </cell>
          <cell r="J72"/>
          <cell r="K72"/>
          <cell r="L72"/>
          <cell r="M72">
            <v>5.2481044450988796E-3</v>
          </cell>
          <cell r="N72">
            <v>1.28785862312492E-2</v>
          </cell>
          <cell r="O72">
            <v>1.28966935058967E-2</v>
          </cell>
          <cell r="P72">
            <v>1.2931362836298E-2</v>
          </cell>
        </row>
        <row r="73">
          <cell r="B73" t="str">
            <v>D-RES_LTH</v>
          </cell>
          <cell r="C73" t="str">
            <v>VAR_fout</v>
          </cell>
          <cell r="D73" t="str">
            <v>RHNS_LTH_DH</v>
          </cell>
          <cell r="F73">
            <v>5.4453769078497895E-2</v>
          </cell>
          <cell r="G73">
            <v>7.2458609575897726E-2</v>
          </cell>
          <cell r="H73">
            <v>0.11200531906527633</v>
          </cell>
          <cell r="I73">
            <v>0.17394054928186653</v>
          </cell>
          <cell r="J73">
            <v>0.24325154968769136</v>
          </cell>
          <cell r="K73">
            <v>0.32839631309485368</v>
          </cell>
          <cell r="L73">
            <v>0.43844242649678494</v>
          </cell>
          <cell r="M73">
            <v>0.48048165095774747</v>
          </cell>
          <cell r="N73">
            <v>0.5050073330999284</v>
          </cell>
          <cell r="O73">
            <v>0.53077780463502677</v>
          </cell>
          <cell r="P73">
            <v>0.5578679890763022</v>
          </cell>
        </row>
        <row r="74">
          <cell r="B74" t="str">
            <v>D-RES_LTH</v>
          </cell>
          <cell r="C74" t="str">
            <v>VAR_fout</v>
          </cell>
          <cell r="D74" t="str">
            <v>RHEM_LTH_DH</v>
          </cell>
          <cell r="E74">
            <v>2.0640124644858999</v>
          </cell>
          <cell r="F74">
            <v>3.8269932836007561</v>
          </cell>
          <cell r="G74">
            <v>4.2207238635330571</v>
          </cell>
          <cell r="H74">
            <v>3.7421253647322477</v>
          </cell>
          <cell r="I74">
            <v>3.1062160850121838</v>
          </cell>
          <cell r="J74">
            <v>3.9406311053330705</v>
          </cell>
          <cell r="K74">
            <v>3.8425993586596765</v>
          </cell>
          <cell r="L74">
            <v>3.7100729285364515</v>
          </cell>
          <cell r="M74">
            <v>3.5400872050969134</v>
          </cell>
          <cell r="N74">
            <v>3.3198901263331684</v>
          </cell>
          <cell r="O74">
            <v>3.2519621834153556</v>
          </cell>
          <cell r="P74">
            <v>2.5946974813493866</v>
          </cell>
        </row>
        <row r="75">
          <cell r="B75" t="str">
            <v>D-RES_LTH</v>
          </cell>
          <cell r="C75" t="str">
            <v>VAR_fout</v>
          </cell>
          <cell r="D75" t="str">
            <v>RHES_LTH_DH</v>
          </cell>
          <cell r="E75">
            <v>1.8962254174715885</v>
          </cell>
          <cell r="F75">
            <v>3.5391859561429135</v>
          </cell>
          <cell r="G75">
            <v>3.540712584515266</v>
          </cell>
          <cell r="H75">
            <v>2.7899529027673409</v>
          </cell>
          <cell r="I75">
            <v>3.3096812582922959</v>
          </cell>
          <cell r="J75">
            <v>3.1435172299184626</v>
          </cell>
          <cell r="K75">
            <v>2.3692399531444575</v>
          </cell>
          <cell r="L75">
            <v>2.7785482112216378</v>
          </cell>
          <cell r="M75">
            <v>2.592412653445495</v>
          </cell>
          <cell r="N75">
            <v>2.4015302099999629</v>
          </cell>
          <cell r="O75">
            <v>2.35172365093241</v>
          </cell>
          <cell r="P75">
            <v>1.9615240756750818</v>
          </cell>
        </row>
        <row r="76">
          <cell r="B76" t="str">
            <v>D-RES_LTH</v>
          </cell>
          <cell r="C76" t="str">
            <v>VAR_fout</v>
          </cell>
          <cell r="D76" t="str">
            <v>RHSA_LTH</v>
          </cell>
          <cell r="E76">
            <v>4.3797641634983</v>
          </cell>
          <cell r="F76">
            <v>1.8455482040757767</v>
          </cell>
          <cell r="G76">
            <v>1.8455488648662179</v>
          </cell>
          <cell r="H76">
            <v>1.8455491915923725</v>
          </cell>
          <cell r="I76">
            <v>1.8455493101776979</v>
          </cell>
          <cell r="J76">
            <v>1.8455499898043373</v>
          </cell>
          <cell r="K76">
            <v>1.8455510366327152</v>
          </cell>
          <cell r="L76">
            <v>1.845552386351158</v>
          </cell>
          <cell r="M76">
            <v>1.8455555552802017</v>
          </cell>
          <cell r="N76">
            <v>1.8455600367326808</v>
          </cell>
          <cell r="O76">
            <v>1.845567820225783</v>
          </cell>
          <cell r="P76">
            <v>1.845589269220921</v>
          </cell>
        </row>
        <row r="77">
          <cell r="B77" t="str">
            <v>D-RES_LTH</v>
          </cell>
          <cell r="C77" t="str">
            <v>VAR_fout</v>
          </cell>
          <cell r="D77" t="str">
            <v>RHNM_LTH_DH</v>
          </cell>
          <cell r="F77">
            <v>0.35008264062511424</v>
          </cell>
          <cell r="G77">
            <v>0.3825449235559526</v>
          </cell>
          <cell r="H77">
            <v>0.44347409722115044</v>
          </cell>
          <cell r="I77">
            <v>0.5141081213587757</v>
          </cell>
          <cell r="J77">
            <v>0.5959928182856683</v>
          </cell>
          <cell r="K77">
            <v>0.69092086886618065</v>
          </cell>
          <cell r="L77">
            <v>0.80096953939740834</v>
          </cell>
          <cell r="M77">
            <v>0.92876967419605705</v>
          </cell>
          <cell r="N77">
            <v>1.076706743965002</v>
          </cell>
          <cell r="O77">
            <v>1.2482032201527116</v>
          </cell>
          <cell r="P77">
            <v>1.4470222978339731</v>
          </cell>
        </row>
        <row r="78">
          <cell r="B78" t="str">
            <v>D-RES_LTH</v>
          </cell>
          <cell r="C78" t="str">
            <v>VAR_fin</v>
          </cell>
          <cell r="D78" t="str">
            <v>LTH</v>
          </cell>
          <cell r="E78">
            <v>9.2187303103305922</v>
          </cell>
          <cell r="F78">
            <v>10.629462987591454</v>
          </cell>
          <cell r="G78">
            <v>11.097437280919273</v>
          </cell>
          <cell r="H78">
            <v>9.8160331367464781</v>
          </cell>
          <cell r="I78">
            <v>9.7978900618939662</v>
          </cell>
          <cell r="J78">
            <v>10.65584705585872</v>
          </cell>
          <cell r="K78">
            <v>9.8646341759488649</v>
          </cell>
          <cell r="L78">
            <v>10.366813178662563</v>
          </cell>
          <cell r="M78">
            <v>10.165100138819927</v>
          </cell>
          <cell r="N78">
            <v>9.9067174228915764</v>
          </cell>
          <cell r="O78">
            <v>9.9928480264475592</v>
          </cell>
          <cell r="P78">
            <v>9.1032455877407745</v>
          </cell>
        </row>
        <row r="79">
          <cell r="B79" t="str">
            <v>D-RES_LTH</v>
          </cell>
          <cell r="C79" t="str">
            <v>VAR_ncap</v>
          </cell>
          <cell r="D79" t="str">
            <v>-</v>
          </cell>
          <cell r="E79">
            <v>0.62767237570478895</v>
          </cell>
          <cell r="F79">
            <v>3.2793983547081698E-2</v>
          </cell>
          <cell r="G79">
            <v>3.8175762077166998E-3</v>
          </cell>
          <cell r="H79">
            <v>5.6299404810258901E-3</v>
          </cell>
          <cell r="I79">
            <v>1.20204213882127E-2</v>
          </cell>
          <cell r="J79">
            <v>1.22822119729554E-2</v>
          </cell>
          <cell r="K79">
            <v>1.36487404808851E-2</v>
          </cell>
          <cell r="L79">
            <v>1.6936599549085701E-2</v>
          </cell>
          <cell r="M79">
            <v>1.25897924536517E-2</v>
          </cell>
          <cell r="N79">
            <v>1.14158805412506E-2</v>
          </cell>
          <cell r="O79">
            <v>1.34816005602058E-2</v>
          </cell>
          <cell r="P79">
            <v>1.68689884376029E-2</v>
          </cell>
        </row>
        <row r="80">
          <cell r="B80" t="str">
            <v>D-RES_LTH</v>
          </cell>
          <cell r="C80" t="str">
            <v>VAR_cap</v>
          </cell>
          <cell r="D80" t="str">
            <v>-</v>
          </cell>
          <cell r="E80">
            <v>0.62767237570478895</v>
          </cell>
          <cell r="F80">
            <v>0.66046635925187003</v>
          </cell>
          <cell r="G80">
            <v>0.66428393545958697</v>
          </cell>
          <cell r="H80">
            <v>0.66991387594061302</v>
          </cell>
          <cell r="I80">
            <v>0.68193429732882505</v>
          </cell>
          <cell r="J80">
            <v>0.69421650930178103</v>
          </cell>
          <cell r="K80">
            <v>0.70786524978266596</v>
          </cell>
          <cell r="L80">
            <v>0.72480184933175196</v>
          </cell>
          <cell r="M80">
            <v>0.73739164178540395</v>
          </cell>
          <cell r="N80">
            <v>0.74880752232665404</v>
          </cell>
          <cell r="O80">
            <v>0.76228912288686002</v>
          </cell>
          <cell r="P80">
            <v>0.779158111324463</v>
          </cell>
        </row>
        <row r="81">
          <cell r="B81" t="str">
            <v>RHES-SHSTG-CHPNGA</v>
          </cell>
          <cell r="C81" t="str">
            <v>VAR_fout</v>
          </cell>
          <cell r="D81" t="str">
            <v>RHES_LTH_CHPNGA</v>
          </cell>
          <cell r="E81">
            <v>6.4068325476710703E-3</v>
          </cell>
          <cell r="F81">
            <v>6.501275180264994E-5</v>
          </cell>
          <cell r="G81">
            <v>2.4668539001689539E-3</v>
          </cell>
          <cell r="H81">
            <v>2.9029018679594789E-3</v>
          </cell>
          <cell r="I81">
            <v>3.6810980516929722E-3</v>
          </cell>
          <cell r="J81">
            <v>3.677920863865381E-3</v>
          </cell>
          <cell r="K81">
            <v>3.5901865809471853E-3</v>
          </cell>
          <cell r="L81">
            <v>8.741729196718737E-3</v>
          </cell>
          <cell r="M81">
            <v>4.3934592426358608E-3</v>
          </cell>
          <cell r="N81">
            <v>9.0877683493321929E-3</v>
          </cell>
          <cell r="O81">
            <v>1.8740009465733239E-2</v>
          </cell>
          <cell r="P81">
            <v>2.8872843803830123E-2</v>
          </cell>
        </row>
        <row r="82">
          <cell r="B82" t="str">
            <v>RHES-SHSTG-CHPNGA</v>
          </cell>
          <cell r="C82" t="str">
            <v>VAR_fout</v>
          </cell>
          <cell r="D82" t="str">
            <v>AUX_RES_CHPNGA_OUT</v>
          </cell>
          <cell r="E82">
            <v>6.406832547671085E-3</v>
          </cell>
          <cell r="F82">
            <v>6.4969438843421164E-5</v>
          </cell>
          <cell r="G82">
            <v>2.4642869346120709E-3</v>
          </cell>
          <cell r="H82">
            <v>2.9029018679594789E-3</v>
          </cell>
          <cell r="I82">
            <v>3.6777177963654389E-3</v>
          </cell>
          <cell r="J82">
            <v>3.6779208638653936E-3</v>
          </cell>
          <cell r="K82">
            <v>3.5872558163913145E-3</v>
          </cell>
          <cell r="L82">
            <v>8.7417291967187439E-3</v>
          </cell>
          <cell r="M82">
            <v>4.393459242635866E-3</v>
          </cell>
          <cell r="N82">
            <v>9.0877683493321999E-3</v>
          </cell>
          <cell r="O82">
            <v>1.8740009465733259E-2</v>
          </cell>
          <cell r="P82">
            <v>2.8872843803830161E-2</v>
          </cell>
        </row>
        <row r="83">
          <cell r="B83" t="str">
            <v>RHES-SHSTG-CHPNGA</v>
          </cell>
          <cell r="C83" t="str">
            <v>VAR_fin</v>
          </cell>
          <cell r="D83" t="str">
            <v>RHES_LTH_CHPNGA</v>
          </cell>
          <cell r="E83">
            <v>8.5424433968943961E-3</v>
          </cell>
          <cell r="F83">
            <v>8.5543094476324595E-5</v>
          </cell>
          <cell r="G83">
            <v>3.1830372905407934E-3</v>
          </cell>
          <cell r="H83">
            <v>3.628627334949763E-3</v>
          </cell>
          <cell r="I83">
            <v>4.4619370323550501E-3</v>
          </cell>
          <cell r="J83">
            <v>4.3269657221944842E-3</v>
          </cell>
          <cell r="K83">
            <v>4.1030703782254678E-3</v>
          </cell>
          <cell r="L83">
            <v>9.7130324407985625E-3</v>
          </cell>
          <cell r="M83">
            <v>4.8816213807066069E-3</v>
          </cell>
          <cell r="N83">
            <v>1.0097520388146888E-2</v>
          </cell>
          <cell r="O83">
            <v>2.082223273970376E-2</v>
          </cell>
          <cell r="P83">
            <v>3.2080937559811305E-2</v>
          </cell>
        </row>
        <row r="84">
          <cell r="B84" t="str">
            <v>RHES-SHSTG-CHPNGA</v>
          </cell>
          <cell r="C84" t="str">
            <v>VAR_fin</v>
          </cell>
          <cell r="D84" t="str">
            <v>AUX_RES_CHPNGA_IN</v>
          </cell>
          <cell r="E84">
            <v>8.5424433968943961E-3</v>
          </cell>
          <cell r="F84">
            <v>8.5543094476324595E-5</v>
          </cell>
          <cell r="G84">
            <v>3.1830372905407934E-3</v>
          </cell>
          <cell r="H84">
            <v>3.628627334949763E-3</v>
          </cell>
          <cell r="I84">
            <v>4.4619370323550501E-3</v>
          </cell>
          <cell r="J84">
            <v>4.3269657221944842E-3</v>
          </cell>
          <cell r="K84">
            <v>4.1030703782254678E-3</v>
          </cell>
          <cell r="L84">
            <v>9.7130324407985625E-3</v>
          </cell>
          <cell r="M84">
            <v>4.8816213807066069E-3</v>
          </cell>
          <cell r="N84">
            <v>1.0097520388146888E-2</v>
          </cell>
          <cell r="O84">
            <v>2.082223273970376E-2</v>
          </cell>
          <cell r="P84">
            <v>3.2080937559811305E-2</v>
          </cell>
        </row>
        <row r="85">
          <cell r="B85" t="str">
            <v>RHES-SHSTG-CHPNGA</v>
          </cell>
          <cell r="C85" t="str">
            <v>VAR_ncap</v>
          </cell>
          <cell r="D85" t="str">
            <v>-</v>
          </cell>
          <cell r="E85">
            <v>2.0007407771857398E-3</v>
          </cell>
          <cell r="F85">
            <v>1.79457232617047E-5</v>
          </cell>
          <cell r="G85">
            <v>2.0049913556812901E-5</v>
          </cell>
          <cell r="H85">
            <v>1.26387468988332E-5</v>
          </cell>
          <cell r="I85">
            <v>7.68593428336159E-4</v>
          </cell>
          <cell r="J85">
            <v>5.3426516279799895E-4</v>
          </cell>
          <cell r="K85">
            <v>5.8021819926637198E-5</v>
          </cell>
          <cell r="L85">
            <v>1.3501924369818999E-3</v>
          </cell>
          <cell r="M85">
            <v>8.1616482609206896E-5</v>
          </cell>
          <cell r="N85">
            <v>9.5817045034446695E-4</v>
          </cell>
          <cell r="O85">
            <v>6.5594201010048796E-3</v>
          </cell>
          <cell r="P85">
            <v>2.1015590819556401E-4</v>
          </cell>
        </row>
        <row r="86">
          <cell r="B86" t="str">
            <v>RHES-SHSTG-CHPNGA</v>
          </cell>
          <cell r="C86" t="str">
            <v>VAR_cap</v>
          </cell>
          <cell r="D86" t="str">
            <v>-</v>
          </cell>
          <cell r="E86">
            <v>2.0007407771857398E-3</v>
          </cell>
          <cell r="F86">
            <v>2.0084706681900259E-3</v>
          </cell>
          <cell r="G86">
            <v>2.0060097639540107E-3</v>
          </cell>
          <cell r="H86">
            <v>1.9381167839285062E-3</v>
          </cell>
          <cell r="I86">
            <v>1.2827875939715105E-3</v>
          </cell>
          <cell r="J86">
            <v>1.3058082846417437E-3</v>
          </cell>
          <cell r="K86">
            <v>1.3448405603852106E-3</v>
          </cell>
          <cell r="L86">
            <v>1.9247589216449543E-3</v>
          </cell>
          <cell r="M86">
            <v>1.5365147233532041E-3</v>
          </cell>
          <cell r="N86">
            <v>2.3659271485637241E-3</v>
          </cell>
          <cell r="O86">
            <v>7.7816983535553804E-3</v>
          </cell>
          <cell r="P86">
            <v>7.6992631940263189E-3</v>
          </cell>
        </row>
        <row r="87">
          <cell r="B87" t="str">
            <v>RHNS-CHPWOD</v>
          </cell>
          <cell r="C87" t="str">
            <v>VAR_fout</v>
          </cell>
          <cell r="D87" t="str">
            <v>RHNS_LTH_CHPWOD</v>
          </cell>
          <cell r="H87">
            <v>1.580085058754982E-3</v>
          </cell>
          <cell r="I87">
            <v>3.455958825794519E-3</v>
          </cell>
          <cell r="J87">
            <v>3.1907512879186012E-3</v>
          </cell>
          <cell r="K87">
            <v>3.3365936252839332E-3</v>
          </cell>
          <cell r="L87">
            <v>7.4762767577669503E-3</v>
          </cell>
          <cell r="M87">
            <v>7.309746606056414E-3</v>
          </cell>
          <cell r="N87">
            <v>1.1171185949033826E-2</v>
          </cell>
          <cell r="O87">
            <v>6.3324403084081228E-3</v>
          </cell>
          <cell r="P87">
            <v>9.3219351229648535E-3</v>
          </cell>
        </row>
        <row r="88">
          <cell r="B88" t="str">
            <v>RHNS-CHPWOD</v>
          </cell>
          <cell r="C88" t="str">
            <v>VAR_fout</v>
          </cell>
          <cell r="D88" t="str">
            <v>RHNS_KEV_WOD_ELC_CHP</v>
          </cell>
          <cell r="H88">
            <v>5.8531037663403767E-4</v>
          </cell>
          <cell r="I88">
            <v>1.3071978857279029E-3</v>
          </cell>
          <cell r="J88">
            <v>1.2328950003259666E-3</v>
          </cell>
          <cell r="K88">
            <v>1.3153461000126271E-3</v>
          </cell>
          <cell r="L88">
            <v>3.0081790529821995E-3</v>
          </cell>
          <cell r="M88">
            <v>2.9411734390520894E-3</v>
          </cell>
          <cell r="N88">
            <v>4.4948747428245157E-3</v>
          </cell>
          <cell r="O88">
            <v>2.5479412958092675E-3</v>
          </cell>
          <cell r="P88">
            <v>3.7508041607782336E-3</v>
          </cell>
        </row>
        <row r="89">
          <cell r="B89" t="str">
            <v>RHNS-CHPWOD</v>
          </cell>
          <cell r="C89" t="str">
            <v>VAR_fin</v>
          </cell>
          <cell r="D89" t="str">
            <v>RWOD</v>
          </cell>
          <cell r="H89">
            <v>2.9670971210140557E-3</v>
          </cell>
          <cell r="I89">
            <v>5.9817567203527475E-3</v>
          </cell>
          <cell r="J89">
            <v>5.4620832586322636E-3</v>
          </cell>
          <cell r="K89">
            <v>5.8235605747481243E-3</v>
          </cell>
          <cell r="L89">
            <v>1.3008875350943864E-2</v>
          </cell>
          <cell r="M89">
            <v>1.2072171882443793E-2</v>
          </cell>
          <cell r="N89">
            <v>1.8958917082095652E-2</v>
          </cell>
          <cell r="O89">
            <v>1.1249394626066176E-2</v>
          </cell>
          <cell r="P89">
            <v>1.7932388065954562E-2</v>
          </cell>
        </row>
        <row r="90">
          <cell r="B90" t="str">
            <v>RHNS-CHPWOD</v>
          </cell>
          <cell r="C90" t="str">
            <v>VAR_ncap</v>
          </cell>
          <cell r="D90" t="str">
            <v>-</v>
          </cell>
          <cell r="H90">
            <v>5.1965929493975801E-5</v>
          </cell>
          <cell r="I90">
            <v>6.4268626983059101E-5</v>
          </cell>
          <cell r="J90">
            <v>3.2883644807377899E-6</v>
          </cell>
          <cell r="K90">
            <v>4.9381394317491203E-5</v>
          </cell>
          <cell r="L90">
            <v>2.1493391023574401E-4</v>
          </cell>
          <cell r="M90">
            <v>3.2558552729521701E-6</v>
          </cell>
          <cell r="N90">
            <v>1.8154710486119701E-4</v>
          </cell>
          <cell r="O90">
            <v>4.8615110895154999E-6</v>
          </cell>
          <cell r="P90">
            <v>1.4740874043603E-4</v>
          </cell>
        </row>
        <row r="91">
          <cell r="B91" t="str">
            <v>RHNS-CHPWOD</v>
          </cell>
          <cell r="C91" t="str">
            <v>VAR_cap</v>
          </cell>
          <cell r="D91" t="str">
            <v>-</v>
          </cell>
          <cell r="H91">
            <v>5.1965929493975801E-5</v>
          </cell>
          <cell r="I91">
            <v>1.1621436854756636E-4</v>
          </cell>
          <cell r="J91">
            <v>1.0955076056167001E-4</v>
          </cell>
          <cell r="K91">
            <v>1.1686349456446846E-4</v>
          </cell>
          <cell r="L91">
            <v>2.6747623299201723E-4</v>
          </cell>
          <cell r="M91">
            <v>2.6137883815715131E-4</v>
          </cell>
          <cell r="N91">
            <v>3.9959430528989278E-4</v>
          </cell>
          <cell r="O91">
            <v>2.2647640575051796E-4</v>
          </cell>
          <cell r="P91">
            <v>3.3365035948018732E-4</v>
          </cell>
        </row>
        <row r="92">
          <cell r="B92" t="str">
            <v>D-ICOA</v>
          </cell>
          <cell r="C92" t="str">
            <v>VAR_fout</v>
          </cell>
          <cell r="D92" t="str">
            <v>ICOA</v>
          </cell>
          <cell r="E92">
            <v>3.5600019703904997</v>
          </cell>
          <cell r="F92">
            <v>3.4647174507110776</v>
          </cell>
          <cell r="G92">
            <v>2.8396388906763432</v>
          </cell>
          <cell r="H92">
            <v>1.084283481751751E-3</v>
          </cell>
          <cell r="I92">
            <v>1.2209685423580901E-3</v>
          </cell>
          <cell r="J92">
            <v>1.0643395556494081E-3</v>
          </cell>
          <cell r="K92">
            <v>1.3485759018950169E-3</v>
          </cell>
          <cell r="L92">
            <v>3.013073023153809E-3</v>
          </cell>
          <cell r="M92">
            <v>2.0202697743399293E-3</v>
          </cell>
          <cell r="N92">
            <v>3.3876999435382897E-3</v>
          </cell>
          <cell r="O92">
            <v>1.6532110017628168E-3</v>
          </cell>
          <cell r="P92">
            <v>3.0893599445160837E-3</v>
          </cell>
        </row>
        <row r="93">
          <cell r="B93" t="str">
            <v>D-ICOA</v>
          </cell>
          <cell r="C93" t="str">
            <v>VAR_fout</v>
          </cell>
          <cell r="D93" t="str">
            <v>CO2</v>
          </cell>
          <cell r="E93">
            <v>330.01218265519901</v>
          </cell>
          <cell r="F93">
            <v>321.179307680916</v>
          </cell>
          <cell r="G93">
            <v>263.23452516569699</v>
          </cell>
          <cell r="H93">
            <v>0.100513078758387</v>
          </cell>
          <cell r="I93">
            <v>0.113183783876595</v>
          </cell>
          <cell r="J93">
            <v>9.8664276808700102E-2</v>
          </cell>
          <cell r="K93">
            <v>0.12501298610566799</v>
          </cell>
          <cell r="L93">
            <v>0.27931186924635798</v>
          </cell>
          <cell r="M93">
            <v>0.18727900808131101</v>
          </cell>
          <cell r="N93">
            <v>0.31403978476599997</v>
          </cell>
          <cell r="O93">
            <v>0.15325265986341299</v>
          </cell>
          <cell r="P93">
            <v>0.28638366685664102</v>
          </cell>
        </row>
        <row r="94">
          <cell r="B94" t="str">
            <v>D-ICOA</v>
          </cell>
          <cell r="C94" t="str">
            <v>VAR_fin</v>
          </cell>
          <cell r="D94" t="str">
            <v>COA</v>
          </cell>
          <cell r="E94">
            <v>3.5600019703904997</v>
          </cell>
          <cell r="F94">
            <v>3.4647174507110776</v>
          </cell>
          <cell r="G94">
            <v>2.8396388906763432</v>
          </cell>
          <cell r="H94">
            <v>1.084283481751751E-3</v>
          </cell>
          <cell r="I94">
            <v>1.2209685423580901E-3</v>
          </cell>
          <cell r="J94">
            <v>1.0643395556494081E-3</v>
          </cell>
          <cell r="K94">
            <v>1.3485759018950169E-3</v>
          </cell>
          <cell r="L94">
            <v>3.013073023153809E-3</v>
          </cell>
          <cell r="M94">
            <v>2.0202697743399293E-3</v>
          </cell>
          <cell r="N94">
            <v>3.3876999435382897E-3</v>
          </cell>
          <cell r="O94">
            <v>1.6532110017628168E-3</v>
          </cell>
          <cell r="P94">
            <v>3.0893599445160837E-3</v>
          </cell>
        </row>
        <row r="95">
          <cell r="B95" t="str">
            <v>RHNM-SHSTG-CHPWOD</v>
          </cell>
          <cell r="C95" t="str">
            <v>VAR_fout</v>
          </cell>
          <cell r="D95" t="str">
            <v>RHNM_LTH_CHPWOD</v>
          </cell>
          <cell r="E95">
            <v>3.8672186773462975E-6</v>
          </cell>
          <cell r="F95">
            <v>5.0772205667433575E-6</v>
          </cell>
          <cell r="G95">
            <v>5.3103262029434428E-6</v>
          </cell>
          <cell r="H95">
            <v>1.4206600501609006E-3</v>
          </cell>
          <cell r="I95">
            <v>2.3502558321069713E-3</v>
          </cell>
          <cell r="J95">
            <v>2.3559130898032792E-3</v>
          </cell>
          <cell r="K95">
            <v>4.1619655179161164E-3</v>
          </cell>
          <cell r="L95">
            <v>8.9609083214806824E-3</v>
          </cell>
          <cell r="M95">
            <v>4.7764331387838621E-3</v>
          </cell>
          <cell r="N95">
            <v>1.3305894147848453E-2</v>
          </cell>
          <cell r="O95">
            <v>8.9909726826068424E-3</v>
          </cell>
          <cell r="P95">
            <v>2.7906522434698447E-2</v>
          </cell>
        </row>
        <row r="96">
          <cell r="B96" t="str">
            <v>RHNM-SHSTG-CHPWOD</v>
          </cell>
          <cell r="C96" t="str">
            <v>VAR_fout</v>
          </cell>
          <cell r="D96" t="str">
            <v>AUX_RNM-CHPWOD_OUT</v>
          </cell>
          <cell r="E96">
            <v>3.8672186773463076E-6</v>
          </cell>
          <cell r="F96">
            <v>5.0738380080713221E-6</v>
          </cell>
          <cell r="G96">
            <v>5.3048003692255043E-6</v>
          </cell>
          <cell r="H96">
            <v>1.4206600501609006E-3</v>
          </cell>
          <cell r="I96">
            <v>2.3480976541160581E-3</v>
          </cell>
          <cell r="J96">
            <v>2.3559130898032875E-3</v>
          </cell>
          <cell r="K96">
            <v>4.1585679950443561E-3</v>
          </cell>
          <cell r="L96">
            <v>8.9609083214806963E-3</v>
          </cell>
          <cell r="M96">
            <v>4.7764331387838664E-3</v>
          </cell>
          <cell r="N96">
            <v>1.3305894147848468E-2</v>
          </cell>
          <cell r="O96">
            <v>8.9909726826068494E-3</v>
          </cell>
          <cell r="P96">
            <v>2.7906522434698489E-2</v>
          </cell>
        </row>
        <row r="97">
          <cell r="B97" t="str">
            <v>RHNM-SHSTG-CHPWOD</v>
          </cell>
          <cell r="C97" t="str">
            <v>VAR_fin</v>
          </cell>
          <cell r="D97" t="str">
            <v>RHNM_LTH_CHPWOD</v>
          </cell>
          <cell r="E97">
            <v>3.0785629028248355E-6</v>
          </cell>
          <cell r="F97">
            <v>3.6456335352581829E-6</v>
          </cell>
          <cell r="G97">
            <v>3.9361967134520419E-6</v>
          </cell>
          <cell r="H97">
            <v>1.7758250627011507E-3</v>
          </cell>
          <cell r="I97">
            <v>2.8487949480084933E-3</v>
          </cell>
          <cell r="J97">
            <v>2.7716624585921216E-3</v>
          </cell>
          <cell r="K97">
            <v>4.7565320204755361E-3</v>
          </cell>
          <cell r="L97">
            <v>9.9565648016451732E-3</v>
          </cell>
          <cell r="M97">
            <v>5.3071479319820557E-3</v>
          </cell>
          <cell r="N97">
            <v>1.4784326830942916E-2</v>
          </cell>
          <cell r="O97">
            <v>9.9899696473409703E-3</v>
          </cell>
          <cell r="P97">
            <v>3.1007247149664866E-2</v>
          </cell>
        </row>
        <row r="98">
          <cell r="B98" t="str">
            <v>RHNM-SHSTG-CHPWOD</v>
          </cell>
          <cell r="C98" t="str">
            <v>VAR_fin</v>
          </cell>
          <cell r="D98" t="str">
            <v>AUX_RNM-CHPWOD_IN</v>
          </cell>
          <cell r="E98">
            <v>3.0785629028248355E-6</v>
          </cell>
          <cell r="F98">
            <v>3.6456335352581829E-6</v>
          </cell>
          <cell r="G98">
            <v>3.9361967134520419E-6</v>
          </cell>
          <cell r="H98">
            <v>1.7758250627011507E-3</v>
          </cell>
          <cell r="I98">
            <v>2.8487949480084933E-3</v>
          </cell>
          <cell r="J98">
            <v>2.7716624585921216E-3</v>
          </cell>
          <cell r="K98">
            <v>4.7565320204755361E-3</v>
          </cell>
          <cell r="L98">
            <v>9.9565648016451732E-3</v>
          </cell>
          <cell r="M98">
            <v>5.3071479319820557E-3</v>
          </cell>
          <cell r="N98">
            <v>1.4784326830942916E-2</v>
          </cell>
          <cell r="O98">
            <v>9.9899696473409703E-3</v>
          </cell>
          <cell r="P98">
            <v>3.1007247149664866E-2</v>
          </cell>
        </row>
        <row r="99">
          <cell r="B99" t="str">
            <v>RHNM-SHSTG-CHPWOD</v>
          </cell>
          <cell r="C99" t="str">
            <v>VAR_ncap</v>
          </cell>
          <cell r="D99" t="str">
            <v>-</v>
          </cell>
          <cell r="E99">
            <v>1.21523585884927E-3</v>
          </cell>
          <cell r="F99">
            <v>3.2663577128918402E-5</v>
          </cell>
          <cell r="G99">
            <v>5.4975716374130299E-5</v>
          </cell>
          <cell r="H99">
            <v>4.7931677750086602E-5</v>
          </cell>
          <cell r="I99">
            <v>1.35555746364787E-3</v>
          </cell>
          <cell r="J99">
            <v>5.3791232755874996E-4</v>
          </cell>
          <cell r="K99">
            <v>9.7913009713520904E-5</v>
          </cell>
          <cell r="L99">
            <v>2.0898468394660798E-3</v>
          </cell>
          <cell r="M99">
            <v>7.1485332190820706E-5</v>
          </cell>
          <cell r="N99">
            <v>1.3818124342895701E-3</v>
          </cell>
          <cell r="O99">
            <v>1.00176103994992E-3</v>
          </cell>
          <cell r="P99">
            <v>3.0950219238199601E-3</v>
          </cell>
        </row>
        <row r="100">
          <cell r="B100" t="str">
            <v>RHNM-SHSTG-CHPWOD</v>
          </cell>
          <cell r="C100" t="str">
            <v>VAR_cap</v>
          </cell>
          <cell r="D100" t="str">
            <v>-</v>
          </cell>
          <cell r="E100">
            <v>1.21523585884927E-3</v>
          </cell>
          <cell r="F100">
            <v>1.24371849853824E-3</v>
          </cell>
          <cell r="G100">
            <v>1.2877708836906638E-3</v>
          </cell>
          <cell r="H100">
            <v>1.3181794225112615E-3</v>
          </cell>
          <cell r="I100">
            <v>1.7500653853028496E-3</v>
          </cell>
          <cell r="J100">
            <v>1.9185854701565064E-3</v>
          </cell>
          <cell r="K100">
            <v>1.9660579240350414E-3</v>
          </cell>
          <cell r="L100">
            <v>2.6988519934841981E-3</v>
          </cell>
          <cell r="M100">
            <v>2.2847311136212881E-3</v>
          </cell>
          <cell r="N100">
            <v>3.5050789776030038E-3</v>
          </cell>
          <cell r="O100">
            <v>2.7526284813669277E-3</v>
          </cell>
          <cell r="P100">
            <v>5.4455094252670927E-3</v>
          </cell>
        </row>
        <row r="101">
          <cell r="B101" t="str">
            <v>ENGA-CCS</v>
          </cell>
          <cell r="C101" t="str">
            <v>VAR_fout</v>
          </cell>
          <cell r="D101" t="str">
            <v>CO2_E</v>
          </cell>
          <cell r="J101">
            <v>1.4939950630860999E-2</v>
          </cell>
          <cell r="K101">
            <v>1.92379115615775E-2</v>
          </cell>
          <cell r="L101">
            <v>4.4823265358040099E-2</v>
          </cell>
          <cell r="M101">
            <v>2.7193163585668902E-2</v>
          </cell>
          <cell r="N101">
            <v>5.13863748029494E-2</v>
          </cell>
          <cell r="O101">
            <v>3.4686267968964603E-2</v>
          </cell>
          <cell r="P101">
            <v>6.9820542402852903E-2</v>
          </cell>
        </row>
        <row r="102">
          <cell r="B102" t="str">
            <v>ENGA-CCS</v>
          </cell>
          <cell r="C102" t="str">
            <v>VAR_fin</v>
          </cell>
          <cell r="D102" t="str">
            <v>ENGA</v>
          </cell>
          <cell r="J102">
            <v>2.6489274168193155E-4</v>
          </cell>
          <cell r="K102">
            <v>3.4109772272300612E-4</v>
          </cell>
          <cell r="L102">
            <v>7.9473874748298081E-4</v>
          </cell>
          <cell r="M102">
            <v>4.8214829052604453E-4</v>
          </cell>
          <cell r="N102">
            <v>9.1110593622250864E-4</v>
          </cell>
          <cell r="O102">
            <v>6.1500475122277642E-4</v>
          </cell>
          <cell r="P102">
            <v>1.2379528794832085E-3</v>
          </cell>
        </row>
        <row r="103">
          <cell r="B103" t="str">
            <v>RHNS-CHPGFC</v>
          </cell>
          <cell r="C103" t="str">
            <v>VAR_fout</v>
          </cell>
          <cell r="D103" t="str">
            <v>CO2_R</v>
          </cell>
          <cell r="H103">
            <v>1.32449393527192E-2</v>
          </cell>
          <cell r="I103">
            <v>4.7151043665492401E-2</v>
          </cell>
          <cell r="J103">
            <v>4.6659414013806598E-2</v>
          </cell>
          <cell r="K103">
            <v>4.9989452361699903E-2</v>
          </cell>
          <cell r="L103">
            <v>0.116032363346505</v>
          </cell>
          <cell r="M103">
            <v>9.3916077517311097E-2</v>
          </cell>
          <cell r="N103">
            <v>0.14838928237188601</v>
          </cell>
          <cell r="O103">
            <v>0.14151955071011399</v>
          </cell>
          <cell r="P103">
            <v>0.25521686606451</v>
          </cell>
        </row>
        <row r="104">
          <cell r="B104" t="str">
            <v>RHNS-CHPGFC</v>
          </cell>
          <cell r="C104" t="str">
            <v>VAR_fout</v>
          </cell>
          <cell r="D104" t="str">
            <v>RHNS_LTH_CHPNGA</v>
          </cell>
          <cell r="H104">
            <v>1.104684303460836E-4</v>
          </cell>
          <cell r="I104">
            <v>3.9183854904284205E-4</v>
          </cell>
          <cell r="J104">
            <v>3.8585018964608809E-4</v>
          </cell>
          <cell r="K104">
            <v>4.0625293421959476E-4</v>
          </cell>
          <cell r="L104">
            <v>9.2579013308382078E-4</v>
          </cell>
          <cell r="M104">
            <v>7.4933040572322616E-4</v>
          </cell>
          <cell r="N104">
            <v>1.1839570402012163E-3</v>
          </cell>
          <cell r="O104">
            <v>1.1291453514104843E-3</v>
          </cell>
          <cell r="P104">
            <v>2.0363047824295986E-3</v>
          </cell>
        </row>
        <row r="105">
          <cell r="B105" t="str">
            <v>RHNS-CHPGFC</v>
          </cell>
          <cell r="C105" t="str">
            <v>VAR_fout</v>
          </cell>
          <cell r="D105" t="str">
            <v>RHNS_NKEV_GAS_ELC_CHP</v>
          </cell>
          <cell r="H105">
            <v>9.863252709471751E-5</v>
          </cell>
          <cell r="I105">
            <v>3.5948490737875387E-4</v>
          </cell>
          <cell r="J105">
            <v>3.6400961287366793E-4</v>
          </cell>
          <cell r="K105">
            <v>3.9442032448504336E-4</v>
          </cell>
          <cell r="L105">
            <v>9.2579013308382078E-4</v>
          </cell>
          <cell r="M105">
            <v>7.4933040572322616E-4</v>
          </cell>
          <cell r="N105">
            <v>1.1839570402012163E-3</v>
          </cell>
          <cell r="O105">
            <v>1.1291453514104843E-3</v>
          </cell>
          <cell r="P105">
            <v>2.0363047824295986E-3</v>
          </cell>
        </row>
        <row r="106">
          <cell r="B106" t="str">
            <v>RHNS-CHPGFC</v>
          </cell>
          <cell r="C106" t="str">
            <v>VAR_fin</v>
          </cell>
          <cell r="D106" t="str">
            <v>RNGA</v>
          </cell>
          <cell r="H106">
            <v>2.3483935022551792E-4</v>
          </cell>
          <cell r="I106">
            <v>8.3601141250873008E-4</v>
          </cell>
          <cell r="J106">
            <v>8.2729457471288125E-4</v>
          </cell>
          <cell r="K106">
            <v>8.8633780783155844E-4</v>
          </cell>
          <cell r="L106">
            <v>2.0573114068529325E-3</v>
          </cell>
          <cell r="M106">
            <v>1.6651786793849474E-3</v>
          </cell>
          <cell r="N106">
            <v>2.6310156448915911E-3</v>
          </cell>
          <cell r="O106">
            <v>2.5092118920232967E-3</v>
          </cell>
          <cell r="P106">
            <v>4.5251217387324398E-3</v>
          </cell>
        </row>
        <row r="107">
          <cell r="B107" t="str">
            <v>RHNS-CHPGFC</v>
          </cell>
          <cell r="C107" t="str">
            <v>VAR_ncap</v>
          </cell>
          <cell r="D107" t="str">
            <v>-</v>
          </cell>
          <cell r="H107">
            <v>8.6925574550996398E-6</v>
          </cell>
          <cell r="I107">
            <v>2.3257247260932599E-5</v>
          </cell>
          <cell r="J107">
            <v>4.0672094560878298E-7</v>
          </cell>
          <cell r="K107">
            <v>5.4965905028488902E-6</v>
          </cell>
          <cell r="L107">
            <v>5.3329317233960201E-5</v>
          </cell>
          <cell r="M107">
            <v>5.5929721030938601E-7</v>
          </cell>
          <cell r="N107">
            <v>4.6115662940411403E-5</v>
          </cell>
          <cell r="O107">
            <v>6.0921484877426E-7</v>
          </cell>
          <cell r="P107">
            <v>1.3423529235024399E-4</v>
          </cell>
        </row>
        <row r="108">
          <cell r="B108" t="str">
            <v>RHNS-CHPGFC</v>
          </cell>
          <cell r="C108" t="str">
            <v>VAR_cap</v>
          </cell>
          <cell r="D108" t="str">
            <v>-</v>
          </cell>
          <cell r="H108">
            <v>8.6925574550996398E-6</v>
          </cell>
          <cell r="I108">
            <v>3.1949804716032202E-5</v>
          </cell>
          <cell r="J108">
            <v>3.233262689162291E-5</v>
          </cell>
          <cell r="K108">
            <v>3.502361824301028E-5</v>
          </cell>
          <cell r="L108">
            <v>8.2356907521161649E-5</v>
          </cell>
          <cell r="M108">
            <v>6.6586291937887157E-5</v>
          </cell>
          <cell r="N108">
            <v>1.0530919207071246E-4</v>
          </cell>
          <cell r="O108">
            <v>1.0039867050751753E-4</v>
          </cell>
          <cell r="P108">
            <v>1.8126557826951266E-4</v>
          </cell>
        </row>
        <row r="109">
          <cell r="B109" t="str">
            <v>D-ENGA</v>
          </cell>
          <cell r="C109" t="str">
            <v>VAR_fout</v>
          </cell>
          <cell r="D109" t="str">
            <v>CO2</v>
          </cell>
          <cell r="E109">
            <v>310.864264554513</v>
          </cell>
          <cell r="F109">
            <v>124.960642721854</v>
          </cell>
          <cell r="G109">
            <v>104.90865033266</v>
          </cell>
          <cell r="H109">
            <v>153.65078099942201</v>
          </cell>
          <cell r="I109">
            <v>114.751906930888</v>
          </cell>
          <cell r="J109">
            <v>309.67709087904097</v>
          </cell>
          <cell r="K109">
            <v>625.18812210174099</v>
          </cell>
          <cell r="L109">
            <v>779.35537622940501</v>
          </cell>
          <cell r="M109">
            <v>1145.56422912008</v>
          </cell>
          <cell r="N109">
            <v>1227.36342273119</v>
          </cell>
          <cell r="O109">
            <v>1114.2217190331501</v>
          </cell>
          <cell r="P109">
            <v>1029.80845384131</v>
          </cell>
        </row>
        <row r="110">
          <cell r="B110" t="str">
            <v>D-ENGA</v>
          </cell>
          <cell r="C110" t="str">
            <v>VAR_fout</v>
          </cell>
          <cell r="D110" t="str">
            <v>ENGA</v>
          </cell>
          <cell r="E110">
            <v>5.7039116538914234</v>
          </cell>
          <cell r="F110">
            <v>2.2086499904287007</v>
          </cell>
          <cell r="G110">
            <v>2.2328608063601765</v>
          </cell>
          <cell r="H110">
            <v>3.1148188149439453</v>
          </cell>
          <cell r="I110">
            <v>2.4273195938484013</v>
          </cell>
          <cell r="J110">
            <v>5.8724531791665937</v>
          </cell>
          <cell r="K110">
            <v>11.448803510088279</v>
          </cell>
          <cell r="L110">
            <v>14.173551501452499</v>
          </cell>
          <cell r="M110">
            <v>20.645943380700256</v>
          </cell>
          <cell r="N110">
            <v>22.091511870747517</v>
          </cell>
          <cell r="O110">
            <v>20.091810586222163</v>
          </cell>
          <cell r="P110">
            <v>18.599980794189953</v>
          </cell>
        </row>
        <row r="111">
          <cell r="B111" t="str">
            <v>D-ENGA</v>
          </cell>
          <cell r="C111" t="str">
            <v>VAR_fout</v>
          </cell>
          <cell r="D111" t="str">
            <v>EH2</v>
          </cell>
          <cell r="J111">
            <v>1.6551874646064885E-3</v>
          </cell>
          <cell r="K111">
            <v>1.8249513246223026E-3</v>
          </cell>
          <cell r="L111">
            <v>5.380641490008089E-3</v>
          </cell>
          <cell r="M111">
            <v>5.9858253942611968E-3</v>
          </cell>
          <cell r="N111">
            <v>5.5391043726863765E-2</v>
          </cell>
          <cell r="O111">
            <v>6.6951350263139559E-2</v>
          </cell>
          <cell r="P111">
            <v>4.8261250031412115E-2</v>
          </cell>
        </row>
        <row r="112">
          <cell r="B112" t="str">
            <v>D-ENGA</v>
          </cell>
          <cell r="C112" t="str">
            <v>VAR_fin</v>
          </cell>
          <cell r="D112" t="str">
            <v>NGA</v>
          </cell>
          <cell r="E112">
            <v>5.5117777403282453</v>
          </cell>
          <cell r="F112">
            <v>2.2156142326569777</v>
          </cell>
          <cell r="G112">
            <v>1.8600824527067366</v>
          </cell>
          <cell r="H112">
            <v>2.7243046276493352</v>
          </cell>
          <cell r="I112">
            <v>2.0346082789164468</v>
          </cell>
          <cell r="J112">
            <v>5.4907285616851329</v>
          </cell>
          <cell r="K112">
            <v>11.08489578194577</v>
          </cell>
          <cell r="L112">
            <v>13.818357734563913</v>
          </cell>
          <cell r="M112">
            <v>20.311422502129062</v>
          </cell>
          <cell r="N112">
            <v>21.76176281438276</v>
          </cell>
          <cell r="O112">
            <v>19.755704238176406</v>
          </cell>
          <cell r="P112">
            <v>18.25901513903041</v>
          </cell>
        </row>
        <row r="113">
          <cell r="B113" t="str">
            <v>D-ENGA</v>
          </cell>
          <cell r="C113" t="str">
            <v>VAR_fin</v>
          </cell>
          <cell r="D113" t="str">
            <v>BNGA</v>
          </cell>
          <cell r="E113">
            <v>0.2103557414612795</v>
          </cell>
          <cell r="F113">
            <v>8.739560017321157E-5</v>
          </cell>
          <cell r="G113">
            <v>0.37990781596259654</v>
          </cell>
          <cell r="H113">
            <v>0.40046337038098545</v>
          </cell>
          <cell r="I113">
            <v>0.40046605456395828</v>
          </cell>
          <cell r="J113">
            <v>0.40046907573409624</v>
          </cell>
          <cell r="K113">
            <v>0.40047063028463981</v>
          </cell>
          <cell r="L113">
            <v>0.4004725602383275</v>
          </cell>
          <cell r="M113">
            <v>0.40047393347893007</v>
          </cell>
          <cell r="N113">
            <v>0.40047823242434244</v>
          </cell>
          <cell r="O113">
            <v>0.40048408642196265</v>
          </cell>
          <cell r="P113">
            <v>0.40051785235634674</v>
          </cell>
        </row>
        <row r="114">
          <cell r="B114" t="str">
            <v>D-ENGA</v>
          </cell>
          <cell r="C114" t="str">
            <v>VAR_fin</v>
          </cell>
          <cell r="D114" t="str">
            <v>H2</v>
          </cell>
          <cell r="J114">
            <v>1.6550845112181106E-3</v>
          </cell>
          <cell r="K114">
            <v>1.8248651031979432E-3</v>
          </cell>
          <cell r="L114">
            <v>5.380600054625268E-3</v>
          </cell>
          <cell r="M114">
            <v>5.9850154421020622E-3</v>
          </cell>
          <cell r="N114">
            <v>5.539035723816467E-2</v>
          </cell>
          <cell r="O114">
            <v>6.6950681385590752E-2</v>
          </cell>
          <cell r="P114">
            <v>4.8260565107898279E-2</v>
          </cell>
        </row>
        <row r="115">
          <cell r="B115" t="str">
            <v>D-ENGA</v>
          </cell>
          <cell r="C115" t="str">
            <v>VAR_ncap</v>
          </cell>
          <cell r="D115" t="str">
            <v>-</v>
          </cell>
          <cell r="E115">
            <v>3.8734278165157502E-7</v>
          </cell>
          <cell r="F115">
            <v>2.1031485531088501E-7</v>
          </cell>
          <cell r="G115">
            <v>2.4611855138297199E-7</v>
          </cell>
          <cell r="H115">
            <v>2.87480845349245E-7</v>
          </cell>
          <cell r="I115">
            <v>6.2014603737220303E-7</v>
          </cell>
          <cell r="J115">
            <v>1.3192233338300301E-6</v>
          </cell>
          <cell r="K115">
            <v>2.6960632230463399E-6</v>
          </cell>
          <cell r="L115">
            <v>1.79382318960431E-2</v>
          </cell>
          <cell r="M115">
            <v>0.94377168673154699</v>
          </cell>
          <cell r="N115">
            <v>0.239214153660539</v>
          </cell>
          <cell r="O115">
            <v>3.5451999130243699E-6</v>
          </cell>
          <cell r="P115">
            <v>2.3980547688987401E-5</v>
          </cell>
        </row>
        <row r="116">
          <cell r="B116" t="str">
            <v>D-ENGA</v>
          </cell>
          <cell r="C116" t="str">
            <v>VAR_cap</v>
          </cell>
          <cell r="D116" t="str">
            <v>-</v>
          </cell>
          <cell r="E116">
            <v>1.0275123818837617</v>
          </cell>
          <cell r="F116">
            <v>1.027512592198617</v>
          </cell>
          <cell r="G116">
            <v>1.0275128383171683</v>
          </cell>
          <cell r="H116">
            <v>1.0275131257980137</v>
          </cell>
          <cell r="I116">
            <v>1.0275137459440511</v>
          </cell>
          <cell r="J116">
            <v>1.027515065167385</v>
          </cell>
          <cell r="K116">
            <v>1.0275177612306081</v>
          </cell>
          <cell r="L116">
            <v>0.74687909370930494</v>
          </cell>
          <cell r="M116">
            <v>1.21991837890595</v>
          </cell>
          <cell r="N116">
            <v>1.20092944952499</v>
          </cell>
          <cell r="O116">
            <v>1.2009324928591101</v>
          </cell>
          <cell r="P116">
            <v>1.2009562334683299</v>
          </cell>
        </row>
        <row r="117">
          <cell r="B117" t="str">
            <v>D-ILFO</v>
          </cell>
          <cell r="C117" t="str">
            <v>VAR_fout</v>
          </cell>
          <cell r="D117" t="str">
            <v>CO2</v>
          </cell>
          <cell r="E117">
            <v>688.94632270312002</v>
          </cell>
          <cell r="F117">
            <v>659.57551560483796</v>
          </cell>
          <cell r="G117">
            <v>600.56577688894197</v>
          </cell>
          <cell r="H117">
            <v>535.90623845625998</v>
          </cell>
          <cell r="I117">
            <v>419.55555742915698</v>
          </cell>
          <cell r="J117">
            <v>258.91676429069901</v>
          </cell>
          <cell r="K117">
            <v>141.91246114056599</v>
          </cell>
          <cell r="L117">
            <v>25.311464608121099</v>
          </cell>
          <cell r="M117">
            <v>25.304850838664098</v>
          </cell>
          <cell r="N117">
            <v>25.834718944973499</v>
          </cell>
          <cell r="O117">
            <v>24.729215860311999</v>
          </cell>
          <cell r="P117">
            <v>24.676725536613201</v>
          </cell>
        </row>
        <row r="118">
          <cell r="B118" t="str">
            <v>D-ILFO</v>
          </cell>
          <cell r="C118" t="str">
            <v>VAR_fout</v>
          </cell>
          <cell r="D118" t="str">
            <v>ILFO</v>
          </cell>
          <cell r="E118">
            <v>9.1918604643025059</v>
          </cell>
          <cell r="F118">
            <v>8.7999977724281848</v>
          </cell>
          <cell r="G118">
            <v>8.012791867110117</v>
          </cell>
          <cell r="H118">
            <v>7.1504532890647168</v>
          </cell>
          <cell r="I118">
            <v>5.5981626963549118</v>
          </cell>
          <cell r="J118">
            <v>3.4549355048297667</v>
          </cell>
          <cell r="K118">
            <v>1.8938774938459542</v>
          </cell>
          <cell r="L118">
            <v>0.33820208751426467</v>
          </cell>
          <cell r="M118">
            <v>0.33811463009268328</v>
          </cell>
          <cell r="N118">
            <v>0.34524414108651669</v>
          </cell>
          <cell r="O118">
            <v>0.33052541658419127</v>
          </cell>
          <cell r="P118">
            <v>0.33053759812277822</v>
          </cell>
        </row>
        <row r="119">
          <cell r="B119" t="str">
            <v>D-ILFO</v>
          </cell>
          <cell r="C119" t="str">
            <v>VAR_fin</v>
          </cell>
          <cell r="D119" t="str">
            <v>LFO</v>
          </cell>
          <cell r="E119">
            <v>9.3479826689704293</v>
          </cell>
          <cell r="F119">
            <v>8.9494642551538401</v>
          </cell>
          <cell r="G119">
            <v>8.1487893743411366</v>
          </cell>
          <cell r="H119">
            <v>7.2714550672491196</v>
          </cell>
          <cell r="I119">
            <v>5.6927484047375305</v>
          </cell>
          <cell r="J119">
            <v>3.5131175616105681</v>
          </cell>
          <cell r="K119">
            <v>1.9255422135761986</v>
          </cell>
          <cell r="L119">
            <v>0.34343913986595803</v>
          </cell>
          <cell r="M119">
            <v>0.3433494007959853</v>
          </cell>
          <cell r="N119">
            <v>0.35053892734021058</v>
          </cell>
          <cell r="O119">
            <v>0.33553888548591654</v>
          </cell>
          <cell r="P119">
            <v>0.33482666942487338</v>
          </cell>
        </row>
        <row r="120">
          <cell r="B120" t="str">
            <v>D-ILFO</v>
          </cell>
          <cell r="C120" t="str">
            <v>VAR_fin</v>
          </cell>
          <cell r="D120" t="str">
            <v>BDS</v>
          </cell>
          <cell r="G120">
            <v>9.8415536383088064E-5</v>
          </cell>
          <cell r="H120">
            <v>4.4843382009003433E-4</v>
          </cell>
          <cell r="I120">
            <v>4.9814386240528482E-4</v>
          </cell>
          <cell r="J120">
            <v>4.994419314846457E-4</v>
          </cell>
          <cell r="K120">
            <v>5.0343540332912855E-4</v>
          </cell>
          <cell r="L120">
            <v>5.0725981413487977E-4</v>
          </cell>
          <cell r="M120">
            <v>5.09047135914671E-4</v>
          </cell>
          <cell r="N120">
            <v>5.6919317516671562E-4</v>
          </cell>
          <cell r="O120">
            <v>6.004670197451604E-4</v>
          </cell>
          <cell r="P120">
            <v>1.3250249425764374E-3</v>
          </cell>
        </row>
        <row r="121">
          <cell r="B121" t="str">
            <v>HPLNGA</v>
          </cell>
          <cell r="C121" t="str">
            <v>VAR_fout</v>
          </cell>
          <cell r="D121" t="str">
            <v>LTH</v>
          </cell>
          <cell r="E121">
            <v>1.7328982326223819</v>
          </cell>
          <cell r="F121">
            <v>1.8866666334993003</v>
          </cell>
          <cell r="G121">
            <v>1.8836370221874899</v>
          </cell>
          <cell r="H121">
            <v>0.68666943717808504</v>
          </cell>
          <cell r="I121">
            <v>0.70772615885133972</v>
          </cell>
          <cell r="J121">
            <v>0.70784465425689524</v>
          </cell>
          <cell r="K121">
            <v>7.7807175900401482E-3</v>
          </cell>
          <cell r="L121">
            <v>0.44713984343908153</v>
          </cell>
          <cell r="M121">
            <v>0.12677925511790433</v>
          </cell>
          <cell r="N121">
            <v>2.413597986766716E-3</v>
          </cell>
          <cell r="O121">
            <v>2.1946858956700143E-3</v>
          </cell>
          <cell r="P121">
            <v>1.9873586878563407E-3</v>
          </cell>
        </row>
        <row r="122">
          <cell r="B122" t="str">
            <v>HPLNGA</v>
          </cell>
          <cell r="C122" t="str">
            <v>VAR_fout</v>
          </cell>
          <cell r="D122" t="str">
            <v>CO2_E</v>
          </cell>
          <cell r="E122">
            <v>114.383389469254</v>
          </cell>
          <cell r="F122">
            <v>124.53317816108699</v>
          </cell>
          <cell r="G122">
            <v>124.333202649488</v>
          </cell>
          <cell r="H122">
            <v>45.3249799617574</v>
          </cell>
          <cell r="I122">
            <v>46.714870695532802</v>
          </cell>
          <cell r="J122">
            <v>46.722692220114503</v>
          </cell>
          <cell r="K122">
            <v>0.51358171743589898</v>
          </cell>
          <cell r="L122">
            <v>29.514353408922201</v>
          </cell>
          <cell r="M122">
            <v>8.3683165241782405</v>
          </cell>
          <cell r="N122">
            <v>0.15931432864627099</v>
          </cell>
          <cell r="O122">
            <v>0.14486460130276099</v>
          </cell>
          <cell r="P122">
            <v>0.13117955718852201</v>
          </cell>
        </row>
        <row r="123">
          <cell r="B123" t="str">
            <v>HPLNGA</v>
          </cell>
          <cell r="C123" t="str">
            <v>VAR_fin</v>
          </cell>
          <cell r="D123" t="str">
            <v>ENGA</v>
          </cell>
          <cell r="E123">
            <v>2.0280742813697499</v>
          </cell>
          <cell r="F123">
            <v>2.2080350737781465</v>
          </cell>
          <cell r="G123">
            <v>2.204489408678858</v>
          </cell>
          <cell r="H123">
            <v>0.80363439648505985</v>
          </cell>
          <cell r="I123">
            <v>0.82827784921157332</v>
          </cell>
          <cell r="J123">
            <v>0.8284165287254337</v>
          </cell>
          <cell r="K123">
            <v>9.1060588197854394E-3</v>
          </cell>
          <cell r="L123">
            <v>0.52330413845606694</v>
          </cell>
          <cell r="M123">
            <v>0.14837440645706107</v>
          </cell>
          <cell r="N123">
            <v>2.8247221391182811E-3</v>
          </cell>
          <cell r="O123">
            <v>2.5685212996943538E-3</v>
          </cell>
          <cell r="P123">
            <v>2.3258786735553608E-3</v>
          </cell>
        </row>
        <row r="124">
          <cell r="B124" t="str">
            <v>HPLNGA</v>
          </cell>
          <cell r="C124" t="str">
            <v>VAR_ncap</v>
          </cell>
          <cell r="D124" t="str">
            <v>-</v>
          </cell>
          <cell r="E124">
            <v>3.9466427739602301E-6</v>
          </cell>
          <cell r="F124">
            <v>3.6715717692421101E-6</v>
          </cell>
          <cell r="G124">
            <v>6.7941898541177104E-6</v>
          </cell>
          <cell r="H124">
            <v>9.3562613003312207E-6</v>
          </cell>
          <cell r="I124">
            <v>8.97521581336405E-2</v>
          </cell>
          <cell r="J124">
            <v>1.9333437748193501E-5</v>
          </cell>
          <cell r="K124">
            <v>6.3477079805123803E-6</v>
          </cell>
          <cell r="L124">
            <v>1.5235153374661E-5</v>
          </cell>
          <cell r="M124">
            <v>1.71988201641961E-5</v>
          </cell>
          <cell r="N124">
            <v>6.6503970340471596E-4</v>
          </cell>
          <cell r="O124">
            <v>2.8912503835809401E-5</v>
          </cell>
          <cell r="P124">
            <v>5.0339024284946096E-4</v>
          </cell>
        </row>
        <row r="125">
          <cell r="B125" t="str">
            <v>HPLNGA</v>
          </cell>
          <cell r="C125" t="str">
            <v>VAR_cap</v>
          </cell>
          <cell r="D125" t="str">
            <v>-</v>
          </cell>
          <cell r="E125">
            <v>0.23935184243379393</v>
          </cell>
          <cell r="F125">
            <v>0.23932550985050116</v>
          </cell>
          <cell r="G125">
            <v>0.23897002540704837</v>
          </cell>
          <cell r="H125">
            <v>8.7125562413746666E-2</v>
          </cell>
          <cell r="I125">
            <v>8.976908061345433E-2</v>
          </cell>
          <cell r="J125">
            <v>8.9783369536367452E-2</v>
          </cell>
          <cell r="K125">
            <v>5.6760734562084095E-2</v>
          </cell>
          <cell r="L125">
            <v>5.6764347424240198E-2</v>
          </cell>
          <cell r="M125">
            <v>1.7257868040614202E-2</v>
          </cell>
          <cell r="N125">
            <v>6.9518883403417529E-4</v>
          </cell>
          <cell r="O125">
            <v>7.1471541751121222E-4</v>
          </cell>
          <cell r="P125">
            <v>1.2005376956077164E-3</v>
          </cell>
        </row>
        <row r="126">
          <cell r="B126" t="str">
            <v>G-INTC-IMP00-AT</v>
          </cell>
          <cell r="C126" t="str">
            <v>VAR_fout</v>
          </cell>
          <cell r="D126" t="str">
            <v>ELC</v>
          </cell>
          <cell r="E126">
            <v>15.013805578225606</v>
          </cell>
          <cell r="F126">
            <v>9.1468660092689259E-3</v>
          </cell>
          <cell r="G126">
            <v>7.069344187825826E-3</v>
          </cell>
          <cell r="H126">
            <v>7.5338803715620508E-3</v>
          </cell>
          <cell r="I126">
            <v>5.3182393865494424E-3</v>
          </cell>
          <cell r="J126">
            <v>4.1892738965594398E-3</v>
          </cell>
          <cell r="K126">
            <v>3.2435278511455299E-3</v>
          </cell>
          <cell r="L126">
            <v>4.7618091911965556E-3</v>
          </cell>
          <cell r="M126">
            <v>4.3957047978965191E-3</v>
          </cell>
          <cell r="N126">
            <v>2.1593516585825617E-2</v>
          </cell>
          <cell r="O126">
            <v>2.6201297355611351E-2</v>
          </cell>
          <cell r="P126">
            <v>2.9124297718432349E-2</v>
          </cell>
        </row>
        <row r="127">
          <cell r="B127" t="str">
            <v>G-INTC-IMP00-AT</v>
          </cell>
          <cell r="C127" t="str">
            <v>VAR_fin</v>
          </cell>
          <cell r="D127" t="str">
            <v>ELC_I-AT</v>
          </cell>
          <cell r="E127">
            <v>15.013805578225606</v>
          </cell>
          <cell r="F127">
            <v>9.1468660092689259E-3</v>
          </cell>
          <cell r="G127">
            <v>7.069344187825826E-3</v>
          </cell>
          <cell r="H127">
            <v>7.5338803715620508E-3</v>
          </cell>
          <cell r="I127">
            <v>5.3182393865494424E-3</v>
          </cell>
          <cell r="J127">
            <v>4.1892738965594398E-3</v>
          </cell>
          <cell r="K127">
            <v>3.2435278511455299E-3</v>
          </cell>
          <cell r="L127">
            <v>4.7618091911965556E-3</v>
          </cell>
          <cell r="M127">
            <v>4.3957047978965191E-3</v>
          </cell>
          <cell r="N127">
            <v>2.1593516585825617E-2</v>
          </cell>
          <cell r="O127">
            <v>2.6201297355611351E-2</v>
          </cell>
          <cell r="P127">
            <v>2.9124297718432349E-2</v>
          </cell>
        </row>
        <row r="128">
          <cell r="B128" t="str">
            <v>G-INTC-IMP00-AT</v>
          </cell>
          <cell r="C128" t="str">
            <v>VAR_ncap</v>
          </cell>
          <cell r="D128" t="str">
            <v>-</v>
          </cell>
          <cell r="E128">
            <v>1.99105214526438E-6</v>
          </cell>
          <cell r="F128">
            <v>1.82860406936474E-6</v>
          </cell>
          <cell r="G128">
            <v>1.97886378847435E-6</v>
          </cell>
          <cell r="H128">
            <v>2.1887249354275998E-6</v>
          </cell>
          <cell r="I128">
            <v>2.27817908441606E-6</v>
          </cell>
          <cell r="J128">
            <v>3.1621591943639899E-6</v>
          </cell>
          <cell r="K128">
            <v>5.4158200455014296E-6</v>
          </cell>
          <cell r="L128">
            <v>3.3299802154631202E-3</v>
          </cell>
          <cell r="M128">
            <v>1.46907119942635E-3</v>
          </cell>
          <cell r="N128">
            <v>1.5663960381464401E-4</v>
          </cell>
        </row>
        <row r="129">
          <cell r="B129" t="str">
            <v>G-INTC-IMP00-AT</v>
          </cell>
          <cell r="C129" t="str">
            <v>VAR_cap</v>
          </cell>
          <cell r="D129" t="str">
            <v>-</v>
          </cell>
          <cell r="E129">
            <v>0.54109076598715</v>
          </cell>
          <cell r="F129">
            <v>7.8600326054001357E-4</v>
          </cell>
          <cell r="G129">
            <v>7.8180716092002278E-4</v>
          </cell>
          <cell r="H129">
            <v>7.8132553126453175E-4</v>
          </cell>
          <cell r="I129">
            <v>7.8328444583286583E-4</v>
          </cell>
          <cell r="J129">
            <v>7.8241960287850354E-4</v>
          </cell>
          <cell r="K129">
            <v>7.8304163818820882E-4</v>
          </cell>
          <cell r="L129">
            <v>7.8379371105730122E-4</v>
          </cell>
          <cell r="M129">
            <v>7.8652331973749767E-4</v>
          </cell>
          <cell r="N129">
            <v>4.4685603570642218E-3</v>
          </cell>
          <cell r="O129">
            <v>5.5805223567721995E-3</v>
          </cell>
          <cell r="P129">
            <v>5.7338563909468121E-3</v>
          </cell>
        </row>
        <row r="130">
          <cell r="B130" t="str">
            <v>CHPWST</v>
          </cell>
          <cell r="C130" t="str">
            <v>VAR_fout</v>
          </cell>
          <cell r="D130" t="str">
            <v>ELC35</v>
          </cell>
          <cell r="E130">
            <v>1.42549271190835</v>
          </cell>
          <cell r="F130">
            <v>1.2995361432593349</v>
          </cell>
          <cell r="G130">
            <v>1.2159077221031023</v>
          </cell>
          <cell r="H130">
            <v>1.290177077507219</v>
          </cell>
          <cell r="I130">
            <v>1.2798575930837872</v>
          </cell>
          <cell r="J130">
            <v>1.2826619067967173</v>
          </cell>
          <cell r="K130">
            <v>1.2849086624796109</v>
          </cell>
          <cell r="L130">
            <v>1.2865773946971804</v>
          </cell>
          <cell r="M130">
            <v>1.2865775782650741</v>
          </cell>
          <cell r="N130">
            <v>1.2865769686239061</v>
          </cell>
          <cell r="O130">
            <v>1.2865770424394145</v>
          </cell>
          <cell r="P130">
            <v>1.2865748743283556</v>
          </cell>
        </row>
        <row r="131">
          <cell r="B131" t="str">
            <v>CHPWST</v>
          </cell>
          <cell r="C131" t="str">
            <v>VAR_fout</v>
          </cell>
          <cell r="D131" t="str">
            <v>LTH</v>
          </cell>
          <cell r="E131">
            <v>14.365849703638691</v>
          </cell>
          <cell r="F131">
            <v>13.051655559850996</v>
          </cell>
          <cell r="G131">
            <v>12.148834804495479</v>
          </cell>
          <cell r="H131">
            <v>12.779641498825209</v>
          </cell>
          <cell r="I131">
            <v>12.342952198103678</v>
          </cell>
          <cell r="J131">
            <v>12.034792839244009</v>
          </cell>
          <cell r="K131">
            <v>11.720082077493259</v>
          </cell>
          <cell r="L131">
            <v>11.399075717017014</v>
          </cell>
          <cell r="M131">
            <v>11.39907734342855</v>
          </cell>
          <cell r="N131">
            <v>11.399071942007813</v>
          </cell>
          <cell r="O131">
            <v>11.399072596013205</v>
          </cell>
          <cell r="P131">
            <v>11.399053386549234</v>
          </cell>
        </row>
        <row r="132">
          <cell r="B132" t="str">
            <v>CHPWST</v>
          </cell>
          <cell r="C132" t="str">
            <v>VAR_fout</v>
          </cell>
          <cell r="D132" t="str">
            <v>CO2_E</v>
          </cell>
          <cell r="E132">
            <v>2824.49672722074</v>
          </cell>
          <cell r="F132">
            <v>2574.92413176017</v>
          </cell>
          <cell r="G132">
            <v>2409.2212839762701</v>
          </cell>
          <cell r="H132">
            <v>2556.3799116699101</v>
          </cell>
          <cell r="I132">
            <v>2535.93270086546</v>
          </cell>
          <cell r="J132">
            <v>2541.4892181581199</v>
          </cell>
          <cell r="K132">
            <v>2545.9409800087301</v>
          </cell>
          <cell r="L132">
            <v>2549.2474358381801</v>
          </cell>
          <cell r="M132">
            <v>2549.2477995628901</v>
          </cell>
          <cell r="N132">
            <v>2549.24659160898</v>
          </cell>
          <cell r="O132">
            <v>2549.24673786835</v>
          </cell>
          <cell r="P132">
            <v>2549.2424419343702</v>
          </cell>
        </row>
        <row r="133">
          <cell r="B133" t="str">
            <v>CHPWST</v>
          </cell>
          <cell r="C133" t="str">
            <v>VAR_fin</v>
          </cell>
          <cell r="D133" t="str">
            <v>EWST</v>
          </cell>
          <cell r="E133">
            <v>30.436387146775239</v>
          </cell>
          <cell r="F133">
            <v>27.747027281898426</v>
          </cell>
          <cell r="G133">
            <v>25.961436249744253</v>
          </cell>
          <cell r="H133">
            <v>27.547197324029181</v>
          </cell>
          <cell r="I133">
            <v>27.326861000705431</v>
          </cell>
          <cell r="J133">
            <v>27.386737264634903</v>
          </cell>
          <cell r="K133">
            <v>27.434708836300985</v>
          </cell>
          <cell r="L133">
            <v>27.470338748256278</v>
          </cell>
          <cell r="M133">
            <v>27.470342667703491</v>
          </cell>
          <cell r="N133">
            <v>27.470329650958899</v>
          </cell>
          <cell r="O133">
            <v>27.470331227029675</v>
          </cell>
          <cell r="P133">
            <v>27.470284934637558</v>
          </cell>
        </row>
        <row r="134">
          <cell r="B134" t="str">
            <v>CHPWST</v>
          </cell>
          <cell r="C134" t="str">
            <v>VAR_ncap</v>
          </cell>
          <cell r="D134" t="str">
            <v>-</v>
          </cell>
          <cell r="F134">
            <v>2.0007028122802601E-7</v>
          </cell>
          <cell r="G134">
            <v>1.5589486974511401E-7</v>
          </cell>
          <cell r="H134">
            <v>3.3509678109816598E-7</v>
          </cell>
          <cell r="I134">
            <v>5.6599643704470896E-3</v>
          </cell>
          <cell r="J134">
            <v>1.8956669629386299E-2</v>
          </cell>
          <cell r="K134">
            <v>6.0407009491883403E-3</v>
          </cell>
          <cell r="L134">
            <v>3.9635935650417099E-2</v>
          </cell>
          <cell r="M134">
            <v>1.9659055752282899E-6</v>
          </cell>
          <cell r="N134">
            <v>7.7507048587285699E-5</v>
          </cell>
          <cell r="O134">
            <v>1.47744650364107E-2</v>
          </cell>
          <cell r="P134">
            <v>1.1598242993139499E-2</v>
          </cell>
        </row>
        <row r="135">
          <cell r="B135" t="str">
            <v>CHPWST</v>
          </cell>
          <cell r="C135" t="str">
            <v>VAR_cap</v>
          </cell>
          <cell r="D135" t="str">
            <v>-</v>
          </cell>
          <cell r="E135">
            <v>7.7882951746896537E-2</v>
          </cell>
          <cell r="F135">
            <v>7.1001298003903895E-2</v>
          </cell>
          <cell r="G135">
            <v>7.049025740945003E-2</v>
          </cell>
          <cell r="H135">
            <v>7.0489753591443882E-2</v>
          </cell>
          <cell r="I135">
            <v>6.9925930472251305E-2</v>
          </cell>
          <cell r="J135">
            <v>7.0079080984143297E-2</v>
          </cell>
          <cell r="K135">
            <v>7.0201838464065941E-2</v>
          </cell>
          <cell r="L135">
            <v>7.0293273890865857E-2</v>
          </cell>
          <cell r="M135">
            <v>7.0294825753033655E-2</v>
          </cell>
          <cell r="N135">
            <v>7.0371788304840532E-2</v>
          </cell>
          <cell r="O135">
            <v>7.7520897013257484E-2</v>
          </cell>
          <cell r="P135">
            <v>7.2127701230471353E-2</v>
          </cell>
        </row>
        <row r="136">
          <cell r="B136" t="str">
            <v>RHES-CHPNGA</v>
          </cell>
          <cell r="C136" t="str">
            <v>VAR_fout</v>
          </cell>
          <cell r="D136" t="str">
            <v>CO2_R</v>
          </cell>
          <cell r="E136">
            <v>3.53036493427174</v>
          </cell>
          <cell r="F136">
            <v>0.43015396385298799</v>
          </cell>
          <cell r="G136">
            <v>1.5762415911807901</v>
          </cell>
          <cell r="H136">
            <v>1.45128936412359</v>
          </cell>
          <cell r="I136">
            <v>1.7001434454427</v>
          </cell>
          <cell r="J136">
            <v>1.66391766250392</v>
          </cell>
          <cell r="K136">
            <v>1.60293745980936</v>
          </cell>
          <cell r="L136">
            <v>1.9235803379210701</v>
          </cell>
          <cell r="M136">
            <v>1.63679963807035</v>
          </cell>
          <cell r="N136">
            <v>1.72888563324085</v>
          </cell>
          <cell r="O136">
            <v>18.009952061004</v>
          </cell>
          <cell r="P136">
            <v>21.803132736622601</v>
          </cell>
        </row>
        <row r="137">
          <cell r="B137" t="str">
            <v>RHES-CHPNGA</v>
          </cell>
          <cell r="C137" t="str">
            <v>VAR_fout</v>
          </cell>
          <cell r="D137" t="str">
            <v>RHES_NKEV_GAS_ELC_CHP</v>
          </cell>
          <cell r="E137">
            <v>1.4021553030712088E-2</v>
          </cell>
          <cell r="F137">
            <v>2.063783318933839E-3</v>
          </cell>
          <cell r="G137">
            <v>7.2113394990289126E-3</v>
          </cell>
          <cell r="H137">
            <v>6.8888597012016486E-3</v>
          </cell>
          <cell r="I137">
            <v>7.8562803542553249E-3</v>
          </cell>
          <cell r="J137">
            <v>7.804045278469415E-3</v>
          </cell>
          <cell r="K137">
            <v>7.5713434354345854E-3</v>
          </cell>
          <cell r="L137">
            <v>8.6834079136854387E-3</v>
          </cell>
          <cell r="M137">
            <v>7.8200262088228556E-3</v>
          </cell>
          <cell r="N137">
            <v>7.7027315719887029E-3</v>
          </cell>
          <cell r="O137">
            <v>9.1316541871381066E-2</v>
          </cell>
          <cell r="P137">
            <v>0.10955310606215729</v>
          </cell>
        </row>
        <row r="138">
          <cell r="B138" t="str">
            <v>RHES-CHPNGA</v>
          </cell>
          <cell r="C138" t="str">
            <v>VAR_fout</v>
          </cell>
          <cell r="D138" t="str">
            <v>RHES_LTH_CHPNGA</v>
          </cell>
          <cell r="E138">
            <v>3.375559062949212E-2</v>
          </cell>
          <cell r="F138">
            <v>4.9181376023693301E-3</v>
          </cell>
          <cell r="G138">
            <v>1.6921846919679E-2</v>
          </cell>
          <cell r="H138">
            <v>1.5745965031318102E-2</v>
          </cell>
          <cell r="I138">
            <v>1.7799692832698791E-2</v>
          </cell>
          <cell r="J138">
            <v>1.7524873607790967E-2</v>
          </cell>
          <cell r="K138">
            <v>1.6725202997271264E-2</v>
          </cell>
          <cell r="L138">
            <v>1.8863955122833908E-2</v>
          </cell>
          <cell r="M138">
            <v>1.6988332798477248E-2</v>
          </cell>
          <cell r="N138">
            <v>1.6733520311561674E-2</v>
          </cell>
          <cell r="O138">
            <v>0.19837731509989684</v>
          </cell>
          <cell r="P138">
            <v>0.23799467868675578</v>
          </cell>
        </row>
        <row r="139">
          <cell r="B139" t="str">
            <v>RHES-CHPNGA</v>
          </cell>
          <cell r="C139" t="str">
            <v>VAR_fin</v>
          </cell>
          <cell r="D139" t="str">
            <v>RNGA</v>
          </cell>
          <cell r="E139">
            <v>6.2595122948080575E-2</v>
          </cell>
          <cell r="F139">
            <v>7.6268433307267363E-3</v>
          </cell>
          <cell r="G139">
            <v>2.79475459429218E-2</v>
          </cell>
          <cell r="H139">
            <v>2.5732080924177076E-2</v>
          </cell>
          <cell r="I139">
            <v>3.0144387330544305E-2</v>
          </cell>
          <cell r="J139">
            <v>2.9502086214608422E-2</v>
          </cell>
          <cell r="K139">
            <v>2.8420876946974458E-2</v>
          </cell>
          <cell r="L139">
            <v>3.4106034360302705E-2</v>
          </cell>
          <cell r="M139">
            <v>2.9021270178552279E-2</v>
          </cell>
          <cell r="N139">
            <v>3.065400058937676E-2</v>
          </cell>
          <cell r="O139">
            <v>0.31932539115255387</v>
          </cell>
          <cell r="P139">
            <v>0.38658036767061404</v>
          </cell>
        </row>
        <row r="140">
          <cell r="B140" t="str">
            <v>RHES-CHPNGA</v>
          </cell>
          <cell r="C140" t="str">
            <v>VAR_ncap</v>
          </cell>
          <cell r="D140" t="str">
            <v>-</v>
          </cell>
          <cell r="F140">
            <v>1.04207655379133E-7</v>
          </cell>
          <cell r="G140">
            <v>1.9448222262371899E-5</v>
          </cell>
          <cell r="H140">
            <v>2.9759109005723898E-7</v>
          </cell>
          <cell r="I140">
            <v>2.8975473015646299E-4</v>
          </cell>
          <cell r="J140">
            <v>2.3902938150196099E-4</v>
          </cell>
          <cell r="K140">
            <v>1.40617652274176E-4</v>
          </cell>
          <cell r="L140">
            <v>1.02655731938125E-4</v>
          </cell>
          <cell r="M140">
            <v>1.5662832579551599E-4</v>
          </cell>
          <cell r="N140">
            <v>2.8501460707528001E-4</v>
          </cell>
          <cell r="O140">
            <v>7.57308154688231E-3</v>
          </cell>
          <cell r="P140">
            <v>1.72405218261968E-3</v>
          </cell>
        </row>
        <row r="141">
          <cell r="B141" t="str">
            <v>RHES-CHPNGA</v>
          </cell>
          <cell r="C141" t="str">
            <v>VAR_cap</v>
          </cell>
          <cell r="D141" t="str">
            <v>-</v>
          </cell>
          <cell r="E141">
            <v>4.1189164854042847E-3</v>
          </cell>
          <cell r="F141">
            <v>6.2275532985130904E-4</v>
          </cell>
          <cell r="G141">
            <v>6.4096352965314018E-4</v>
          </cell>
          <cell r="H141">
            <v>6.1232938565494418E-4</v>
          </cell>
          <cell r="I141">
            <v>6.9833550028434771E-4</v>
          </cell>
          <cell r="J141">
            <v>6.9367141288594579E-4</v>
          </cell>
          <cell r="K141">
            <v>6.7298296370350852E-4</v>
          </cell>
          <cell r="L141">
            <v>7.7196578759469237E-4</v>
          </cell>
          <cell r="M141">
            <v>6.9508670807251927E-4</v>
          </cell>
          <cell r="N141">
            <v>6.8478413178481507E-4</v>
          </cell>
          <cell r="O141">
            <v>8.1172492746674138E-3</v>
          </cell>
          <cell r="P141">
            <v>9.7385908149766193E-3</v>
          </cell>
        </row>
        <row r="142">
          <cell r="B142" t="str">
            <v>RHEM-CHPWOD</v>
          </cell>
          <cell r="C142" t="str">
            <v>VAR_fout</v>
          </cell>
          <cell r="D142" t="str">
            <v>RHEM_KEV_WOD_ELC_CHP</v>
          </cell>
          <cell r="H142">
            <v>1.2563305532321972E-3</v>
          </cell>
          <cell r="I142">
            <v>1.8459350785922288E-3</v>
          </cell>
          <cell r="J142">
            <v>1.6825585059633975E-3</v>
          </cell>
          <cell r="K142">
            <v>1.649605461298291E-3</v>
          </cell>
          <cell r="L142">
            <v>4.1108647665493957E-3</v>
          </cell>
          <cell r="M142">
            <v>3.9959348652178301E-3</v>
          </cell>
          <cell r="N142">
            <v>4.2962343511110564E-3</v>
          </cell>
          <cell r="O142">
            <v>4.1955656116822535E-3</v>
          </cell>
          <cell r="P142">
            <v>7.7800771184588346E-3</v>
          </cell>
        </row>
        <row r="143">
          <cell r="B143" t="str">
            <v>RHEM-CHPWOD</v>
          </cell>
          <cell r="C143" t="str">
            <v>VAR_fout</v>
          </cell>
          <cell r="D143" t="str">
            <v>RHEM_LTH_CHPWOD</v>
          </cell>
          <cell r="H143">
            <v>3.341963048006831E-3</v>
          </cell>
          <cell r="I143">
            <v>4.9103691745803184E-3</v>
          </cell>
          <cell r="J143">
            <v>4.4757713951735709E-3</v>
          </cell>
          <cell r="K143">
            <v>4.3881130497590041E-3</v>
          </cell>
          <cell r="L143">
            <v>1.0935305290328455E-2</v>
          </cell>
          <cell r="M143">
            <v>1.0629580429643508E-2</v>
          </cell>
          <cell r="N143">
            <v>1.1428406648275737E-2</v>
          </cell>
          <cell r="O143">
            <v>1.1160617883292706E-2</v>
          </cell>
          <cell r="P143">
            <v>2.0695771645161461E-2</v>
          </cell>
        </row>
        <row r="144">
          <cell r="B144" t="str">
            <v>RHEM-CHPWOD</v>
          </cell>
          <cell r="C144" t="str">
            <v>VAR_fin</v>
          </cell>
          <cell r="D144" t="str">
            <v>RWOD</v>
          </cell>
          <cell r="H144">
            <v>5.3341678726412716E-3</v>
          </cell>
          <cell r="I144">
            <v>7.586375918966666E-3</v>
          </cell>
          <cell r="J144">
            <v>6.7379380206595016E-3</v>
          </cell>
          <cell r="K144">
            <v>6.6306543415135272E-3</v>
          </cell>
          <cell r="L144">
            <v>1.6007045476505562E-2</v>
          </cell>
          <cell r="M144">
            <v>1.4967013491458677E-2</v>
          </cell>
          <cell r="N144">
            <v>1.6966131348417728E-2</v>
          </cell>
          <cell r="O144">
            <v>1.6285381573658751E-2</v>
          </cell>
          <cell r="P144">
            <v>3.0933481574310209E-2</v>
          </cell>
        </row>
        <row r="145">
          <cell r="B145" t="str">
            <v>RHEM-CHPWOD</v>
          </cell>
          <cell r="C145" t="str">
            <v>VAR_ncap</v>
          </cell>
          <cell r="D145" t="str">
            <v>-</v>
          </cell>
          <cell r="H145">
            <v>9.3238612934473105E-5</v>
          </cell>
          <cell r="I145">
            <v>4.4078433878415198E-5</v>
          </cell>
          <cell r="J145">
            <v>5.6178396240224502E-6</v>
          </cell>
          <cell r="K145">
            <v>7.3025738838674702E-5</v>
          </cell>
          <cell r="L145">
            <v>2.2700588992105399E-4</v>
          </cell>
          <cell r="M145">
            <v>5.62383992100981E-6</v>
          </cell>
          <cell r="N145">
            <v>8.6859199395379795E-5</v>
          </cell>
          <cell r="O145">
            <v>1.81006886653091E-4</v>
          </cell>
          <cell r="P145">
            <v>3.1054711827624101E-4</v>
          </cell>
        </row>
        <row r="146">
          <cell r="B146" t="str">
            <v>RHEM-CHPWOD</v>
          </cell>
          <cell r="C146" t="str">
            <v>VAR_cap</v>
          </cell>
          <cell r="D146" t="str">
            <v>-</v>
          </cell>
          <cell r="H146">
            <v>9.3238612934473105E-5</v>
          </cell>
          <cell r="I146">
            <v>1.3728096500864129E-4</v>
          </cell>
          <cell r="J146">
            <v>1.2503388197597094E-4</v>
          </cell>
          <cell r="K146">
            <v>1.2257566333330266E-4</v>
          </cell>
          <cell r="L146">
            <v>3.0542461099921124E-4</v>
          </cell>
          <cell r="M146">
            <v>2.9654632336496031E-4</v>
          </cell>
          <cell r="N146">
            <v>3.1921619555857106E-4</v>
          </cell>
          <cell r="O146">
            <v>3.11516897315725E-4</v>
          </cell>
          <cell r="P146">
            <v>5.7810096776714128E-4</v>
          </cell>
        </row>
        <row r="147">
          <cell r="B147" t="str">
            <v>G-INTC-IMP00-FR</v>
          </cell>
          <cell r="C147" t="str">
            <v>VAR_fout</v>
          </cell>
          <cell r="D147" t="str">
            <v>ELC</v>
          </cell>
          <cell r="E147">
            <v>28.948621068014308</v>
          </cell>
          <cell r="F147">
            <v>17.818660921334544</v>
          </cell>
          <cell r="G147">
            <v>21.478961821881473</v>
          </cell>
          <cell r="H147">
            <v>15.211406232572294</v>
          </cell>
          <cell r="I147">
            <v>21.432277338013634</v>
          </cell>
          <cell r="J147">
            <v>29.77774926052215</v>
          </cell>
          <cell r="K147">
            <v>35.905326632897903</v>
          </cell>
          <cell r="L147">
            <v>33.426549682817658</v>
          </cell>
          <cell r="M147">
            <v>62.588476442640591</v>
          </cell>
          <cell r="N147">
            <v>69.169794239170912</v>
          </cell>
          <cell r="O147">
            <v>69.170301530303448</v>
          </cell>
          <cell r="P147">
            <v>69.160715131752227</v>
          </cell>
        </row>
        <row r="148">
          <cell r="B148" t="str">
            <v>G-INTC-IMP00-FR</v>
          </cell>
          <cell r="C148" t="str">
            <v>VAR_fin</v>
          </cell>
          <cell r="D148" t="str">
            <v>ELC_I-FR</v>
          </cell>
          <cell r="E148">
            <v>28.948621068014308</v>
          </cell>
          <cell r="F148">
            <v>17.818660921334544</v>
          </cell>
          <cell r="G148">
            <v>21.478961821881473</v>
          </cell>
          <cell r="H148">
            <v>15.211406232572294</v>
          </cell>
          <cell r="I148">
            <v>21.432277338013634</v>
          </cell>
          <cell r="J148">
            <v>29.77774926052215</v>
          </cell>
          <cell r="K148">
            <v>35.905326632897903</v>
          </cell>
          <cell r="L148">
            <v>33.426549682817658</v>
          </cell>
          <cell r="M148">
            <v>62.588476442640591</v>
          </cell>
          <cell r="N148">
            <v>69.169794239170912</v>
          </cell>
          <cell r="O148">
            <v>69.170301530303448</v>
          </cell>
          <cell r="P148">
            <v>69.160715131752227</v>
          </cell>
        </row>
        <row r="149">
          <cell r="B149" t="str">
            <v>G-INTC-IMP00-FR</v>
          </cell>
          <cell r="C149" t="str">
            <v>VAR_ncap</v>
          </cell>
          <cell r="D149" t="str">
            <v>-</v>
          </cell>
          <cell r="E149">
            <v>1.12693120899594E-5</v>
          </cell>
          <cell r="F149">
            <v>1.18195516094215E-5</v>
          </cell>
          <cell r="G149">
            <v>4.6382350772580197E-2</v>
          </cell>
          <cell r="H149">
            <v>1.2535982900815299</v>
          </cell>
          <cell r="I149">
            <v>0.55707310832766699</v>
          </cell>
          <cell r="J149">
            <v>3.9799644878528097E-5</v>
          </cell>
          <cell r="K149">
            <v>4.4095011143040397</v>
          </cell>
          <cell r="L149">
            <v>3.0565759821623399</v>
          </cell>
          <cell r="M149">
            <v>0.40860672341086401</v>
          </cell>
          <cell r="N149">
            <v>1.17142312170612E-4</v>
          </cell>
        </row>
        <row r="150">
          <cell r="B150" t="str">
            <v>G-INTC-IMP00-FR</v>
          </cell>
          <cell r="C150" t="str">
            <v>VAR_cap</v>
          </cell>
          <cell r="D150" t="str">
            <v>-</v>
          </cell>
          <cell r="E150">
            <v>1.699999257805298</v>
          </cell>
          <cell r="F150">
            <v>1.6999986323099636</v>
          </cell>
          <cell r="G150">
            <v>1.6999983395778528</v>
          </cell>
          <cell r="H150">
            <v>1.7000090659007752</v>
          </cell>
          <cell r="I150">
            <v>2.0482911340966798</v>
          </cell>
          <cell r="J150">
            <v>2.9999986413432165</v>
          </cell>
          <cell r="K150">
            <v>3.4584059865816426</v>
          </cell>
          <cell r="L150">
            <v>3.5571051584588695</v>
          </cell>
          <cell r="M150">
            <v>7.2890640502467283</v>
          </cell>
          <cell r="N150">
            <v>9.8624424004781961</v>
          </cell>
          <cell r="O150">
            <v>9.7317781635972924</v>
          </cell>
          <cell r="P150">
            <v>9.7318793546813058</v>
          </cell>
        </row>
        <row r="151">
          <cell r="B151" t="str">
            <v>RHEM-CHPGFC</v>
          </cell>
          <cell r="C151" t="str">
            <v>VAR_fout</v>
          </cell>
          <cell r="D151" t="str">
            <v>CO2_R</v>
          </cell>
          <cell r="H151">
            <v>5.9091567754666403E-2</v>
          </cell>
          <cell r="I151">
            <v>0.234051318809887</v>
          </cell>
          <cell r="J151">
            <v>0.234942856344174</v>
          </cell>
          <cell r="K151">
            <v>0.26782057559941502</v>
          </cell>
          <cell r="L151">
            <v>0.68745003030533403</v>
          </cell>
          <cell r="M151">
            <v>0.58730312250763195</v>
          </cell>
          <cell r="N151">
            <v>1.1522195479110899</v>
          </cell>
          <cell r="O151">
            <v>1.11053727529337</v>
          </cell>
          <cell r="P151">
            <v>2.3382429839268899</v>
          </cell>
        </row>
        <row r="152">
          <cell r="B152" t="str">
            <v>RHEM-CHPGFC</v>
          </cell>
          <cell r="C152" t="str">
            <v>VAR_fout</v>
          </cell>
          <cell r="D152" t="str">
            <v>RHEM_LTH_CHPNGA</v>
          </cell>
          <cell r="H152">
            <v>4.9284882042189876E-4</v>
          </cell>
          <cell r="I152">
            <v>1.9450328568474081E-3</v>
          </cell>
          <cell r="J152">
            <v>1.9428607836688453E-3</v>
          </cell>
          <cell r="K152">
            <v>2.1765170359218404E-3</v>
          </cell>
          <cell r="L152">
            <v>5.4849736460531933E-3</v>
          </cell>
          <cell r="M152">
            <v>4.6859291689438729E-3</v>
          </cell>
          <cell r="N152">
            <v>9.1932410737587192E-3</v>
          </cell>
          <cell r="O152">
            <v>8.8606697496811087E-3</v>
          </cell>
          <cell r="P152">
            <v>1.8656194020693243E-2</v>
          </cell>
        </row>
        <row r="153">
          <cell r="B153" t="str">
            <v>RHEM-CHPGFC</v>
          </cell>
          <cell r="C153" t="str">
            <v>VAR_fout</v>
          </cell>
          <cell r="D153" t="str">
            <v>RHEM_NKEV_GAS_ELC_CHP</v>
          </cell>
          <cell r="H153">
            <v>4.4004358966240944E-4</v>
          </cell>
          <cell r="I153">
            <v>1.7844338136214764E-3</v>
          </cell>
          <cell r="J153">
            <v>1.8328875317630614E-3</v>
          </cell>
          <cell r="K153">
            <v>2.1131233358464459E-3</v>
          </cell>
          <cell r="L153">
            <v>5.4849736460531933E-3</v>
          </cell>
          <cell r="M153">
            <v>4.6859291689438729E-3</v>
          </cell>
          <cell r="N153">
            <v>9.1932410737587192E-3</v>
          </cell>
          <cell r="O153">
            <v>8.8606697496811087E-3</v>
          </cell>
          <cell r="P153">
            <v>1.8656194020693243E-2</v>
          </cell>
        </row>
        <row r="154">
          <cell r="B154" t="str">
            <v>RHEM-CHPGFC</v>
          </cell>
          <cell r="C154" t="str">
            <v>VAR_fin</v>
          </cell>
          <cell r="D154" t="str">
            <v>RNGA</v>
          </cell>
          <cell r="H154">
            <v>1.0477228325295471E-3</v>
          </cell>
          <cell r="I154">
            <v>4.1498460781894779E-3</v>
          </cell>
          <cell r="J154">
            <v>4.165653481279688E-3</v>
          </cell>
          <cell r="K154">
            <v>4.7485917659470731E-3</v>
          </cell>
          <cell r="L154">
            <v>1.2188830324562645E-2</v>
          </cell>
          <cell r="M154">
            <v>1.0413175930986377E-2</v>
          </cell>
          <cell r="N154">
            <v>2.0429424608352714E-2</v>
          </cell>
          <cell r="O154">
            <v>1.9690377221513573E-2</v>
          </cell>
          <cell r="P154">
            <v>4.1458208934873897E-2</v>
          </cell>
        </row>
        <row r="155">
          <cell r="B155" t="str">
            <v>RHEM-CHPGFC</v>
          </cell>
          <cell r="C155" t="str">
            <v>VAR_ncap</v>
          </cell>
          <cell r="D155" t="str">
            <v>-</v>
          </cell>
          <cell r="H155">
            <v>3.9115041781829299E-5</v>
          </cell>
          <cell r="I155">
            <v>1.19727288242319E-4</v>
          </cell>
          <cell r="J155">
            <v>4.3157551847756699E-6</v>
          </cell>
          <cell r="K155">
            <v>3.74154563423193E-5</v>
          </cell>
          <cell r="L155">
            <v>3.2710150239848799E-4</v>
          </cell>
          <cell r="M155">
            <v>1.28577731836859E-5</v>
          </cell>
          <cell r="N155">
            <v>4.41008630006531E-4</v>
          </cell>
          <cell r="O155">
            <v>7.6914091423021401E-6</v>
          </cell>
          <cell r="P155">
            <v>1.19866447473444E-3</v>
          </cell>
        </row>
        <row r="156">
          <cell r="B156" t="str">
            <v>RHEM-CHPGFC</v>
          </cell>
          <cell r="C156" t="str">
            <v>VAR_cap</v>
          </cell>
          <cell r="D156" t="str">
            <v>-</v>
          </cell>
          <cell r="H156">
            <v>3.9115041781829299E-5</v>
          </cell>
          <cell r="I156">
            <v>1.5881208114310917E-4</v>
          </cell>
          <cell r="J156">
            <v>1.6303891021008759E-4</v>
          </cell>
          <cell r="K156">
            <v>1.8790213135557081E-4</v>
          </cell>
          <cell r="L156">
            <v>4.8805021283183643E-4</v>
          </cell>
          <cell r="M156">
            <v>4.166931156391243E-4</v>
          </cell>
          <cell r="N156">
            <v>8.1763835693235204E-4</v>
          </cell>
          <cell r="O156">
            <v>7.8791385303660327E-4</v>
          </cell>
          <cell r="P156">
            <v>1.6592540605259308E-3</v>
          </cell>
        </row>
        <row r="157">
          <cell r="B157" t="str">
            <v>EHYD-RUNS10</v>
          </cell>
          <cell r="C157" t="str">
            <v>VAR_fout</v>
          </cell>
          <cell r="D157" t="str">
            <v>ELC35</v>
          </cell>
          <cell r="F157">
            <v>1.3145790951593576E-3</v>
          </cell>
          <cell r="G157">
            <v>2.9620763223530853E-3</v>
          </cell>
          <cell r="H157">
            <v>3.1193479695511535E-3</v>
          </cell>
          <cell r="I157">
            <v>3.124330370053348E-3</v>
          </cell>
          <cell r="J157">
            <v>3.2406273861380133E-3</v>
          </cell>
          <cell r="K157">
            <v>3.1927365997473363E-3</v>
          </cell>
          <cell r="L157">
            <v>3.1142770695330863E-3</v>
          </cell>
          <cell r="M157">
            <v>3.2090271080649083E-3</v>
          </cell>
          <cell r="N157">
            <v>3.1726716951836157E-3</v>
          </cell>
          <cell r="O157">
            <v>3.2348635383056554E-3</v>
          </cell>
          <cell r="P157">
            <v>4.9671616098261743E-3</v>
          </cell>
        </row>
        <row r="158">
          <cell r="B158" t="str">
            <v>EHYD-RUNS10</v>
          </cell>
          <cell r="C158" t="str">
            <v>VAR_fin</v>
          </cell>
          <cell r="D158" t="str">
            <v>HYDR</v>
          </cell>
          <cell r="F158">
            <v>1.3145790951593576E-3</v>
          </cell>
          <cell r="G158">
            <v>2.9620763223530853E-3</v>
          </cell>
          <cell r="H158">
            <v>3.1193479695511535E-3</v>
          </cell>
          <cell r="I158">
            <v>3.124330370053348E-3</v>
          </cell>
          <cell r="J158">
            <v>3.2406273861380133E-3</v>
          </cell>
          <cell r="K158">
            <v>3.1927365997473363E-3</v>
          </cell>
          <cell r="L158">
            <v>3.1142770695330863E-3</v>
          </cell>
          <cell r="M158">
            <v>3.2090271080649083E-3</v>
          </cell>
          <cell r="N158">
            <v>3.1726716951836157E-3</v>
          </cell>
          <cell r="O158">
            <v>3.2348635383056554E-3</v>
          </cell>
          <cell r="P158">
            <v>4.9671616098261743E-3</v>
          </cell>
        </row>
        <row r="159">
          <cell r="B159" t="str">
            <v>EHYD-RUNS10</v>
          </cell>
          <cell r="C159" t="str">
            <v>VAR_ncap</v>
          </cell>
          <cell r="D159" t="str">
            <v>-</v>
          </cell>
          <cell r="F159">
            <v>1.18528909650532E-4</v>
          </cell>
          <cell r="G159">
            <v>1.4774734454907999E-4</v>
          </cell>
          <cell r="H159">
            <v>1.77481366953849E-6</v>
          </cell>
          <cell r="I159">
            <v>3.5744775088864398E-7</v>
          </cell>
          <cell r="J159">
            <v>2.1492783011831999E-7</v>
          </cell>
          <cell r="K159">
            <v>9.4535043791845495E-7</v>
          </cell>
          <cell r="L159">
            <v>1.8716375445817501E-6</v>
          </cell>
          <cell r="M159">
            <v>2.21340836864768E-7</v>
          </cell>
          <cell r="N159">
            <v>1.7441080455118999E-6</v>
          </cell>
          <cell r="O159">
            <v>1.3431538917598801E-6</v>
          </cell>
          <cell r="P159">
            <v>1.52755611079091E-4</v>
          </cell>
        </row>
        <row r="160">
          <cell r="B160" t="str">
            <v>EHYD-RUNS10</v>
          </cell>
          <cell r="C160" t="str">
            <v>VAR_cap</v>
          </cell>
          <cell r="D160" t="str">
            <v>-</v>
          </cell>
          <cell r="F160">
            <v>1.18528909650532E-4</v>
          </cell>
          <cell r="G160">
            <v>2.6627625419961201E-4</v>
          </cell>
          <cell r="H160">
            <v>2.6805106786915002E-4</v>
          </cell>
          <cell r="I160">
            <v>2.68408515620039E-4</v>
          </cell>
          <cell r="J160">
            <v>2.6862344345015703E-4</v>
          </cell>
          <cell r="K160">
            <v>2.6956879388807602E-4</v>
          </cell>
          <cell r="L160">
            <v>2.7144043143265801E-4</v>
          </cell>
          <cell r="M160">
            <v>2.7166177226952201E-4</v>
          </cell>
          <cell r="N160">
            <v>2.7340588031503398E-4</v>
          </cell>
          <cell r="O160">
            <v>2.7474903420679399E-4</v>
          </cell>
          <cell r="P160">
            <v>4.2750464528588499E-4</v>
          </cell>
        </row>
        <row r="161">
          <cell r="B161" t="str">
            <v>SUP_WSTBIO</v>
          </cell>
          <cell r="C161" t="str">
            <v>VAR_fout</v>
          </cell>
          <cell r="D161" t="str">
            <v>ELC35</v>
          </cell>
          <cell r="E161">
            <v>0.11258822173505537</v>
          </cell>
          <cell r="F161">
            <v>0.11528204479535456</v>
          </cell>
          <cell r="G161">
            <v>0.1110994105764008</v>
          </cell>
          <cell r="H161">
            <v>0.11489347119032602</v>
          </cell>
          <cell r="I161">
            <v>0.11465003345481162</v>
          </cell>
          <cell r="J161">
            <v>0.11142638294402193</v>
          </cell>
          <cell r="K161">
            <v>0.10821191181389775</v>
          </cell>
          <cell r="L161">
            <v>0.10499837159009461</v>
          </cell>
          <cell r="M161">
            <v>0.10499679849247609</v>
          </cell>
          <cell r="N161">
            <v>0.10499595509630358</v>
          </cell>
          <cell r="O161">
            <v>0.1049956284985949</v>
          </cell>
          <cell r="P161">
            <v>0.10498664546691075</v>
          </cell>
        </row>
        <row r="162">
          <cell r="B162" t="str">
            <v>SUP_WSTBIO</v>
          </cell>
          <cell r="C162" t="str">
            <v>VAR_fout</v>
          </cell>
          <cell r="D162" t="str">
            <v>BIO</v>
          </cell>
          <cell r="E162">
            <v>5.6294110867527705</v>
          </cell>
          <cell r="F162">
            <v>5.7641022397677331</v>
          </cell>
          <cell r="G162">
            <v>5.5549705288200419</v>
          </cell>
          <cell r="H162">
            <v>5.7446735595162997</v>
          </cell>
          <cell r="I162">
            <v>5.7325016727405789</v>
          </cell>
          <cell r="J162">
            <v>5.571319147201093</v>
          </cell>
          <cell r="K162">
            <v>5.4105955906948902</v>
          </cell>
          <cell r="L162">
            <v>5.2499185795047252</v>
          </cell>
          <cell r="M162">
            <v>5.2498399246238012</v>
          </cell>
          <cell r="N162">
            <v>5.2497977548151784</v>
          </cell>
          <cell r="O162">
            <v>5.2497814249297443</v>
          </cell>
          <cell r="P162">
            <v>5.249332273345539</v>
          </cell>
        </row>
        <row r="163">
          <cell r="B163" t="str">
            <v>SUP_WSTBIO</v>
          </cell>
          <cell r="C163" t="str">
            <v>VAR_fin</v>
          </cell>
          <cell r="D163" t="str">
            <v>CWST</v>
          </cell>
          <cell r="E163">
            <v>9.6793702628794875</v>
          </cell>
          <cell r="F163">
            <v>9.9109620796920588</v>
          </cell>
          <cell r="G163">
            <v>9.5513750406968487</v>
          </cell>
          <cell r="H163">
            <v>9.877555851762601</v>
          </cell>
          <cell r="I163">
            <v>9.8566271618722308</v>
          </cell>
          <cell r="J163">
            <v>9.5794853222446275</v>
          </cell>
          <cell r="K163">
            <v>9.3031326470862421</v>
          </cell>
          <cell r="L163">
            <v>9.0268600032741126</v>
          </cell>
          <cell r="M163">
            <v>9.0267247618245818</v>
          </cell>
          <cell r="N163">
            <v>9.0266522538507896</v>
          </cell>
          <cell r="O163">
            <v>9.0266241757791938</v>
          </cell>
          <cell r="P163">
            <v>9.0258518917124011</v>
          </cell>
        </row>
        <row r="164">
          <cell r="B164" t="str">
            <v>SUP_WSTBIO</v>
          </cell>
          <cell r="C164" t="str">
            <v>VAR_ncap</v>
          </cell>
          <cell r="D164" t="str">
            <v>-</v>
          </cell>
          <cell r="E164">
            <v>4.0978529294905704E-3</v>
          </cell>
          <cell r="F164">
            <v>5.0873723599249802E-3</v>
          </cell>
          <cell r="G164">
            <v>1.1877457892188901E-6</v>
          </cell>
          <cell r="H164">
            <v>7.2848850364387693E-2</v>
          </cell>
          <cell r="I164">
            <v>0.11685352750179299</v>
          </cell>
          <cell r="J164">
            <v>1.5940901457178001E-2</v>
          </cell>
          <cell r="K164">
            <v>2.1850117075600702E-2</v>
          </cell>
          <cell r="L164">
            <v>4.3685633862677598E-2</v>
          </cell>
          <cell r="M164">
            <v>8.3490443481131396E-2</v>
          </cell>
          <cell r="N164">
            <v>4.9299019206354697E-2</v>
          </cell>
          <cell r="O164">
            <v>2.18492288025589E-2</v>
          </cell>
          <cell r="P164">
            <v>4.36701756020949E-2</v>
          </cell>
        </row>
        <row r="165">
          <cell r="B165" t="str">
            <v>SUP_WSTBIO</v>
          </cell>
          <cell r="C165" t="str">
            <v>VAR_cap</v>
          </cell>
          <cell r="D165" t="str">
            <v>-</v>
          </cell>
          <cell r="E165">
            <v>0.21266813925257527</v>
          </cell>
          <cell r="F165">
            <v>0.21775514436763208</v>
          </cell>
          <cell r="G165">
            <v>0.2177544968524556</v>
          </cell>
          <cell r="H165">
            <v>0.21701916213338485</v>
          </cell>
          <cell r="I165">
            <v>0.21655942772529266</v>
          </cell>
          <cell r="J165">
            <v>0.21047038499943996</v>
          </cell>
          <cell r="K165">
            <v>0.20439859442514266</v>
          </cell>
          <cell r="L165">
            <v>0.19832901749574805</v>
          </cell>
          <cell r="M165">
            <v>0.19832562799502962</v>
          </cell>
          <cell r="N165">
            <v>0.19832374034222236</v>
          </cell>
          <cell r="O165">
            <v>0.1983228695514474</v>
          </cell>
          <cell r="P165">
            <v>0.19830700192042047</v>
          </cell>
        </row>
        <row r="166">
          <cell r="B166" t="str">
            <v>ITOT-CHPNGACCS</v>
          </cell>
          <cell r="C166" t="str">
            <v>VAR_fout</v>
          </cell>
          <cell r="D166" t="str">
            <v>CO2_I</v>
          </cell>
          <cell r="J166">
            <v>1.2115098864205E-2</v>
          </cell>
          <cell r="K166">
            <v>1.45855396983462E-2</v>
          </cell>
          <cell r="L166">
            <v>3.2679939479254502E-2</v>
          </cell>
          <cell r="M166">
            <v>2.1331267034808799E-2</v>
          </cell>
          <cell r="N166">
            <v>3.9998137279492599E-2</v>
          </cell>
          <cell r="O166">
            <v>3.65035737461517E-2</v>
          </cell>
          <cell r="P166">
            <v>5.61506691297382E-2</v>
          </cell>
        </row>
        <row r="167">
          <cell r="B167" t="str">
            <v>ITOT-CHPNGACCS</v>
          </cell>
          <cell r="C167" t="str">
            <v>VAR_fin</v>
          </cell>
          <cell r="D167" t="str">
            <v>INGA</v>
          </cell>
          <cell r="J167">
            <v>2.1480671745044324E-4</v>
          </cell>
          <cell r="K167">
            <v>2.5860885989975423E-4</v>
          </cell>
          <cell r="L167">
            <v>5.7943155105061122E-4</v>
          </cell>
          <cell r="M167">
            <v>3.7821395451788738E-4</v>
          </cell>
          <cell r="N167">
            <v>7.0918683119667756E-4</v>
          </cell>
          <cell r="O167">
            <v>6.4722648486084645E-4</v>
          </cell>
          <cell r="P167">
            <v>9.9557923988897513E-4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E168">
            <v>2.8396236857719668</v>
          </cell>
          <cell r="F168">
            <v>3.2944551101995345</v>
          </cell>
          <cell r="G168">
            <v>3.9360815169771404</v>
          </cell>
          <cell r="H168">
            <v>4.4088734832615035</v>
          </cell>
          <cell r="I168">
            <v>4.6338713149869886</v>
          </cell>
          <cell r="J168">
            <v>4.8702454697762692</v>
          </cell>
          <cell r="K168">
            <v>5.1186768890329919</v>
          </cell>
          <cell r="L168">
            <v>5.3797813498433893</v>
          </cell>
          <cell r="M168">
            <v>5.6542048983212458</v>
          </cell>
          <cell r="N168">
            <v>5.9426280652846017</v>
          </cell>
          <cell r="O168">
            <v>6.2457654917201113</v>
          </cell>
          <cell r="P168">
            <v>6.5643765325515071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E169">
            <v>2.8396236857719668</v>
          </cell>
          <cell r="F169">
            <v>3.2944551101995345</v>
          </cell>
          <cell r="G169">
            <v>3.9360815169771404</v>
          </cell>
          <cell r="H169">
            <v>4.4088734832615035</v>
          </cell>
          <cell r="I169">
            <v>4.6338713149869886</v>
          </cell>
          <cell r="J169">
            <v>4.8702454697762692</v>
          </cell>
          <cell r="K169">
            <v>5.1186768890329919</v>
          </cell>
          <cell r="L169">
            <v>5.3797813498433893</v>
          </cell>
          <cell r="M169">
            <v>5.6542048983212458</v>
          </cell>
          <cell r="N169">
            <v>5.9426280652846017</v>
          </cell>
          <cell r="O169">
            <v>6.2457654917201113</v>
          </cell>
          <cell r="P169">
            <v>6.5643765325515071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E170">
            <v>2.8396236857719699</v>
          </cell>
          <cell r="F170">
            <v>3.2944551101995398</v>
          </cell>
          <cell r="G170">
            <v>3.9360815169771399</v>
          </cell>
          <cell r="H170">
            <v>4.4088734832615</v>
          </cell>
          <cell r="I170">
            <v>4.6338713149869903</v>
          </cell>
          <cell r="J170">
            <v>4.87024546977627</v>
          </cell>
          <cell r="K170">
            <v>5.1186768890329901</v>
          </cell>
          <cell r="L170">
            <v>5.3797813498433902</v>
          </cell>
          <cell r="M170">
            <v>5.6542048983212503</v>
          </cell>
          <cell r="N170">
            <v>5.9426280652846097</v>
          </cell>
          <cell r="O170">
            <v>6.2457654917201104</v>
          </cell>
          <cell r="P170">
            <v>6.5643765325515098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F171">
            <v>2.47072524083563E-8</v>
          </cell>
          <cell r="G171">
            <v>5.8893239064005803E-6</v>
          </cell>
          <cell r="H171">
            <v>3.5548733377657403E-5</v>
          </cell>
          <cell r="I171">
            <v>0.52249003319908105</v>
          </cell>
          <cell r="J171">
            <v>0.42576465888838</v>
          </cell>
          <cell r="K171">
            <v>0.31801719257681599</v>
          </cell>
          <cell r="L171">
            <v>6.4619329834601905E-2</v>
          </cell>
          <cell r="M171">
            <v>0.48818355552811599</v>
          </cell>
          <cell r="N171">
            <v>0.59931243771596199</v>
          </cell>
          <cell r="O171">
            <v>0.39300963475713802</v>
          </cell>
          <cell r="P171">
            <v>0.14343975252695201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E172">
            <v>0.90292899999999998</v>
          </cell>
          <cell r="F172">
            <v>1.1231012862752625</v>
          </cell>
          <cell r="G172">
            <v>1.1752349140311589</v>
          </cell>
          <cell r="H172">
            <v>1.0907006410052165</v>
          </cell>
          <cell r="I172">
            <v>1.146362316828166</v>
          </cell>
          <cell r="J172">
            <v>1.204838353259853</v>
          </cell>
          <cell r="K172">
            <v>1.26629720709088</v>
          </cell>
          <cell r="L172">
            <v>1.33089121449888</v>
          </cell>
          <cell r="M172">
            <v>1.3987801992077</v>
          </cell>
          <cell r="N172">
            <v>1.4701325156555001</v>
          </cell>
          <cell r="O172">
            <v>1.5451249578358199</v>
          </cell>
          <cell r="P172">
            <v>1.6239453805281701</v>
          </cell>
        </row>
        <row r="173">
          <cell r="B173" t="str">
            <v>NUCSPLTR</v>
          </cell>
          <cell r="C173" t="str">
            <v>VAR_fout</v>
          </cell>
          <cell r="D173" t="str">
            <v>LTH</v>
          </cell>
          <cell r="J173"/>
          <cell r="K173"/>
          <cell r="L173"/>
          <cell r="M173">
            <v>2.2332353060185626</v>
          </cell>
          <cell r="N173">
            <v>4.1597193064079407</v>
          </cell>
          <cell r="O173">
            <v>4.4076957835889861</v>
          </cell>
          <cell r="P173">
            <v>3.8176820312276853</v>
          </cell>
        </row>
        <row r="174">
          <cell r="B174" t="str">
            <v>NUCSPLTR</v>
          </cell>
          <cell r="C174" t="str">
            <v>VAR_fout</v>
          </cell>
          <cell r="D174" t="str">
            <v>IHTH</v>
          </cell>
          <cell r="J174"/>
          <cell r="K174"/>
          <cell r="L174"/>
          <cell r="M174">
            <v>4.5665618470091864</v>
          </cell>
          <cell r="N174">
            <v>4.5666786009939013</v>
          </cell>
          <cell r="O174">
            <v>4.5666344269783687</v>
          </cell>
          <cell r="P174">
            <v>4.4837200930667045</v>
          </cell>
        </row>
        <row r="175">
          <cell r="B175" t="str">
            <v>NUCSPLTR</v>
          </cell>
          <cell r="C175" t="str">
            <v>VAR_fin</v>
          </cell>
          <cell r="D175" t="str">
            <v>HTH</v>
          </cell>
          <cell r="J175"/>
          <cell r="K175"/>
          <cell r="L175"/>
          <cell r="M175">
            <v>7.0479344092520391</v>
          </cell>
          <cell r="N175">
            <v>9.188588941447172</v>
          </cell>
          <cell r="O175">
            <v>9.4640741865216924</v>
          </cell>
          <cell r="P175">
            <v>8.7255890166530179</v>
          </cell>
        </row>
        <row r="176">
          <cell r="B176" t="str">
            <v>D-SCOM_LTH</v>
          </cell>
          <cell r="C176" t="str">
            <v>VAR_fout</v>
          </cell>
          <cell r="D176" t="str">
            <v>SCOM_LTH_DH</v>
          </cell>
          <cell r="E176">
            <v>5.6100021638035145</v>
          </cell>
          <cell r="F176">
            <v>6.0767048457225314</v>
          </cell>
          <cell r="G176">
            <v>6.076705556367183</v>
          </cell>
          <cell r="H176">
            <v>6.0767066047224825</v>
          </cell>
          <cell r="I176">
            <v>6.0767069900633643</v>
          </cell>
          <cell r="J176">
            <v>6.0767092202553474</v>
          </cell>
          <cell r="K176">
            <v>6.076713765328738</v>
          </cell>
          <cell r="L176">
            <v>7.0017933173036768</v>
          </cell>
          <cell r="M176">
            <v>8.5641343306799449</v>
          </cell>
          <cell r="N176">
            <v>8.565751439870235</v>
          </cell>
          <cell r="O176">
            <v>9.0344385525821593</v>
          </cell>
          <cell r="P176">
            <v>9.0344655159927694</v>
          </cell>
        </row>
        <row r="177">
          <cell r="B177" t="str">
            <v>D-SCOM_LTH</v>
          </cell>
          <cell r="C177" t="str">
            <v>VAR_fin</v>
          </cell>
          <cell r="D177" t="str">
            <v>LTH</v>
          </cell>
          <cell r="E177">
            <v>6.0987780860267398</v>
          </cell>
          <cell r="F177">
            <v>6.6044064379699208</v>
          </cell>
          <cell r="G177">
            <v>6.6018046592129984</v>
          </cell>
          <cell r="H177">
            <v>6.5974727673117952</v>
          </cell>
          <cell r="I177">
            <v>6.5931458387090487</v>
          </cell>
          <cell r="J177">
            <v>6.5888265828617358</v>
          </cell>
          <cell r="K177">
            <v>6.5845154940001924</v>
          </cell>
          <cell r="L177">
            <v>7.5819329442166197</v>
          </cell>
          <cell r="M177">
            <v>9.2737230703467652</v>
          </cell>
          <cell r="N177">
            <v>9.2754741665143605</v>
          </cell>
          <cell r="O177">
            <v>9.7829947543640969</v>
          </cell>
          <cell r="P177">
            <v>9.783023951851364</v>
          </cell>
        </row>
        <row r="178">
          <cell r="B178" t="str">
            <v>D-SCOM_LTH</v>
          </cell>
          <cell r="C178" t="str">
            <v>VAR_ncap</v>
          </cell>
          <cell r="D178" t="str">
            <v>-</v>
          </cell>
          <cell r="E178">
            <v>0.84969998715667305</v>
          </cell>
          <cell r="F178">
            <v>4.0902378556676597E-8</v>
          </cell>
          <cell r="G178">
            <v>3.5197510879582099E-8</v>
          </cell>
          <cell r="H178">
            <v>4.8544895153071399E-8</v>
          </cell>
          <cell r="I178">
            <v>5.2179020509644001E-8</v>
          </cell>
          <cell r="J178">
            <v>6.3292209739633695E-8</v>
          </cell>
          <cell r="K178">
            <v>8.2412958220477202E-8</v>
          </cell>
          <cell r="L178">
            <v>1.1930169563157601E-7</v>
          </cell>
          <cell r="M178">
            <v>1.4753030048778801E-7</v>
          </cell>
          <cell r="N178">
            <v>2.5486067926856399E-7</v>
          </cell>
          <cell r="O178">
            <v>2.9042737709478299E-7</v>
          </cell>
          <cell r="P178">
            <v>1.3500281257992099E-6</v>
          </cell>
        </row>
        <row r="179">
          <cell r="B179" t="str">
            <v>D-SCOM_LTH</v>
          </cell>
          <cell r="C179" t="str">
            <v>VAR_cap</v>
          </cell>
          <cell r="D179" t="str">
            <v>-</v>
          </cell>
          <cell r="E179">
            <v>0.84969998715667305</v>
          </cell>
          <cell r="F179">
            <v>0.84970002805905198</v>
          </cell>
          <cell r="G179">
            <v>0.849700063256562</v>
          </cell>
          <cell r="H179">
            <v>0.84970011180145799</v>
          </cell>
          <cell r="I179">
            <v>0.84970016398047798</v>
          </cell>
          <cell r="J179">
            <v>0.84970022727268801</v>
          </cell>
          <cell r="K179">
            <v>0.84970030968564603</v>
          </cell>
          <cell r="L179">
            <v>0.84970042898734199</v>
          </cell>
          <cell r="M179">
            <v>0.84970057651764197</v>
          </cell>
          <cell r="N179">
            <v>0.84970083137832098</v>
          </cell>
          <cell r="O179">
            <v>0.84970112180569901</v>
          </cell>
          <cell r="P179">
            <v>0.84970247183382397</v>
          </cell>
        </row>
        <row r="180">
          <cell r="B180" t="str">
            <v>EHYD-RUNS15</v>
          </cell>
          <cell r="C180" t="str">
            <v>VAR_fout</v>
          </cell>
          <cell r="D180" t="str">
            <v>ELC35</v>
          </cell>
          <cell r="F180">
            <v>4.0609348446003719E-4</v>
          </cell>
          <cell r="G180">
            <v>2.5203892646281584E-3</v>
          </cell>
          <cell r="H180">
            <v>2.4737574722245182E-3</v>
          </cell>
          <cell r="I180">
            <v>2.3358520212638807E-3</v>
          </cell>
          <cell r="J180">
            <v>2.416626243563758E-3</v>
          </cell>
          <cell r="K180">
            <v>2.7356397912328464E-3</v>
          </cell>
          <cell r="L180">
            <v>2.5989290277941717E-3</v>
          </cell>
          <cell r="M180">
            <v>2.6895104922568993E-3</v>
          </cell>
          <cell r="N180">
            <v>2.5171625478715241E-3</v>
          </cell>
          <cell r="O180">
            <v>2.5056419488561706E-3</v>
          </cell>
          <cell r="P180">
            <v>2.8697242059750544E-3</v>
          </cell>
        </row>
        <row r="181">
          <cell r="B181" t="str">
            <v>EHYD-RUNS15</v>
          </cell>
          <cell r="C181" t="str">
            <v>VAR_fin</v>
          </cell>
          <cell r="D181" t="str">
            <v>HYDR</v>
          </cell>
          <cell r="F181">
            <v>4.0609348446003719E-4</v>
          </cell>
          <cell r="G181">
            <v>2.5203892646281584E-3</v>
          </cell>
          <cell r="H181">
            <v>2.4737574722245182E-3</v>
          </cell>
          <cell r="I181">
            <v>2.3358520212638807E-3</v>
          </cell>
          <cell r="J181">
            <v>2.416626243563758E-3</v>
          </cell>
          <cell r="K181">
            <v>2.7356397912328464E-3</v>
          </cell>
          <cell r="L181">
            <v>2.5989290277941717E-3</v>
          </cell>
          <cell r="M181">
            <v>2.6895104922568993E-3</v>
          </cell>
          <cell r="N181">
            <v>2.5171625478715241E-3</v>
          </cell>
          <cell r="O181">
            <v>2.5056419488561706E-3</v>
          </cell>
          <cell r="P181">
            <v>2.8697242059750544E-3</v>
          </cell>
        </row>
        <row r="182">
          <cell r="B182" t="str">
            <v>EHYD-RUNS15</v>
          </cell>
          <cell r="C182" t="str">
            <v>VAR_ncap</v>
          </cell>
          <cell r="D182" t="str">
            <v>-</v>
          </cell>
          <cell r="F182">
            <v>3.4993089703449599E-5</v>
          </cell>
          <cell r="G182">
            <v>1.47261639651389E-4</v>
          </cell>
          <cell r="H182">
            <v>2.6078922928438899E-7</v>
          </cell>
          <cell r="I182">
            <v>8.4433427888331997E-8</v>
          </cell>
          <cell r="J182">
            <v>4.9534017631637803E-8</v>
          </cell>
          <cell r="K182">
            <v>7.85293945491405E-8</v>
          </cell>
          <cell r="L182">
            <v>2.1219417076758701E-7</v>
          </cell>
          <cell r="M182">
            <v>6.0039400809071704E-8</v>
          </cell>
          <cell r="N182">
            <v>3.1515578232899101E-7</v>
          </cell>
          <cell r="O182">
            <v>2.06775532755442E-7</v>
          </cell>
          <cell r="P182">
            <v>4.0097716957667103E-5</v>
          </cell>
        </row>
        <row r="183">
          <cell r="B183" t="str">
            <v>EHYD-RUNS15</v>
          </cell>
          <cell r="C183" t="str">
            <v>VAR_cap</v>
          </cell>
          <cell r="D183" t="str">
            <v>-</v>
          </cell>
          <cell r="F183">
            <v>3.4993089703449599E-5</v>
          </cell>
          <cell r="G183">
            <v>1.8225472935483799E-4</v>
          </cell>
          <cell r="H183">
            <v>1.82515518584123E-4</v>
          </cell>
          <cell r="I183">
            <v>1.82599952012011E-4</v>
          </cell>
          <cell r="J183">
            <v>1.82649486029643E-4</v>
          </cell>
          <cell r="K183">
            <v>1.8272801542419201E-4</v>
          </cell>
          <cell r="L183">
            <v>1.8294020959495899E-4</v>
          </cell>
          <cell r="M183">
            <v>1.8300024899576799E-4</v>
          </cell>
          <cell r="N183">
            <v>1.83315404778097E-4</v>
          </cell>
          <cell r="O183">
            <v>1.8352218031085301E-4</v>
          </cell>
          <cell r="P183">
            <v>2.2361989726852E-4</v>
          </cell>
        </row>
        <row r="184">
          <cell r="B184" t="str">
            <v>EHYD-RUN10</v>
          </cell>
          <cell r="C184" t="str">
            <v>VAR_fout</v>
          </cell>
          <cell r="D184" t="str">
            <v>ELC13</v>
          </cell>
          <cell r="F184">
            <v>1.368409911822842E-3</v>
          </cell>
          <cell r="G184">
            <v>3.1654839173191384E-3</v>
          </cell>
          <cell r="H184">
            <v>3.3302194894577882E-3</v>
          </cell>
          <cell r="I184">
            <v>3.2801292210457088E-3</v>
          </cell>
          <cell r="J184">
            <v>3.3080653478477179E-3</v>
          </cell>
          <cell r="K184">
            <v>3.2577070750439085E-3</v>
          </cell>
          <cell r="L184">
            <v>3.1723626843302988E-3</v>
          </cell>
          <cell r="M184">
            <v>3.2292389014646826E-3</v>
          </cell>
          <cell r="N184">
            <v>3.2245453762018042E-3</v>
          </cell>
          <cell r="O184">
            <v>3.2932300812634793E-3</v>
          </cell>
          <cell r="P184">
            <v>5.3478784825906752E-3</v>
          </cell>
        </row>
        <row r="185">
          <cell r="B185" t="str">
            <v>EHYD-RUN10</v>
          </cell>
          <cell r="C185" t="str">
            <v>VAR_fin</v>
          </cell>
          <cell r="D185" t="str">
            <v>HYDR</v>
          </cell>
          <cell r="F185">
            <v>1.368409911822842E-3</v>
          </cell>
          <cell r="G185">
            <v>3.1654839173191384E-3</v>
          </cell>
          <cell r="H185">
            <v>3.3302194894577882E-3</v>
          </cell>
          <cell r="I185">
            <v>3.2801292210457088E-3</v>
          </cell>
          <cell r="J185">
            <v>3.3080653478477179E-3</v>
          </cell>
          <cell r="K185">
            <v>3.2577070750439085E-3</v>
          </cell>
          <cell r="L185">
            <v>3.1723626843302988E-3</v>
          </cell>
          <cell r="M185">
            <v>3.2292389014646826E-3</v>
          </cell>
          <cell r="N185">
            <v>3.2245453762018042E-3</v>
          </cell>
          <cell r="O185">
            <v>3.2932300812634793E-3</v>
          </cell>
          <cell r="P185">
            <v>5.3478784825906752E-3</v>
          </cell>
        </row>
        <row r="186">
          <cell r="B186" t="str">
            <v>EHYD-RUN10</v>
          </cell>
          <cell r="C186" t="str">
            <v>VAR_ncap</v>
          </cell>
          <cell r="D186" t="str">
            <v>-</v>
          </cell>
          <cell r="F186">
            <v>1.1695253174538E-4</v>
          </cell>
          <cell r="G186">
            <v>1.47458418173153E-4</v>
          </cell>
          <cell r="H186">
            <v>3.5778833559938102E-6</v>
          </cell>
          <cell r="I186">
            <v>2.9659027499898502E-7</v>
          </cell>
          <cell r="J186">
            <v>2.3308477903545301E-7</v>
          </cell>
          <cell r="K186">
            <v>6.7926205839039305E-7</v>
          </cell>
          <cell r="L186">
            <v>1.2954061041960699E-6</v>
          </cell>
          <cell r="M186">
            <v>5.9045045988837405E-7</v>
          </cell>
          <cell r="N186">
            <v>2.1300985922901699E-6</v>
          </cell>
          <cell r="O186">
            <v>2.10703542495775E-6</v>
          </cell>
          <cell r="P186">
            <v>1.73557782349442E-4</v>
          </cell>
        </row>
        <row r="187">
          <cell r="B187" t="str">
            <v>EHYD-RUN10</v>
          </cell>
          <cell r="C187" t="str">
            <v>VAR_cap</v>
          </cell>
          <cell r="D187" t="str">
            <v>-</v>
          </cell>
          <cell r="F187">
            <v>1.1695253174538E-4</v>
          </cell>
          <cell r="G187">
            <v>2.6441094991853199E-4</v>
          </cell>
          <cell r="H187">
            <v>2.6798883327452602E-4</v>
          </cell>
          <cell r="I187">
            <v>2.6828542354952499E-4</v>
          </cell>
          <cell r="J187">
            <v>2.6851850832856103E-4</v>
          </cell>
          <cell r="K187">
            <v>2.69197770386951E-4</v>
          </cell>
          <cell r="L187">
            <v>2.7049317649114701E-4</v>
          </cell>
          <cell r="M187">
            <v>2.7108362695103599E-4</v>
          </cell>
          <cell r="N187">
            <v>2.7321372554332601E-4</v>
          </cell>
          <cell r="O187">
            <v>2.7532076096828297E-4</v>
          </cell>
          <cell r="P187">
            <v>4.4887854331772501E-4</v>
          </cell>
        </row>
        <row r="188">
          <cell r="B188" t="str">
            <v>ITOT-CHPWOD</v>
          </cell>
          <cell r="C188" t="str">
            <v>VAR_fout</v>
          </cell>
          <cell r="D188" t="str">
            <v>ITOT_LTH_CHP</v>
          </cell>
          <cell r="E188">
            <v>0.6597677179609821</v>
          </cell>
          <cell r="F188">
            <v>1.8163717279046891</v>
          </cell>
          <cell r="G188">
            <v>3.4301143139158339</v>
          </cell>
          <cell r="H188">
            <v>4.054722841643037</v>
          </cell>
          <cell r="I188">
            <v>5.3734674080922069</v>
          </cell>
          <cell r="J188">
            <v>6.322465259909495</v>
          </cell>
          <cell r="K188">
            <v>7.7791326384008324</v>
          </cell>
          <cell r="L188">
            <v>8.2841917905839129</v>
          </cell>
          <cell r="M188">
            <v>8.4814010367214472</v>
          </cell>
          <cell r="N188">
            <v>8.8846938007117462</v>
          </cell>
          <cell r="O188">
            <v>8.7714072535880998</v>
          </cell>
          <cell r="P188">
            <v>8.9685674982727441</v>
          </cell>
        </row>
        <row r="189">
          <cell r="B189" t="str">
            <v>ITOT-CHPWOD</v>
          </cell>
          <cell r="C189" t="str">
            <v>VAR_fout</v>
          </cell>
          <cell r="D189" t="str">
            <v>ITOT_KEV_WOD_ELC_CHP</v>
          </cell>
          <cell r="E189">
            <v>0.17251407833425858</v>
          </cell>
          <cell r="F189">
            <v>0.52155330434235259</v>
          </cell>
          <cell r="G189">
            <v>1.1549570266779945</v>
          </cell>
          <cell r="H189">
            <v>1.9167780705948847</v>
          </cell>
          <cell r="I189">
            <v>2.5401845929163094</v>
          </cell>
          <cell r="J189">
            <v>2.9888017592299332</v>
          </cell>
          <cell r="K189">
            <v>3.6774081563349328</v>
          </cell>
          <cell r="L189">
            <v>3.916163391912387</v>
          </cell>
          <cell r="M189">
            <v>4.0093895809955828</v>
          </cell>
          <cell r="N189">
            <v>4.2000370694273608</v>
          </cell>
          <cell r="O189">
            <v>4.146483428968911</v>
          </cell>
          <cell r="P189">
            <v>4.2396864537289245</v>
          </cell>
        </row>
        <row r="190">
          <cell r="B190" t="str">
            <v>ITOT-CHPWOD</v>
          </cell>
          <cell r="C190" t="str">
            <v>VAR_fin</v>
          </cell>
          <cell r="D190" t="str">
            <v>IWOD</v>
          </cell>
          <cell r="E190">
            <v>0.873503087870795</v>
          </cell>
          <cell r="F190">
            <v>2.3096367061962915</v>
          </cell>
          <cell r="G190">
            <v>4.5387190253517691</v>
          </cell>
          <cell r="H190">
            <v>5.6644821883244809</v>
          </cell>
          <cell r="I190">
            <v>7.3476136531202574</v>
          </cell>
          <cell r="J190">
            <v>8.4653866899062535</v>
          </cell>
          <cell r="K190">
            <v>10.204844078185669</v>
          </cell>
          <cell r="L190">
            <v>10.652333733994197</v>
          </cell>
          <cell r="M190">
            <v>10.905364397342176</v>
          </cell>
          <cell r="N190">
            <v>11.424866629804628</v>
          </cell>
          <cell r="O190">
            <v>11.279340163905806</v>
          </cell>
          <cell r="P190">
            <v>11.534305986446205</v>
          </cell>
        </row>
        <row r="191">
          <cell r="B191" t="str">
            <v>ITOT-CHPWOD</v>
          </cell>
          <cell r="C191" t="str">
            <v>VAR_ncap</v>
          </cell>
          <cell r="D191" t="str">
            <v>-</v>
          </cell>
          <cell r="F191">
            <v>1.7605233777214999E-2</v>
          </cell>
          <cell r="G191">
            <v>2.3419978346122E-2</v>
          </cell>
          <cell r="H191">
            <v>2.81682541618569E-2</v>
          </cell>
          <cell r="I191">
            <v>3.3302130332327297E-2</v>
          </cell>
          <cell r="J191">
            <v>5.1781444040944098E-2</v>
          </cell>
          <cell r="K191">
            <v>5.8536219691625299E-2</v>
          </cell>
          <cell r="L191">
            <v>4.9161097092619802E-2</v>
          </cell>
          <cell r="M191">
            <v>5.7179639748630703E-2</v>
          </cell>
          <cell r="N191">
            <v>6.6644069473465101E-2</v>
          </cell>
          <cell r="O191">
            <v>5.71206402686458E-2</v>
          </cell>
          <cell r="P191">
            <v>5.4443969432448801E-2</v>
          </cell>
        </row>
        <row r="192">
          <cell r="B192" t="str">
            <v>ITOT-CHPWOD</v>
          </cell>
          <cell r="C192" t="str">
            <v>VAR_cap</v>
          </cell>
          <cell r="D192" t="str">
            <v>-</v>
          </cell>
          <cell r="E192">
            <v>6.438929173933761E-3</v>
          </cell>
          <cell r="F192">
            <v>1.9284170406666301E-2</v>
          </cell>
          <cell r="G192">
            <v>4.2704020617266802E-2</v>
          </cell>
          <cell r="H192">
            <v>7.087193961482828E-2</v>
          </cell>
          <cell r="I192">
            <v>9.3922868884130026E-2</v>
          </cell>
          <cell r="J192">
            <v>0.11281041509345903</v>
          </cell>
          <cell r="K192">
            <v>0.14361951132119818</v>
          </cell>
          <cell r="L192">
            <v>0.1594782541629533</v>
          </cell>
          <cell r="M192">
            <v>0.16507703189448353</v>
          </cell>
          <cell r="N192">
            <v>0.17298425685663024</v>
          </cell>
          <cell r="O192">
            <v>0.17152430273261293</v>
          </cell>
          <cell r="P192">
            <v>0.17820806176708895</v>
          </cell>
        </row>
        <row r="193">
          <cell r="B193" t="str">
            <v>EHYD-RUN15</v>
          </cell>
          <cell r="C193" t="str">
            <v>VAR_fout</v>
          </cell>
          <cell r="D193" t="str">
            <v>ELC13</v>
          </cell>
          <cell r="F193">
            <v>6.3140429388993541E-4</v>
          </cell>
          <cell r="G193">
            <v>6.4562541129244068E-4</v>
          </cell>
          <cell r="H193">
            <v>2.0713535028297233E-3</v>
          </cell>
          <cell r="I193">
            <v>2.6852572119774303E-3</v>
          </cell>
          <cell r="J193">
            <v>2.7337850814389219E-3</v>
          </cell>
          <cell r="K193">
            <v>2.8721363412981408E-3</v>
          </cell>
          <cell r="L193">
            <v>2.8725154455673768E-3</v>
          </cell>
          <cell r="M193">
            <v>2.8775842317831993E-3</v>
          </cell>
          <cell r="N193">
            <v>2.8700368025244998E-3</v>
          </cell>
          <cell r="O193">
            <v>2.8957202565730897E-3</v>
          </cell>
          <cell r="P193">
            <v>3.0230236005809874E-3</v>
          </cell>
        </row>
        <row r="194">
          <cell r="B194" t="str">
            <v>EHYD-RUN15</v>
          </cell>
          <cell r="C194" t="str">
            <v>VAR_fin</v>
          </cell>
          <cell r="D194" t="str">
            <v>HYDR</v>
          </cell>
          <cell r="F194">
            <v>6.3140429388993541E-4</v>
          </cell>
          <cell r="G194">
            <v>6.4562541129244068E-4</v>
          </cell>
          <cell r="H194">
            <v>2.0713535028297233E-3</v>
          </cell>
          <cell r="I194">
            <v>2.6852572119774303E-3</v>
          </cell>
          <cell r="J194">
            <v>2.7337850814389219E-3</v>
          </cell>
          <cell r="K194">
            <v>2.8721363412981408E-3</v>
          </cell>
          <cell r="L194">
            <v>2.8725154455673768E-3</v>
          </cell>
          <cell r="M194">
            <v>2.8775842317831993E-3</v>
          </cell>
          <cell r="N194">
            <v>2.8700368025244998E-3</v>
          </cell>
          <cell r="O194">
            <v>2.8957202565730897E-3</v>
          </cell>
          <cell r="P194">
            <v>3.0230236005809874E-3</v>
          </cell>
        </row>
        <row r="195">
          <cell r="B195" t="str">
            <v>EHYD-RUN15</v>
          </cell>
          <cell r="C195" t="str">
            <v>VAR_ncap</v>
          </cell>
          <cell r="D195" t="str">
            <v>-</v>
          </cell>
          <cell r="F195">
            <v>5.3663500461233501E-5</v>
          </cell>
          <cell r="G195">
            <v>1.50338179646066E-4</v>
          </cell>
          <cell r="H195">
            <v>1.3391949746202399E-7</v>
          </cell>
          <cell r="I195">
            <v>1.14678068657928E-7</v>
          </cell>
          <cell r="J195">
            <v>2.0441725641121099E-7</v>
          </cell>
          <cell r="K195">
            <v>3.1169132686435599E-7</v>
          </cell>
          <cell r="L195">
            <v>1.0385325489092699E-7</v>
          </cell>
          <cell r="M195">
            <v>3.37976641185336E-7</v>
          </cell>
          <cell r="N195">
            <v>3.54273236170419E-7</v>
          </cell>
          <cell r="O195">
            <v>2.6000567100863599E-5</v>
          </cell>
        </row>
        <row r="196">
          <cell r="B196" t="str">
            <v>EHYD-RUN15</v>
          </cell>
          <cell r="C196" t="str">
            <v>VAR_cap</v>
          </cell>
          <cell r="D196" t="str">
            <v>-</v>
          </cell>
          <cell r="F196">
            <v>5.3663500461233501E-5</v>
          </cell>
          <cell r="G196">
            <v>5.3663500461233501E-5</v>
          </cell>
          <cell r="H196">
            <v>1.5840087885672001E-4</v>
          </cell>
          <cell r="I196">
            <v>2.0413559960476101E-4</v>
          </cell>
          <cell r="J196">
            <v>2.04226195630161E-4</v>
          </cell>
          <cell r="K196">
            <v>2.0450349019762501E-4</v>
          </cell>
          <cell r="L196">
            <v>2.04766386256695E-4</v>
          </cell>
          <cell r="M196">
            <v>2.0492939399533599E-4</v>
          </cell>
          <cell r="N196">
            <v>2.0520821615277099E-4</v>
          </cell>
          <cell r="O196">
            <v>2.0957012782531399E-4</v>
          </cell>
          <cell r="P196">
            <v>2.31563056489805E-4</v>
          </cell>
        </row>
        <row r="197">
          <cell r="B197" t="str">
            <v>SCOM-SWHSTG-CHPWOD</v>
          </cell>
          <cell r="C197" t="str">
            <v>VAR_fout</v>
          </cell>
          <cell r="D197" t="str">
            <v>AUX_SCOM-CHPWOD_OUT</v>
          </cell>
          <cell r="E197">
            <v>2.5244403295983288E-6</v>
          </cell>
          <cell r="F197">
            <v>5.1194943737202699E-6</v>
          </cell>
          <cell r="G197">
            <v>5.2291978241480931E-6</v>
          </cell>
          <cell r="H197">
            <v>7.6791315710666086E-3</v>
          </cell>
          <cell r="I197">
            <v>7.8651837950833789E-3</v>
          </cell>
          <cell r="J197">
            <v>9.2058202847618842E-3</v>
          </cell>
          <cell r="K197">
            <v>2.283050955501166E-2</v>
          </cell>
          <cell r="L197">
            <v>5.1173503613646386E-2</v>
          </cell>
          <cell r="M197">
            <v>4.3356928904428223E-2</v>
          </cell>
          <cell r="N197">
            <v>7.0683267653681686E-2</v>
          </cell>
          <cell r="O197">
            <v>5.4950343809932599E-2</v>
          </cell>
          <cell r="P197">
            <v>0.11716690040839911</v>
          </cell>
        </row>
        <row r="198">
          <cell r="B198" t="str">
            <v>SCOM-SWHSTG-CHPWOD</v>
          </cell>
          <cell r="C198" t="str">
            <v>VAR_fout</v>
          </cell>
          <cell r="D198" t="str">
            <v>SCOM_LTH_CHPWOD</v>
          </cell>
          <cell r="E198">
            <v>2.5244403295983322E-6</v>
          </cell>
          <cell r="F198">
            <v>5.1236788901943263E-6</v>
          </cell>
          <cell r="G198">
            <v>5.2358762377166104E-6</v>
          </cell>
          <cell r="H198">
            <v>7.6791315710665895E-3</v>
          </cell>
          <cell r="I198">
            <v>7.8739326090934737E-3</v>
          </cell>
          <cell r="J198">
            <v>9.2058202847618772E-3</v>
          </cell>
          <cell r="K198">
            <v>2.2852826768652915E-2</v>
          </cell>
          <cell r="L198">
            <v>5.1173503613646386E-2</v>
          </cell>
          <cell r="M198">
            <v>4.3356928904428209E-2</v>
          </cell>
          <cell r="N198">
            <v>7.0683267653681686E-2</v>
          </cell>
          <cell r="O198">
            <v>5.4950343809932585E-2</v>
          </cell>
          <cell r="P198">
            <v>0.1171669004083991</v>
          </cell>
        </row>
        <row r="199">
          <cell r="B199" t="str">
            <v>SCOM-SWHSTG-CHPWOD</v>
          </cell>
          <cell r="C199" t="str">
            <v>VAR_fin</v>
          </cell>
          <cell r="D199" t="str">
            <v>AUX_SCOM-CHPWOD_IN</v>
          </cell>
          <cell r="E199">
            <v>2.5244403295983322E-6</v>
          </cell>
          <cell r="F199">
            <v>5.1236788901943263E-6</v>
          </cell>
          <cell r="G199">
            <v>5.2358762377166104E-6</v>
          </cell>
          <cell r="H199">
            <v>8.8265880127202934E-3</v>
          </cell>
          <cell r="I199">
            <v>8.7488140101038558E-3</v>
          </cell>
          <cell r="J199">
            <v>9.8987314889912859E-3</v>
          </cell>
          <cell r="K199">
            <v>2.3805027884013525E-2</v>
          </cell>
          <cell r="L199">
            <v>5.169040769055195E-2</v>
          </cell>
          <cell r="M199">
            <v>4.379487768124074E-2</v>
          </cell>
          <cell r="N199">
            <v>7.1397240054224181E-2</v>
          </cell>
          <cell r="O199">
            <v>5.5505397787810773E-2</v>
          </cell>
          <cell r="P199">
            <v>0.11835040445292797</v>
          </cell>
        </row>
        <row r="200">
          <cell r="B200" t="str">
            <v>SCOM-SWHSTG-CHPWOD</v>
          </cell>
          <cell r="C200" t="str">
            <v>VAR_fin</v>
          </cell>
          <cell r="D200" t="str">
            <v>SCOM_LTH_CHPWOD</v>
          </cell>
          <cell r="E200">
            <v>2.5244403295983322E-6</v>
          </cell>
          <cell r="F200">
            <v>5.1236788901943263E-6</v>
          </cell>
          <cell r="G200">
            <v>5.2358762377166104E-6</v>
          </cell>
          <cell r="H200">
            <v>8.8265880127202934E-3</v>
          </cell>
          <cell r="I200">
            <v>8.7488140101038558E-3</v>
          </cell>
          <cell r="J200">
            <v>9.8987314889912859E-3</v>
          </cell>
          <cell r="K200">
            <v>2.3805027884013525E-2</v>
          </cell>
          <cell r="L200">
            <v>5.169040769055195E-2</v>
          </cell>
          <cell r="M200">
            <v>4.379487768124074E-2</v>
          </cell>
          <cell r="N200">
            <v>7.1397240054224181E-2</v>
          </cell>
          <cell r="O200">
            <v>5.5505397787810773E-2</v>
          </cell>
          <cell r="P200">
            <v>0.11835040445292797</v>
          </cell>
        </row>
        <row r="201">
          <cell r="B201" t="str">
            <v>SCOM-SWHSTG-CHPWOD</v>
          </cell>
          <cell r="C201" t="str">
            <v>VAR_ncap</v>
          </cell>
          <cell r="D201" t="str">
            <v>-</v>
          </cell>
          <cell r="E201">
            <v>7.04832623533678E-4</v>
          </cell>
          <cell r="F201">
            <v>2.1454847256023699E-5</v>
          </cell>
          <cell r="G201">
            <v>5.1967343538100499E-5</v>
          </cell>
          <cell r="H201">
            <v>5.6260167123500701E-5</v>
          </cell>
          <cell r="I201">
            <v>7.8265193984131695E-4</v>
          </cell>
          <cell r="J201">
            <v>5.6960241606643304E-4</v>
          </cell>
          <cell r="K201">
            <v>1.17739450351435E-4</v>
          </cell>
          <cell r="L201">
            <v>2.5136801000355201E-3</v>
          </cell>
          <cell r="M201">
            <v>3.6689152381336601E-5</v>
          </cell>
          <cell r="N201">
            <v>1.87564075404673E-3</v>
          </cell>
          <cell r="O201">
            <v>1.1068470602476101E-3</v>
          </cell>
          <cell r="P201">
            <v>4.3339646198926104E-3</v>
          </cell>
        </row>
        <row r="202">
          <cell r="B202" t="str">
            <v>SCOM-SWHSTG-CHPWOD</v>
          </cell>
          <cell r="C202" t="str">
            <v>VAR_cap</v>
          </cell>
          <cell r="D202" t="str">
            <v>-</v>
          </cell>
          <cell r="E202">
            <v>7.04832623533678E-4</v>
          </cell>
          <cell r="F202">
            <v>7.2363776546974083E-4</v>
          </cell>
          <cell r="G202">
            <v>7.6906409086523045E-4</v>
          </cell>
          <cell r="H202">
            <v>8.1603782306844384E-4</v>
          </cell>
          <cell r="I202">
            <v>1.0602558081830536E-3</v>
          </cell>
          <cell r="J202">
            <v>1.3884433588276014E-3</v>
          </cell>
          <cell r="K202">
            <v>1.4546498286988527E-3</v>
          </cell>
          <cell r="L202">
            <v>3.18571650414688E-3</v>
          </cell>
          <cell r="M202">
            <v>2.7040312240060572E-3</v>
          </cell>
          <cell r="N202">
            <v>4.4019126753548719E-3</v>
          </cell>
          <cell r="O202">
            <v>3.4221971976692435E-3</v>
          </cell>
          <cell r="P202">
            <v>7.2951586918657942E-3</v>
          </cell>
        </row>
        <row r="203">
          <cell r="B203" t="str">
            <v>RHNM-ESOLPV</v>
          </cell>
          <cell r="C203" t="str">
            <v>VAR_fout</v>
          </cell>
          <cell r="D203" t="str">
            <v>RHNM_SOL_ELC</v>
          </cell>
          <cell r="F203">
            <v>2.305551441151847E-5</v>
          </cell>
          <cell r="G203">
            <v>2.8816807332745893</v>
          </cell>
          <cell r="H203">
            <v>6.6808326186753586</v>
          </cell>
          <cell r="I203">
            <v>7.0216345739565629</v>
          </cell>
          <cell r="J203">
            <v>7.3798088516327507</v>
          </cell>
          <cell r="K203">
            <v>7.7562533500568973</v>
          </cell>
          <cell r="L203">
            <v>8.1519007466071134</v>
          </cell>
          <cell r="M203">
            <v>8.5677301508863106</v>
          </cell>
          <cell r="N203">
            <v>9.0047714782556554</v>
          </cell>
          <cell r="O203">
            <v>9.4641069108491749</v>
          </cell>
          <cell r="P203">
            <v>9.9468800756382514</v>
          </cell>
        </row>
        <row r="204">
          <cell r="B204" t="str">
            <v>RHNM-ESOLPV</v>
          </cell>
          <cell r="C204" t="str">
            <v>VAR_fin</v>
          </cell>
          <cell r="D204" t="str">
            <v>SOL</v>
          </cell>
          <cell r="F204">
            <v>2.305551441151847E-5</v>
          </cell>
          <cell r="G204">
            <v>2.8816807332745893</v>
          </cell>
          <cell r="H204">
            <v>6.6808326186753586</v>
          </cell>
          <cell r="I204">
            <v>7.0216345739565629</v>
          </cell>
          <cell r="J204">
            <v>7.3798088516327507</v>
          </cell>
          <cell r="K204">
            <v>7.7562533500568973</v>
          </cell>
          <cell r="L204">
            <v>8.1519007466071134</v>
          </cell>
          <cell r="M204">
            <v>8.5677301508863106</v>
          </cell>
          <cell r="N204">
            <v>9.0047714782556554</v>
          </cell>
          <cell r="O204">
            <v>9.4641069108491749</v>
          </cell>
          <cell r="P204">
            <v>9.9468800756382514</v>
          </cell>
        </row>
        <row r="205">
          <cell r="B205" t="str">
            <v>RHNM-ESOLPV</v>
          </cell>
          <cell r="C205" t="str">
            <v>VAR_fin</v>
          </cell>
          <cell r="D205" t="str">
            <v>SOLPVC</v>
          </cell>
          <cell r="F205">
            <v>2.3055514411518501E-5</v>
          </cell>
          <cell r="G205">
            <v>2.8816807332745902</v>
          </cell>
          <cell r="H205">
            <v>6.6808326186753604</v>
          </cell>
          <cell r="I205">
            <v>7.0216345739565602</v>
          </cell>
          <cell r="J205">
            <v>7.37980885163274</v>
          </cell>
          <cell r="K205">
            <v>7.7562533500569</v>
          </cell>
          <cell r="L205">
            <v>8.1519007466071098</v>
          </cell>
          <cell r="M205">
            <v>8.5677301508863106</v>
          </cell>
          <cell r="N205">
            <v>9.0047714782556607</v>
          </cell>
          <cell r="O205">
            <v>9.4641069108491696</v>
          </cell>
          <cell r="P205">
            <v>9.9468800756382496</v>
          </cell>
        </row>
        <row r="206">
          <cell r="B206" t="str">
            <v>RHNM-ESOLPV</v>
          </cell>
          <cell r="C206" t="str">
            <v>VAR_ncap</v>
          </cell>
          <cell r="D206" t="str">
            <v>-</v>
          </cell>
          <cell r="F206">
            <v>7.90278611739507E-6</v>
          </cell>
          <cell r="G206">
            <v>0.86040410071828</v>
          </cell>
          <cell r="H206">
            <v>0.79234317154459799</v>
          </cell>
          <cell r="I206">
            <v>8.4310181487144906E-2</v>
          </cell>
          <cell r="J206">
            <v>8.8610922550611898E-2</v>
          </cell>
          <cell r="K206">
            <v>1.05232386635266</v>
          </cell>
          <cell r="L206">
            <v>0.79143423071026997</v>
          </cell>
          <cell r="M206">
            <v>0.17332852455932601</v>
          </cell>
          <cell r="N206">
            <v>0.21058222901239901</v>
          </cell>
          <cell r="O206">
            <v>1.1659577597890201</v>
          </cell>
          <cell r="P206">
            <v>0.91086632874439399</v>
          </cell>
        </row>
        <row r="207">
          <cell r="B207" t="str">
            <v>RHNM-ESOLPV</v>
          </cell>
          <cell r="C207" t="str">
            <v>VAR_cap</v>
          </cell>
          <cell r="D207" t="str">
            <v>-</v>
          </cell>
          <cell r="F207">
            <v>7.90278611739507E-6</v>
          </cell>
          <cell r="G207">
            <v>0.86041200350439795</v>
          </cell>
          <cell r="H207">
            <v>1.6527551750489999</v>
          </cell>
          <cell r="I207">
            <v>1.73706535653614</v>
          </cell>
          <cell r="J207">
            <v>1.8256732345392499</v>
          </cell>
          <cell r="K207">
            <v>1.91880093820554</v>
          </cell>
          <cell r="L207">
            <v>2.01667920110068</v>
          </cell>
          <cell r="M207">
            <v>2.1195502424758201</v>
          </cell>
          <cell r="N207">
            <v>2.2276688506346498</v>
          </cell>
          <cell r="O207">
            <v>2.3413027440710201</v>
          </cell>
          <cell r="P207">
            <v>2.4607348421051398</v>
          </cell>
        </row>
        <row r="208">
          <cell r="B208" t="str">
            <v>CHPNGA</v>
          </cell>
          <cell r="C208" t="str">
            <v>VAR_fout</v>
          </cell>
          <cell r="D208" t="str">
            <v>ELC35</v>
          </cell>
          <cell r="E208">
            <v>0.96588084158097376</v>
          </cell>
          <cell r="F208">
            <v>1.3134004255717239E-4</v>
          </cell>
          <cell r="G208">
            <v>6.7795141583233791E-3</v>
          </cell>
          <cell r="H208">
            <v>0.56975806658516226</v>
          </cell>
          <cell r="I208">
            <v>0.39173055897183834</v>
          </cell>
          <cell r="J208">
            <v>0.91071022246697586</v>
          </cell>
          <cell r="K208">
            <v>1.0432861600994268</v>
          </cell>
          <cell r="L208">
            <v>0.78912326751037187</v>
          </cell>
          <cell r="M208">
            <v>0.57761547273040192</v>
          </cell>
          <cell r="N208">
            <v>1.8728253100378411E-2</v>
          </cell>
          <cell r="O208">
            <v>8.2092159014217122E-3</v>
          </cell>
          <cell r="P208">
            <v>1.0676452155681386E-2</v>
          </cell>
        </row>
        <row r="209">
          <cell r="B209" t="str">
            <v>CHPNGA</v>
          </cell>
          <cell r="C209" t="str">
            <v>VAR_fout</v>
          </cell>
          <cell r="D209" t="str">
            <v>LTH</v>
          </cell>
          <cell r="E209">
            <v>1.8035513916882318</v>
          </cell>
          <cell r="F209">
            <v>2.5237711092032428E-4</v>
          </cell>
          <cell r="G209">
            <v>1.3579341621517272E-2</v>
          </cell>
          <cell r="H209">
            <v>1.2185596938707561</v>
          </cell>
          <cell r="I209">
            <v>0.83330226594114021</v>
          </cell>
          <cell r="J209">
            <v>1.9268212023499653</v>
          </cell>
          <cell r="K209">
            <v>2.1955756651760208</v>
          </cell>
          <cell r="L209">
            <v>1.6518140238298746</v>
          </cell>
          <cell r="M209">
            <v>1.2090802255107265</v>
          </cell>
          <cell r="N209">
            <v>3.9202482535637295E-2</v>
          </cell>
          <cell r="O209">
            <v>1.7183751270440611E-2</v>
          </cell>
          <cell r="P209">
            <v>2.2348236481661499E-2</v>
          </cell>
        </row>
        <row r="210">
          <cell r="B210" t="str">
            <v>CHPNGA</v>
          </cell>
          <cell r="C210" t="str">
            <v>VAR_fout</v>
          </cell>
          <cell r="D210" t="str">
            <v>CO2_E</v>
          </cell>
          <cell r="E210">
            <v>207.31722781022299</v>
          </cell>
          <cell r="F210">
            <v>3.4681299091436302E-2</v>
          </cell>
          <cell r="G210">
            <v>1.6001468292263299</v>
          </cell>
          <cell r="H210">
            <v>130.350900845024</v>
          </cell>
          <cell r="I210">
            <v>89.158570675416897</v>
          </cell>
          <cell r="J210">
            <v>206.382136238915</v>
          </cell>
          <cell r="K210">
            <v>235.69242786868</v>
          </cell>
          <cell r="L210">
            <v>177.393453581838</v>
          </cell>
          <cell r="M210">
            <v>129.62603462319501</v>
          </cell>
          <cell r="N210">
            <v>4.3335130584881796</v>
          </cell>
          <cell r="O210">
            <v>1.9412562406089999</v>
          </cell>
          <cell r="P210">
            <v>2.5805222250879001</v>
          </cell>
        </row>
        <row r="211">
          <cell r="B211" t="str">
            <v>CHPNGA</v>
          </cell>
          <cell r="C211" t="str">
            <v>VAR_fin</v>
          </cell>
          <cell r="D211" t="str">
            <v>ENGA</v>
          </cell>
          <cell r="E211">
            <v>3.6758373725216762</v>
          </cell>
          <cell r="F211">
            <v>6.1491665055738245E-4</v>
          </cell>
          <cell r="G211">
            <v>2.8371397681317894E-2</v>
          </cell>
          <cell r="H211">
            <v>2.3111861851954529</v>
          </cell>
          <cell r="I211">
            <v>1.5808257211953367</v>
          </cell>
          <cell r="J211">
            <v>3.6592577347325328</v>
          </cell>
          <cell r="K211">
            <v>4.178943756536885</v>
          </cell>
          <cell r="L211">
            <v>3.1452739996779728</v>
          </cell>
          <cell r="M211">
            <v>2.2983339472197715</v>
          </cell>
          <cell r="N211">
            <v>7.6835337916457164E-2</v>
          </cell>
          <cell r="O211">
            <v>3.4419436890230574E-2</v>
          </cell>
          <cell r="P211">
            <v>4.5753940161132919E-2</v>
          </cell>
        </row>
        <row r="212">
          <cell r="B212" t="str">
            <v>CHPNGA</v>
          </cell>
          <cell r="C212" t="str">
            <v>VAR_ncap</v>
          </cell>
          <cell r="D212" t="str">
            <v>-</v>
          </cell>
          <cell r="F212">
            <v>4.6053458864616901E-7</v>
          </cell>
          <cell r="G212">
            <v>5.4240020994600401E-4</v>
          </cell>
          <cell r="H212">
            <v>2.37104688429613E-2</v>
          </cell>
          <cell r="I212">
            <v>1.30256460370471E-5</v>
          </cell>
          <cell r="J212">
            <v>7.2435176454054395E-2</v>
          </cell>
          <cell r="K212">
            <v>8.7005528578904803E-4</v>
          </cell>
          <cell r="L212">
            <v>1.45428724353423E-5</v>
          </cell>
          <cell r="M212">
            <v>9.6756733676046198E-4</v>
          </cell>
          <cell r="N212">
            <v>1.0530418350977899E-5</v>
          </cell>
          <cell r="O212">
            <v>3.36654240398098E-5</v>
          </cell>
          <cell r="P212">
            <v>3.7495044042527501E-4</v>
          </cell>
        </row>
        <row r="213">
          <cell r="B213" t="str">
            <v>CHPNGA</v>
          </cell>
          <cell r="C213" t="str">
            <v>VAR_cap</v>
          </cell>
          <cell r="D213" t="str">
            <v>-</v>
          </cell>
          <cell r="E213">
            <v>4.6626375002485704E-2</v>
          </cell>
          <cell r="F213">
            <v>4.4547645172338113E-5</v>
          </cell>
          <cell r="G213">
            <v>5.8655756197294184E-4</v>
          </cell>
          <cell r="H213">
            <v>2.4295805060196705E-2</v>
          </cell>
          <cell r="I213">
            <v>2.4286507640875889E-2</v>
          </cell>
          <cell r="J213">
            <v>9.6699002587314703E-2</v>
          </cell>
          <cell r="K213">
            <v>8.9605627052511322E-2</v>
          </cell>
          <cell r="L213">
            <v>7.3330427925465749E-2</v>
          </cell>
          <cell r="M213">
            <v>6.4691253728476839E-2</v>
          </cell>
          <cell r="N213">
            <v>1.8575289550045769E-3</v>
          </cell>
          <cell r="O213">
            <v>1.0227320156579792E-3</v>
          </cell>
          <cell r="P213">
            <v>1.3821885787234148E-3</v>
          </cell>
        </row>
        <row r="214">
          <cell r="B214" t="str">
            <v>EHYD-PUM00</v>
          </cell>
          <cell r="C214" t="str">
            <v>VAR_fout</v>
          </cell>
          <cell r="D214" t="str">
            <v>ELC</v>
          </cell>
          <cell r="E214">
            <v>12.841920127177305</v>
          </cell>
          <cell r="F214">
            <v>16.03296439734725</v>
          </cell>
          <cell r="G214">
            <v>6.2987495942590472</v>
          </cell>
          <cell r="H214">
            <v>12.736715362286038</v>
          </cell>
          <cell r="I214">
            <v>12.773991989107083</v>
          </cell>
          <cell r="J214">
            <v>12.804478462068063</v>
          </cell>
          <cell r="K214">
            <v>12.834636031961836</v>
          </cell>
          <cell r="L214">
            <v>12.866382800896051</v>
          </cell>
          <cell r="M214">
            <v>12.896016334188053</v>
          </cell>
          <cell r="N214">
            <v>12.930292614383529</v>
          </cell>
          <cell r="O214">
            <v>12.969733906680339</v>
          </cell>
          <cell r="P214">
            <v>13.344918800860464</v>
          </cell>
        </row>
        <row r="215">
          <cell r="B215" t="str">
            <v>EHYD-PUM00</v>
          </cell>
          <cell r="C215" t="str">
            <v>VAR_fout</v>
          </cell>
          <cell r="D215" t="str">
            <v>AUX_PUMP_OUT</v>
          </cell>
          <cell r="E215">
            <v>12.841920127177305</v>
          </cell>
          <cell r="F215">
            <v>16.03296439734725</v>
          </cell>
          <cell r="G215">
            <v>6.2987495942590472</v>
          </cell>
          <cell r="H215">
            <v>12.736715362286038</v>
          </cell>
          <cell r="I215">
            <v>12.773991989107085</v>
          </cell>
          <cell r="J215">
            <v>12.804478462068062</v>
          </cell>
          <cell r="K215">
            <v>12.834636031961836</v>
          </cell>
          <cell r="L215">
            <v>12.866382800896053</v>
          </cell>
          <cell r="M215">
            <v>12.896016334188051</v>
          </cell>
          <cell r="N215">
            <v>12.930292614383529</v>
          </cell>
          <cell r="O215">
            <v>12.969733906680339</v>
          </cell>
          <cell r="P215">
            <v>13.344918800860464</v>
          </cell>
        </row>
        <row r="216">
          <cell r="B216" t="str">
            <v>EHYD-PUM00</v>
          </cell>
          <cell r="C216" t="str">
            <v>VAR_fin</v>
          </cell>
          <cell r="D216" t="str">
            <v>AUX_PUMP_IN</v>
          </cell>
          <cell r="E216">
            <v>16.052400692253347</v>
          </cell>
          <cell r="F216">
            <v>20.041206060338144</v>
          </cell>
          <cell r="G216">
            <v>7.8734376190254736</v>
          </cell>
          <cell r="H216">
            <v>15.920894586399188</v>
          </cell>
          <cell r="I216">
            <v>15.967490425444241</v>
          </cell>
          <cell r="J216">
            <v>16.005598573356828</v>
          </cell>
          <cell r="K216">
            <v>16.043295510439425</v>
          </cell>
          <cell r="L216">
            <v>16.082979050463482</v>
          </cell>
          <cell r="M216">
            <v>16.120021035412975</v>
          </cell>
          <cell r="N216">
            <v>16.162866395219499</v>
          </cell>
          <cell r="O216">
            <v>16.212168013285435</v>
          </cell>
          <cell r="P216">
            <v>16.681149139692483</v>
          </cell>
        </row>
        <row r="217">
          <cell r="B217" t="str">
            <v>EHYD-PUM00</v>
          </cell>
          <cell r="C217" t="str">
            <v>VAR_fin</v>
          </cell>
          <cell r="D217" t="str">
            <v>ELC</v>
          </cell>
          <cell r="E217">
            <v>16.052400692253347</v>
          </cell>
          <cell r="F217">
            <v>20.041206060338144</v>
          </cell>
          <cell r="G217">
            <v>7.8734376190254736</v>
          </cell>
          <cell r="H217">
            <v>15.920894586399188</v>
          </cell>
          <cell r="I217">
            <v>15.967490425444241</v>
          </cell>
          <cell r="J217">
            <v>16.005598573356828</v>
          </cell>
          <cell r="K217">
            <v>16.043295510439425</v>
          </cell>
          <cell r="L217">
            <v>16.082979050463482</v>
          </cell>
          <cell r="M217">
            <v>16.120021035412975</v>
          </cell>
          <cell r="N217">
            <v>16.162866395219499</v>
          </cell>
          <cell r="O217">
            <v>16.212168013285435</v>
          </cell>
          <cell r="P217">
            <v>16.681149139692483</v>
          </cell>
        </row>
        <row r="218">
          <cell r="B218" t="str">
            <v>EHYD-PUM00</v>
          </cell>
          <cell r="C218" t="str">
            <v>VAR_cap</v>
          </cell>
          <cell r="D218" t="str">
            <v>-</v>
          </cell>
          <cell r="E218">
            <v>3.3394499999999998</v>
          </cell>
          <cell r="F218">
            <v>3.97102894612105</v>
          </cell>
          <cell r="G218">
            <v>4.3594499999999998</v>
          </cell>
          <cell r="H218">
            <v>4.3594499999999998</v>
          </cell>
          <cell r="I218">
            <v>4.3594499999999998</v>
          </cell>
          <cell r="J218">
            <v>4.3594499999999998</v>
          </cell>
          <cell r="K218">
            <v>4.3594499999999998</v>
          </cell>
          <cell r="L218">
            <v>4.3594499999999998</v>
          </cell>
          <cell r="M218">
            <v>4.3594499999999998</v>
          </cell>
          <cell r="N218">
            <v>4.3594499999999998</v>
          </cell>
          <cell r="O218">
            <v>4.3594499999999998</v>
          </cell>
          <cell r="P218">
            <v>4.3594499999999998</v>
          </cell>
        </row>
        <row r="219">
          <cell r="B219" t="str">
            <v>RHNS-SHSTG-CHPNGA</v>
          </cell>
          <cell r="C219" t="str">
            <v>VAR_fout</v>
          </cell>
          <cell r="D219" t="str">
            <v>RHNS_LTH_CHPNGA</v>
          </cell>
          <cell r="E219">
            <v>3.8672170185641499E-6</v>
          </cell>
          <cell r="F219">
            <v>7.6231692527454445E-5</v>
          </cell>
          <cell r="G219">
            <v>1.0141041689589445E-3</v>
          </cell>
          <cell r="H219">
            <v>1.347951656666013E-3</v>
          </cell>
          <cell r="I219">
            <v>2.467651600911969E-3</v>
          </cell>
          <cell r="J219">
            <v>2.5048241930535364E-3</v>
          </cell>
          <cell r="K219">
            <v>3.7255506294802958E-3</v>
          </cell>
          <cell r="L219">
            <v>8.3545459189316197E-3</v>
          </cell>
          <cell r="M219">
            <v>4.0245074890494998E-3</v>
          </cell>
          <cell r="N219">
            <v>7.536226960478786E-3</v>
          </cell>
          <cell r="O219">
            <v>6.3257117840878488E-3</v>
          </cell>
          <cell r="P219">
            <v>1.7310107730082867E-2</v>
          </cell>
        </row>
        <row r="220">
          <cell r="B220" t="str">
            <v>RHNS-SHSTG-CHPNGA</v>
          </cell>
          <cell r="C220" t="str">
            <v>VAR_fout</v>
          </cell>
          <cell r="D220" t="str">
            <v>AUX_RNS-CHPNGA_OUT</v>
          </cell>
          <cell r="E220">
            <v>3.8672170185641575E-6</v>
          </cell>
          <cell r="F220">
            <v>7.6180905257283013E-5</v>
          </cell>
          <cell r="G220">
            <v>1.0130489096780294E-3</v>
          </cell>
          <cell r="H220">
            <v>1.347951656666013E-3</v>
          </cell>
          <cell r="I220">
            <v>2.4653856214804678E-3</v>
          </cell>
          <cell r="J220">
            <v>2.5048241930535446E-3</v>
          </cell>
          <cell r="K220">
            <v>3.7225093636603164E-3</v>
          </cell>
          <cell r="L220">
            <v>8.3545459189316267E-3</v>
          </cell>
          <cell r="M220">
            <v>4.0245074890495032E-3</v>
          </cell>
          <cell r="N220">
            <v>7.5362269604787955E-3</v>
          </cell>
          <cell r="O220">
            <v>6.3257117840878532E-3</v>
          </cell>
          <cell r="P220">
            <v>1.7310107730082892E-2</v>
          </cell>
        </row>
        <row r="221">
          <cell r="B221" t="str">
            <v>RHNS-SHSTG-CHPNGA</v>
          </cell>
          <cell r="C221" t="str">
            <v>VAR_fin</v>
          </cell>
          <cell r="D221" t="str">
            <v>RHNS_LTH_CHPNGA</v>
          </cell>
          <cell r="E221">
            <v>3.0785606911589507E-6</v>
          </cell>
          <cell r="F221">
            <v>1.0030485858940853E-4</v>
          </cell>
          <cell r="G221">
            <v>1.308521508334161E-3</v>
          </cell>
          <cell r="H221">
            <v>1.6849395708325452E-3</v>
          </cell>
          <cell r="I221">
            <v>2.9910928495902834E-3</v>
          </cell>
          <cell r="J221">
            <v>2.946851991827652E-3</v>
          </cell>
          <cell r="K221">
            <v>4.2577721479775642E-3</v>
          </cell>
          <cell r="L221">
            <v>9.2828287988129272E-3</v>
          </cell>
          <cell r="M221">
            <v>4.4716749878328131E-3</v>
          </cell>
          <cell r="N221">
            <v>8.3735855116429305E-3</v>
          </cell>
          <cell r="O221">
            <v>7.0285686489864243E-3</v>
          </cell>
          <cell r="P221">
            <v>1.923345303342533E-2</v>
          </cell>
        </row>
        <row r="222">
          <cell r="B222" t="str">
            <v>RHNS-SHSTG-CHPNGA</v>
          </cell>
          <cell r="C222" t="str">
            <v>VAR_fin</v>
          </cell>
          <cell r="D222" t="str">
            <v>AUX_RNS-CHPNGA_IN</v>
          </cell>
          <cell r="E222">
            <v>3.0785606911589507E-6</v>
          </cell>
          <cell r="F222">
            <v>1.0030485858940853E-4</v>
          </cell>
          <cell r="G222">
            <v>1.308521508334161E-3</v>
          </cell>
          <cell r="H222">
            <v>1.6849395708325452E-3</v>
          </cell>
          <cell r="I222">
            <v>2.9910928495902834E-3</v>
          </cell>
          <cell r="J222">
            <v>2.946851991827652E-3</v>
          </cell>
          <cell r="K222">
            <v>4.2577721479775642E-3</v>
          </cell>
          <cell r="L222">
            <v>9.2828287988129272E-3</v>
          </cell>
          <cell r="M222">
            <v>4.4716749878328131E-3</v>
          </cell>
          <cell r="N222">
            <v>8.3735855116429305E-3</v>
          </cell>
          <cell r="O222">
            <v>7.0285686489864243E-3</v>
          </cell>
          <cell r="P222">
            <v>1.923345303342533E-2</v>
          </cell>
        </row>
        <row r="223">
          <cell r="B223" t="str">
            <v>RHNS-SHSTG-CHPNGA</v>
          </cell>
          <cell r="C223" t="str">
            <v>VAR_ncap</v>
          </cell>
          <cell r="D223" t="str">
            <v>-</v>
          </cell>
          <cell r="E223">
            <v>1.06042263363321E-3</v>
          </cell>
          <cell r="F223">
            <v>3.3881590786035303E-5</v>
          </cell>
          <cell r="G223">
            <v>2.9876023487627899E-5</v>
          </cell>
          <cell r="H223">
            <v>1.52196880576351E-5</v>
          </cell>
          <cell r="I223">
            <v>8.55900202909881E-4</v>
          </cell>
          <cell r="J223">
            <v>4.0333495107919E-4</v>
          </cell>
          <cell r="K223">
            <v>6.7516656656543996E-5</v>
          </cell>
          <cell r="L223">
            <v>1.3782933219391399E-3</v>
          </cell>
          <cell r="M223">
            <v>4.6861670012589197E-5</v>
          </cell>
          <cell r="N223">
            <v>9.5226550546651802E-4</v>
          </cell>
          <cell r="O223">
            <v>6.29508766643615E-4</v>
          </cell>
          <cell r="P223">
            <v>2.0853368968215599E-3</v>
          </cell>
        </row>
        <row r="224">
          <cell r="B224" t="str">
            <v>RHNS-SHSTG-CHPNGA</v>
          </cell>
          <cell r="C224" t="str">
            <v>VAR_cap</v>
          </cell>
          <cell r="D224" t="str">
            <v>-</v>
          </cell>
          <cell r="E224">
            <v>1.06042263363321E-3</v>
          </cell>
          <cell r="F224">
            <v>1.0919414045100345E-3</v>
          </cell>
          <cell r="G224">
            <v>1.1147784051357503E-3</v>
          </cell>
          <cell r="H224">
            <v>1.1133464574890383E-3</v>
          </cell>
          <cell r="I224">
            <v>1.1651630666208333E-3</v>
          </cell>
          <cell r="J224">
            <v>1.26427403767192E-3</v>
          </cell>
          <cell r="K224">
            <v>1.310906576993729E-3</v>
          </cell>
          <cell r="L224">
            <v>1.8318938690587681E-3</v>
          </cell>
          <cell r="M224">
            <v>1.5174367336923495E-3</v>
          </cell>
          <cell r="N224">
            <v>2.3532369863669715E-3</v>
          </cell>
          <cell r="O224">
            <v>1.8258470711047614E-3</v>
          </cell>
          <cell r="P224">
            <v>3.6459751462232133E-3</v>
          </cell>
        </row>
        <row r="225">
          <cell r="B225" t="str">
            <v>ITOT-CHPGFC</v>
          </cell>
          <cell r="C225" t="str">
            <v>VAR_fout</v>
          </cell>
          <cell r="D225" t="str">
            <v>ITOT_NKEV_GAS_ELC_CHP</v>
          </cell>
          <cell r="E225"/>
          <cell r="F225"/>
          <cell r="G225"/>
          <cell r="H225">
            <v>1.1541973873233434E-3</v>
          </cell>
          <cell r="I225">
            <v>1.6488022877505599E-3</v>
          </cell>
          <cell r="J225">
            <v>2.7166071623233438E-3</v>
          </cell>
          <cell r="K225">
            <v>3.9696860827220055E-3</v>
          </cell>
          <cell r="L225">
            <v>6.6106505353186393E-3</v>
          </cell>
          <cell r="M225">
            <v>6.0300525869226816E-3</v>
          </cell>
          <cell r="N225">
            <v>1.0942624236505718E-2</v>
          </cell>
          <cell r="O225">
            <v>1.0608964049101976E-2</v>
          </cell>
          <cell r="P225">
            <v>1.3174830530129968E-2</v>
          </cell>
        </row>
        <row r="226">
          <cell r="B226" t="str">
            <v>ITOT-CHPGFC</v>
          </cell>
          <cell r="C226" t="str">
            <v>VAR_fout</v>
          </cell>
          <cell r="D226" t="str">
            <v>ITOT_LTH_CHP</v>
          </cell>
          <cell r="E226"/>
          <cell r="F226"/>
          <cell r="G226"/>
          <cell r="H226">
            <v>5.7709869366167135E-4</v>
          </cell>
          <cell r="I226">
            <v>7.8280292101918852E-4</v>
          </cell>
          <cell r="J226">
            <v>1.2212270729710451E-3</v>
          </cell>
          <cell r="K226">
            <v>1.6931704682461479E-3</v>
          </cell>
          <cell r="L226">
            <v>2.6674554791636649E-3</v>
          </cell>
          <cell r="M226">
            <v>2.4331791140214348E-3</v>
          </cell>
          <cell r="N226">
            <v>4.4154448673619602E-3</v>
          </cell>
          <cell r="O226">
            <v>4.2808100549008082E-3</v>
          </cell>
          <cell r="P226">
            <v>5.3161596875963089E-3</v>
          </cell>
        </row>
        <row r="227">
          <cell r="B227" t="str">
            <v>ITOT-CHPGFC</v>
          </cell>
          <cell r="C227" t="str">
            <v>VAR_fout</v>
          </cell>
          <cell r="D227" t="str">
            <v>CO2_I</v>
          </cell>
          <cell r="E227"/>
          <cell r="F227"/>
          <cell r="G227"/>
          <cell r="H227">
            <v>0.12518602431737799</v>
          </cell>
          <cell r="I227">
            <v>0.17463370709696099</v>
          </cell>
          <cell r="J227">
            <v>0.28113145679823298</v>
          </cell>
          <cell r="K227">
            <v>0.40159694182156302</v>
          </cell>
          <cell r="L227">
            <v>0.65410647402100297</v>
          </cell>
          <cell r="M227">
            <v>0.59665783491655999</v>
          </cell>
          <cell r="N227">
            <v>1.0827438718226701</v>
          </cell>
          <cell r="O227">
            <v>1.0497290743322001</v>
          </cell>
          <cell r="P227">
            <v>1.3036148103497001</v>
          </cell>
        </row>
        <row r="228">
          <cell r="B228" t="str">
            <v>ITOT-CHPGFC</v>
          </cell>
          <cell r="C228" t="str">
            <v>VAR_fin</v>
          </cell>
          <cell r="D228" t="str">
            <v>INGA</v>
          </cell>
          <cell r="E228"/>
          <cell r="F228"/>
          <cell r="G228"/>
          <cell r="H228">
            <v>2.2196103602372002E-3</v>
          </cell>
          <cell r="I228">
            <v>3.0963423244141949E-3</v>
          </cell>
          <cell r="J228">
            <v>4.9846002978410006E-3</v>
          </cell>
          <cell r="K228">
            <v>7.1205131528645823E-3</v>
          </cell>
          <cell r="L228">
            <v>1.159763251810288E-2</v>
          </cell>
          <cell r="M228">
            <v>1.0579039626180144E-2</v>
          </cell>
          <cell r="N228">
            <v>1.919758637983459E-2</v>
          </cell>
          <cell r="O228">
            <v>1.861221763000348E-2</v>
          </cell>
          <cell r="P228">
            <v>2.3113737772157847E-2</v>
          </cell>
        </row>
        <row r="229">
          <cell r="B229" t="str">
            <v>ITOT-CHPGFC</v>
          </cell>
          <cell r="C229" t="str">
            <v>VAR_ncap</v>
          </cell>
          <cell r="D229" t="str">
            <v>-</v>
          </cell>
          <cell r="E229"/>
          <cell r="F229"/>
          <cell r="G229"/>
          <cell r="H229">
            <v>8.2937249780107793E-5</v>
          </cell>
          <cell r="I229">
            <v>6.2263290864707506E-5</v>
          </cell>
          <cell r="J229">
            <v>4.8929284504637201E-5</v>
          </cell>
          <cell r="K229">
            <v>9.0924765609187998E-5</v>
          </cell>
          <cell r="L229">
            <v>2.17816461554693E-4</v>
          </cell>
          <cell r="M229">
            <v>2.4106918684592602E-6</v>
          </cell>
          <cell r="N229">
            <v>3.2665128909672802E-4</v>
          </cell>
          <cell r="O229">
            <v>1.14609095304586E-4</v>
          </cell>
          <cell r="P229">
            <v>3.4093167499797401E-4</v>
          </cell>
        </row>
        <row r="230">
          <cell r="B230" t="str">
            <v>ITOT-CHPGFC</v>
          </cell>
          <cell r="C230" t="str">
            <v>VAR_cap</v>
          </cell>
          <cell r="D230" t="str">
            <v>-</v>
          </cell>
          <cell r="E230"/>
          <cell r="F230"/>
          <cell r="G230"/>
          <cell r="H230">
            <v>8.2937249780107793E-5</v>
          </cell>
          <cell r="I230">
            <v>1.4516376424559529E-4</v>
          </cell>
          <cell r="J230">
            <v>1.7819277113788044E-4</v>
          </cell>
          <cell r="K230">
            <v>2.0196543633014565E-4</v>
          </cell>
          <cell r="L230">
            <v>3.574196295565616E-4</v>
          </cell>
          <cell r="M230">
            <v>3.0624914707078554E-4</v>
          </cell>
          <cell r="N230">
            <v>5.4657354050248496E-4</v>
          </cell>
          <cell r="O230">
            <v>4.8109796026988595E-4</v>
          </cell>
          <cell r="P230">
            <v>7.8182203810593881E-4</v>
          </cell>
        </row>
        <row r="231">
          <cell r="B231" t="str">
            <v>ENUC_AMR_BEZ_I</v>
          </cell>
          <cell r="C231" t="str">
            <v>VAR_fout</v>
          </cell>
          <cell r="D231" t="str">
            <v>HTH</v>
          </cell>
          <cell r="E231"/>
          <cell r="F231"/>
          <cell r="G231"/>
          <cell r="H231"/>
          <cell r="I231"/>
          <cell r="J231"/>
          <cell r="K231"/>
          <cell r="L231"/>
          <cell r="M231">
            <v>1.1943086371834661</v>
          </cell>
          <cell r="N231">
            <v>1.2548733144044981</v>
          </cell>
          <cell r="O231">
            <v>1.2330745247139849</v>
          </cell>
          <cell r="P231">
            <v>1.1536147083277399</v>
          </cell>
        </row>
        <row r="232">
          <cell r="B232" t="str">
            <v>ENUC_AMR_BEZ_I</v>
          </cell>
          <cell r="C232" t="str">
            <v>VAR_fout</v>
          </cell>
          <cell r="D232" t="str">
            <v>ELC</v>
          </cell>
          <cell r="E232"/>
          <cell r="F232"/>
          <cell r="G232"/>
          <cell r="H232"/>
          <cell r="I232"/>
          <cell r="J232"/>
          <cell r="K232"/>
          <cell r="L232"/>
          <cell r="M232">
            <v>1.0823918707307081</v>
          </cell>
          <cell r="N232">
            <v>2.0468551432597062</v>
          </cell>
          <cell r="O232">
            <v>1.9974905216162342</v>
          </cell>
          <cell r="P232">
            <v>2.0831366698447922</v>
          </cell>
        </row>
        <row r="233">
          <cell r="B233" t="str">
            <v>ENUC_AMR_BEZ_I</v>
          </cell>
          <cell r="C233" t="str">
            <v>VAR_fin</v>
          </cell>
          <cell r="D233" t="str">
            <v>URN</v>
          </cell>
          <cell r="E233"/>
          <cell r="F233"/>
          <cell r="G233"/>
          <cell r="H233"/>
          <cell r="I233"/>
          <cell r="J233"/>
          <cell r="K233"/>
          <cell r="L233"/>
          <cell r="M233">
            <v>3.674627889277172</v>
          </cell>
          <cell r="N233">
            <v>5.8822478228709558</v>
          </cell>
          <cell r="O233">
            <v>5.7493809653031906</v>
          </cell>
          <cell r="P233">
            <v>5.8552557096198834</v>
          </cell>
        </row>
        <row r="234">
          <cell r="B234" t="str">
            <v>ENUC_AMR_BEZ_I</v>
          </cell>
          <cell r="C234" t="str">
            <v>VAR_ncap</v>
          </cell>
          <cell r="D234" t="str">
            <v>-</v>
          </cell>
          <cell r="E234"/>
          <cell r="F234"/>
          <cell r="G234"/>
          <cell r="H234"/>
          <cell r="I234"/>
          <cell r="J234"/>
          <cell r="K234"/>
          <cell r="L234">
            <v>9.5388420087183706E-2</v>
          </cell>
          <cell r="M234">
            <v>1.04405956166277E-5</v>
          </cell>
          <cell r="N234">
            <v>1.20019435245293E-5</v>
          </cell>
          <cell r="O234">
            <v>1.56813935589106E-3</v>
          </cell>
          <cell r="P234"/>
        </row>
        <row r="235">
          <cell r="B235" t="str">
            <v>ENUC_AMR_BEZ_I</v>
          </cell>
          <cell r="C235" t="str">
            <v>VAR_cap</v>
          </cell>
          <cell r="D235" t="str">
            <v>-</v>
          </cell>
          <cell r="E235"/>
          <cell r="F235"/>
          <cell r="G235"/>
          <cell r="H235"/>
          <cell r="I235"/>
          <cell r="J235"/>
          <cell r="K235"/>
          <cell r="L235"/>
          <cell r="M235">
            <v>5.2483075341813797E-2</v>
          </cell>
          <cell r="N235">
            <v>9.5398860682800304E-2</v>
          </cell>
          <cell r="O235">
            <v>9.5406662860644004E-2</v>
          </cell>
          <cell r="P235">
            <v>9.6979001982215901E-2</v>
          </cell>
        </row>
        <row r="236">
          <cell r="B236" t="str">
            <v>ITOT-SWSTG-CHP</v>
          </cell>
          <cell r="C236" t="str">
            <v>VAR_fout</v>
          </cell>
          <cell r="D236" t="str">
            <v>ITOT_LTH_CHP</v>
          </cell>
          <cell r="E236">
            <v>9.7611564452550702E-4</v>
          </cell>
          <cell r="F236">
            <v>1.5456638694290155E-4</v>
          </cell>
          <cell r="G236">
            <v>0.12877650124740944</v>
          </cell>
          <cell r="H236">
            <v>3.1022280773782461E-2</v>
          </cell>
          <cell r="I236">
            <v>5.0714268653928571E-2</v>
          </cell>
          <cell r="J236">
            <v>0.23961194697962743</v>
          </cell>
          <cell r="K236">
            <v>0.4070768632334798</v>
          </cell>
          <cell r="L236">
            <v>0.5744004338900508</v>
          </cell>
          <cell r="M236">
            <v>0.50583126993061345</v>
          </cell>
          <cell r="N236">
            <v>0.56924825461374995</v>
          </cell>
          <cell r="O236">
            <v>0.58533932790838838</v>
          </cell>
          <cell r="P236">
            <v>0.59324432097696511</v>
          </cell>
        </row>
        <row r="237">
          <cell r="B237" t="str">
            <v>ITOT-SWSTG-CHP</v>
          </cell>
          <cell r="C237" t="str">
            <v>VAR_fout</v>
          </cell>
          <cell r="D237" t="str">
            <v>AUX_ITOT-CHP_OUT</v>
          </cell>
          <cell r="E237">
            <v>9.761156445255055E-4</v>
          </cell>
          <cell r="F237">
            <v>1.5444015233562818E-4</v>
          </cell>
          <cell r="G237">
            <v>0.12861224550602246</v>
          </cell>
          <cell r="H237">
            <v>3.102228077378251E-2</v>
          </cell>
          <cell r="I237">
            <v>5.0657919466535417E-2</v>
          </cell>
          <cell r="J237">
            <v>0.23961194697962759</v>
          </cell>
          <cell r="K237">
            <v>0.40667932723422884</v>
          </cell>
          <cell r="L237">
            <v>0.57440043389005102</v>
          </cell>
          <cell r="M237">
            <v>0.50583126993061356</v>
          </cell>
          <cell r="N237">
            <v>0.56924825461374995</v>
          </cell>
          <cell r="O237">
            <v>0.5853393279083885</v>
          </cell>
          <cell r="P237">
            <v>0.59324432097696522</v>
          </cell>
        </row>
        <row r="238">
          <cell r="B238" t="str">
            <v>ITOT-SWSTG-CHP</v>
          </cell>
          <cell r="C238" t="str">
            <v>VAR_fin</v>
          </cell>
          <cell r="D238" t="str">
            <v>ITOT_LTH_CHP</v>
          </cell>
          <cell r="E238">
            <v>1.2050810426242741E-3</v>
          </cell>
          <cell r="F238">
            <v>1.8803696708432854E-4</v>
          </cell>
          <cell r="G238">
            <v>0.15330535862786837</v>
          </cell>
          <cell r="H238">
            <v>3.5657793992853647E-2</v>
          </cell>
          <cell r="I238">
            <v>5.6349187393255895E-2</v>
          </cell>
          <cell r="J238">
            <v>0.25764725584338627</v>
          </cell>
          <cell r="K238">
            <v>0.42403839920155967</v>
          </cell>
          <cell r="L238">
            <v>0.58020245847475405</v>
          </cell>
          <cell r="M238">
            <v>0.51094067669761423</v>
          </cell>
          <cell r="N238">
            <v>0.57499823698357133</v>
          </cell>
          <cell r="O238">
            <v>0.59125184637209927</v>
          </cell>
          <cell r="P238">
            <v>0.59923668785553397</v>
          </cell>
        </row>
        <row r="239">
          <cell r="B239" t="str">
            <v>ITOT-SWSTG-CHP</v>
          </cell>
          <cell r="C239" t="str">
            <v>VAR_fin</v>
          </cell>
          <cell r="D239" t="str">
            <v>AUX_ITOT-CHP_IN</v>
          </cell>
          <cell r="E239">
            <v>1.2050810426242741E-3</v>
          </cell>
          <cell r="F239">
            <v>1.8803696708432854E-4</v>
          </cell>
          <cell r="G239">
            <v>0.15330535862786837</v>
          </cell>
          <cell r="H239">
            <v>3.5657793992853647E-2</v>
          </cell>
          <cell r="I239">
            <v>5.6349187393255895E-2</v>
          </cell>
          <cell r="J239">
            <v>0.25764725584338627</v>
          </cell>
          <cell r="K239">
            <v>0.42403839920155967</v>
          </cell>
          <cell r="L239">
            <v>0.58020245847475405</v>
          </cell>
          <cell r="M239">
            <v>0.51094067669761423</v>
          </cell>
          <cell r="N239">
            <v>0.57499823698357133</v>
          </cell>
          <cell r="O239">
            <v>0.59125184637209927</v>
          </cell>
          <cell r="P239">
            <v>0.59923668785553397</v>
          </cell>
        </row>
        <row r="240">
          <cell r="B240" t="str">
            <v>ITOT-SWSTG-CHP</v>
          </cell>
          <cell r="C240" t="str">
            <v>VAR_ncap</v>
          </cell>
          <cell r="D240" t="str">
            <v>-</v>
          </cell>
          <cell r="E240">
            <v>1.8017905264865401E-3</v>
          </cell>
          <cell r="F240">
            <v>2.9201688593370201E-5</v>
          </cell>
          <cell r="G240">
            <v>6.2603273502985996E-3</v>
          </cell>
          <cell r="H240">
            <v>1.1167031728721299E-5</v>
          </cell>
          <cell r="I240">
            <v>4.6812817024808502E-3</v>
          </cell>
          <cell r="J240">
            <v>5.5212834880191297E-2</v>
          </cell>
          <cell r="K240">
            <v>3.1927724392950899E-2</v>
          </cell>
          <cell r="L240">
            <v>2.2906719568710002E-2</v>
          </cell>
          <cell r="M240">
            <v>4.0035902249308197E-2</v>
          </cell>
          <cell r="N240">
            <v>4.8968969066684097E-2</v>
          </cell>
          <cell r="O240">
            <v>3.3751555737908202E-2</v>
          </cell>
          <cell r="P240">
            <v>3.4523531027558403E-2</v>
          </cell>
        </row>
        <row r="241">
          <cell r="B241" t="str">
            <v>ITOT-SWSTG-CHP</v>
          </cell>
          <cell r="C241" t="str">
            <v>VAR_cap</v>
          </cell>
          <cell r="D241" t="str">
            <v>-</v>
          </cell>
          <cell r="E241">
            <v>1.8120552011759823E-3</v>
          </cell>
          <cell r="F241">
            <v>1.8376447387237584E-3</v>
          </cell>
          <cell r="G241">
            <v>8.092638293466228E-3</v>
          </cell>
          <cell r="H241">
            <v>8.0706301261216119E-3</v>
          </cell>
          <cell r="I241">
            <v>1.1400062372107243E-2</v>
          </cell>
          <cell r="J241">
            <v>6.1200263356366892E-2</v>
          </cell>
          <cell r="K241">
            <v>9.180796090669914E-2</v>
          </cell>
          <cell r="L241">
            <v>0.11002537654942929</v>
          </cell>
          <cell r="M241">
            <v>9.9098648803270586E-2</v>
          </cell>
          <cell r="N241">
            <v>0.1118874007268114</v>
          </cell>
          <cell r="O241">
            <v>0.1140860882023871</v>
          </cell>
          <cell r="P241">
            <v>0.11722276767169176</v>
          </cell>
        </row>
        <row r="242">
          <cell r="B242" t="str">
            <v>D-ELFO</v>
          </cell>
          <cell r="C242" t="str">
            <v>VAR_fout</v>
          </cell>
          <cell r="D242" t="str">
            <v>CO2</v>
          </cell>
          <cell r="E242">
            <v>26.526964778965301</v>
          </cell>
          <cell r="F242">
            <v>16.337085208060302</v>
          </cell>
          <cell r="G242">
            <v>1.5094512645595899</v>
          </cell>
          <cell r="H242">
            <v>0.82780639622504504</v>
          </cell>
          <cell r="I242">
            <v>1.10281248721918</v>
          </cell>
          <cell r="J242">
            <v>1.20103225030348</v>
          </cell>
          <cell r="K242">
            <v>2.1821572767686499</v>
          </cell>
          <cell r="L242">
            <v>3.6488037015755199</v>
          </cell>
          <cell r="M242">
            <v>2.1744377897084401</v>
          </cell>
          <cell r="N242">
            <v>3.6700959297275899</v>
          </cell>
          <cell r="O242">
            <v>3.9401461393571999</v>
          </cell>
          <cell r="P242">
            <v>7.0616845501432604</v>
          </cell>
        </row>
        <row r="243">
          <cell r="B243" t="str">
            <v>D-ELFO</v>
          </cell>
          <cell r="C243" t="str">
            <v>VAR_fout</v>
          </cell>
          <cell r="D243" t="str">
            <v>ELFO</v>
          </cell>
          <cell r="E243">
            <v>0.35392040098715777</v>
          </cell>
          <cell r="F243">
            <v>0.21796793549418689</v>
          </cell>
          <cell r="G243">
            <v>2.0138964305751194E-2</v>
          </cell>
          <cell r="H243">
            <v>1.1044519195200959E-2</v>
          </cell>
          <cell r="I243">
            <v>1.471362596295795E-2</v>
          </cell>
          <cell r="J243">
            <v>1.6024065292346491E-2</v>
          </cell>
          <cell r="K243">
            <v>2.911414799417282E-2</v>
          </cell>
          <cell r="L243">
            <v>4.8682013941114224E-2</v>
          </cell>
          <cell r="M243">
            <v>2.9011155285488251E-2</v>
          </cell>
          <cell r="N243">
            <v>4.8966092952349778E-2</v>
          </cell>
          <cell r="O243">
            <v>5.2569078792424749E-2</v>
          </cell>
          <cell r="P243">
            <v>9.4216366194044568E-2</v>
          </cell>
        </row>
        <row r="244">
          <cell r="B244" t="str">
            <v>D-ELFO</v>
          </cell>
          <cell r="C244" t="str">
            <v>VAR_fin</v>
          </cell>
          <cell r="D244" t="str">
            <v>LFO</v>
          </cell>
          <cell r="E244">
            <v>0.35993167949749394</v>
          </cell>
          <cell r="F244">
            <v>0.22167008423419723</v>
          </cell>
          <cell r="G244">
            <v>2.0481021228759666E-2</v>
          </cell>
          <cell r="H244">
            <v>1.1232108496947694E-2</v>
          </cell>
          <cell r="I244">
            <v>1.4963534426311735E-2</v>
          </cell>
          <cell r="J244">
            <v>1.6296231347401338E-2</v>
          </cell>
          <cell r="K244">
            <v>2.9608646903238157E-2</v>
          </cell>
          <cell r="L244">
            <v>4.9508869763575665E-2</v>
          </cell>
          <cell r="M244">
            <v>2.9503904880711539E-2</v>
          </cell>
          <cell r="N244">
            <v>4.9797773809058206E-2</v>
          </cell>
          <cell r="O244">
            <v>5.3461955757899651E-2</v>
          </cell>
          <cell r="P244">
            <v>9.5816615334372551E-2</v>
          </cell>
        </row>
        <row r="245">
          <cell r="B245" t="str">
            <v>EHYD-DAM00</v>
          </cell>
          <cell r="C245" t="str">
            <v>VAR_fout</v>
          </cell>
          <cell r="D245" t="str">
            <v>ELC</v>
          </cell>
          <cell r="E245">
            <v>66.745680000005166</v>
          </cell>
          <cell r="F245">
            <v>49.786699647739439</v>
          </cell>
          <cell r="G245">
            <v>68.490382782872643</v>
          </cell>
          <cell r="H245">
            <v>68.886367910995403</v>
          </cell>
          <cell r="I245">
            <v>69.968123946568454</v>
          </cell>
          <cell r="J245">
            <v>71.050699672363706</v>
          </cell>
          <cell r="K245">
            <v>71.392824602088368</v>
          </cell>
          <cell r="L245">
            <v>71.337935308945148</v>
          </cell>
          <cell r="M245">
            <v>71.337831723629378</v>
          </cell>
          <cell r="N245">
            <v>71.338001193821967</v>
          </cell>
          <cell r="O245">
            <v>71.337988051991104</v>
          </cell>
          <cell r="P245">
            <v>71.337634246390266</v>
          </cell>
        </row>
        <row r="246">
          <cell r="B246" t="str">
            <v>EHYD-DAM00</v>
          </cell>
          <cell r="C246" t="str">
            <v>VAR_fin</v>
          </cell>
          <cell r="D246" t="str">
            <v>HYDD</v>
          </cell>
          <cell r="E246">
            <v>66.745680000005166</v>
          </cell>
          <cell r="F246">
            <v>49.786699647739439</v>
          </cell>
          <cell r="G246">
            <v>68.490382782872643</v>
          </cell>
          <cell r="H246">
            <v>68.886367910995403</v>
          </cell>
          <cell r="I246">
            <v>69.968123946568454</v>
          </cell>
          <cell r="J246">
            <v>71.050699672363706</v>
          </cell>
          <cell r="K246">
            <v>71.392824602088368</v>
          </cell>
          <cell r="L246">
            <v>71.337935308945148</v>
          </cell>
          <cell r="M246">
            <v>71.337831723629378</v>
          </cell>
          <cell r="N246">
            <v>71.338001193821967</v>
          </cell>
          <cell r="O246">
            <v>71.337988051991104</v>
          </cell>
          <cell r="P246">
            <v>71.337634246390266</v>
          </cell>
        </row>
        <row r="247">
          <cell r="B247" t="str">
            <v>EHYD-DAM00</v>
          </cell>
          <cell r="C247" t="str">
            <v>VAR_cap</v>
          </cell>
          <cell r="D247" t="str">
            <v>-</v>
          </cell>
          <cell r="E247">
            <v>7.3394300010600002</v>
          </cell>
          <cell r="F247">
            <v>7.3394300010600002</v>
          </cell>
          <cell r="G247">
            <v>7.3394300010600002</v>
          </cell>
          <cell r="H247">
            <v>7.3394300010600002</v>
          </cell>
          <cell r="I247">
            <v>7.3394300010600002</v>
          </cell>
          <cell r="J247">
            <v>7.3394300010600002</v>
          </cell>
          <cell r="K247">
            <v>7.3394300010600002</v>
          </cell>
          <cell r="L247">
            <v>7.3394300010600002</v>
          </cell>
          <cell r="M247">
            <v>7.3394300010600002</v>
          </cell>
          <cell r="N247">
            <v>7.3394300010600002</v>
          </cell>
          <cell r="O247">
            <v>7.3394300010600002</v>
          </cell>
          <cell r="P247">
            <v>7.3394300010600002</v>
          </cell>
        </row>
        <row r="248">
          <cell r="B248" t="str">
            <v>RHES-SHSTG-CHPWOD</v>
          </cell>
          <cell r="C248" t="str">
            <v>VAR_fout</v>
          </cell>
          <cell r="D248" t="str">
            <v>AUX_RES-CHPWOD_OUT</v>
          </cell>
          <cell r="E248">
            <v>3.8672198720991529E-6</v>
          </cell>
          <cell r="F248">
            <v>5.0738474199684786E-6</v>
          </cell>
          <cell r="G248">
            <v>5.3047769591459357E-6</v>
          </cell>
          <cell r="H248">
            <v>6.9912469623697755E-4</v>
          </cell>
          <cell r="I248">
            <v>1.1678721678003864E-3</v>
          </cell>
          <cell r="J248">
            <v>1.3076697109846843E-3</v>
          </cell>
          <cell r="K248">
            <v>1.7412090559127274E-3</v>
          </cell>
          <cell r="L248">
            <v>3.9260964108506959E-3</v>
          </cell>
          <cell r="M248">
            <v>2.2372363313254567E-3</v>
          </cell>
          <cell r="N248">
            <v>4.9729347497137512E-3</v>
          </cell>
          <cell r="O248">
            <v>3.2871982482969241E-3</v>
          </cell>
          <cell r="P248">
            <v>7.9451656633332136E-3</v>
          </cell>
        </row>
        <row r="249">
          <cell r="B249" t="str">
            <v>RHES-SHSTG-CHPWOD</v>
          </cell>
          <cell r="C249" t="str">
            <v>VAR_fout</v>
          </cell>
          <cell r="D249" t="str">
            <v>RHES_LTH_CHPWOD</v>
          </cell>
          <cell r="E249">
            <v>3.8672198720991445E-6</v>
          </cell>
          <cell r="F249">
            <v>5.0772299849151113E-6</v>
          </cell>
          <cell r="G249">
            <v>5.3103027684783751E-6</v>
          </cell>
          <cell r="H249">
            <v>6.9912469623697755E-4</v>
          </cell>
          <cell r="I249">
            <v>1.1689455797193183E-3</v>
          </cell>
          <cell r="J249">
            <v>1.3076697109846785E-3</v>
          </cell>
          <cell r="K249">
            <v>1.7426316123309526E-3</v>
          </cell>
          <cell r="L249">
            <v>3.9260964108506925E-3</v>
          </cell>
          <cell r="M249">
            <v>2.2372363313254541E-3</v>
          </cell>
          <cell r="N249">
            <v>4.972934749713746E-3</v>
          </cell>
          <cell r="O249">
            <v>3.2871982482969206E-3</v>
          </cell>
          <cell r="P249">
            <v>7.9451656633332066E-3</v>
          </cell>
        </row>
        <row r="250">
          <cell r="B250" t="str">
            <v>RHES-SHSTG-CHPWOD</v>
          </cell>
          <cell r="C250" t="str">
            <v>VAR_fin</v>
          </cell>
          <cell r="D250" t="str">
            <v>AUX_RES-CHPWOD_IN</v>
          </cell>
          <cell r="E250">
            <v>3.0785644967049504E-6</v>
          </cell>
          <cell r="F250">
            <v>3.6456545947262964E-6</v>
          </cell>
          <cell r="G250">
            <v>3.936164306503027E-6</v>
          </cell>
          <cell r="H250">
            <v>8.7390587029630455E-4</v>
          </cell>
          <cell r="I250">
            <v>1.4169037329931032E-3</v>
          </cell>
          <cell r="J250">
            <v>1.5384349540996289E-3</v>
          </cell>
          <cell r="K250">
            <v>1.9915789855210956E-3</v>
          </cell>
          <cell r="L250">
            <v>4.3623293453896568E-3</v>
          </cell>
          <cell r="M250">
            <v>2.4858181459171866E-3</v>
          </cell>
          <cell r="N250">
            <v>5.5254830552374269E-3</v>
          </cell>
          <cell r="O250">
            <v>3.6524424981077353E-3</v>
          </cell>
          <cell r="P250">
            <v>8.8279618481476967E-3</v>
          </cell>
        </row>
        <row r="251">
          <cell r="B251" t="str">
            <v>RHES-SHSTG-CHPWOD</v>
          </cell>
          <cell r="C251" t="str">
            <v>VAR_fin</v>
          </cell>
          <cell r="D251" t="str">
            <v>RHES_LTH_CHPWOD</v>
          </cell>
          <cell r="E251">
            <v>3.0785644967049504E-6</v>
          </cell>
          <cell r="F251">
            <v>3.6456545947262964E-6</v>
          </cell>
          <cell r="G251">
            <v>3.936164306503027E-6</v>
          </cell>
          <cell r="H251">
            <v>8.7390587029630455E-4</v>
          </cell>
          <cell r="I251">
            <v>1.4169037329931032E-3</v>
          </cell>
          <cell r="J251">
            <v>1.5384349540996289E-3</v>
          </cell>
          <cell r="K251">
            <v>1.9915789855210956E-3</v>
          </cell>
          <cell r="L251">
            <v>4.3623293453896568E-3</v>
          </cell>
          <cell r="M251">
            <v>2.4858181459171866E-3</v>
          </cell>
          <cell r="N251">
            <v>5.5254830552374269E-3</v>
          </cell>
          <cell r="O251">
            <v>3.6524424981077353E-3</v>
          </cell>
          <cell r="P251">
            <v>8.8279618481476967E-3</v>
          </cell>
        </row>
        <row r="252">
          <cell r="B252" t="str">
            <v>RHES-SHSTG-CHPWOD</v>
          </cell>
          <cell r="C252" t="str">
            <v>VAR_ncap</v>
          </cell>
          <cell r="D252" t="str">
            <v>-</v>
          </cell>
          <cell r="E252">
            <v>7.9189721499297097E-4</v>
          </cell>
          <cell r="F252">
            <v>2.08805854246986E-5</v>
          </cell>
          <cell r="G252">
            <v>3.55565696600885E-5</v>
          </cell>
          <cell r="H252">
            <v>3.08088367792848E-5</v>
          </cell>
          <cell r="I252">
            <v>8.8759361101460198E-4</v>
          </cell>
          <cell r="J252">
            <v>3.5502568118113599E-4</v>
          </cell>
          <cell r="K252">
            <v>6.3225106351643494E-5</v>
          </cell>
          <cell r="L252">
            <v>1.3730674006465901E-3</v>
          </cell>
          <cell r="M252">
            <v>4.48925319335175E-5</v>
          </cell>
          <cell r="N252">
            <v>9.2575952396650003E-4</v>
          </cell>
          <cell r="O252">
            <v>6.4654055422914297E-4</v>
          </cell>
          <cell r="P252">
            <v>2.0861876379381699E-3</v>
          </cell>
        </row>
        <row r="253">
          <cell r="B253" t="str">
            <v>RHES-SHSTG-CHPWOD</v>
          </cell>
          <cell r="C253" t="str">
            <v>VAR_cap</v>
          </cell>
          <cell r="D253" t="str">
            <v>-</v>
          </cell>
          <cell r="E253">
            <v>7.9189721499297097E-4</v>
          </cell>
          <cell r="F253">
            <v>8.1013018108395398E-4</v>
          </cell>
          <cell r="G253">
            <v>8.3887016983113594E-4</v>
          </cell>
          <cell r="H253">
            <v>8.586194681382412E-4</v>
          </cell>
          <cell r="I253">
            <v>1.1443877808433019E-3</v>
          </cell>
          <cell r="J253">
            <v>1.2588690105739314E-3</v>
          </cell>
          <cell r="K253">
            <v>1.2898402310261633E-3</v>
          </cell>
          <cell r="L253">
            <v>1.7743069560819402E-3</v>
          </cell>
          <cell r="M253">
            <v>1.4989240784187459E-3</v>
          </cell>
          <cell r="N253">
            <v>2.3195291698640476E-3</v>
          </cell>
          <cell r="O253">
            <v>1.8143295967459493E-3</v>
          </cell>
          <cell r="P253">
            <v>3.6373504596825144E-3</v>
          </cell>
        </row>
        <row r="254">
          <cell r="B254" t="str">
            <v>ENUC_GOE_EXT</v>
          </cell>
          <cell r="C254" t="str">
            <v>VAR_fout</v>
          </cell>
          <cell r="D254" t="str">
            <v>ELC</v>
          </cell>
          <cell r="E254"/>
          <cell r="F254"/>
          <cell r="G254">
            <v>21.506335222137899</v>
          </cell>
          <cell r="H254">
            <v>23.74210419548891</v>
          </cell>
          <cell r="I254">
            <v>24.143586090817347</v>
          </cell>
          <cell r="J254"/>
          <cell r="K254"/>
          <cell r="L254"/>
        </row>
        <row r="255">
          <cell r="B255" t="str">
            <v>ENUC_GOE_EXT</v>
          </cell>
          <cell r="C255" t="str">
            <v>VAR_fin</v>
          </cell>
          <cell r="D255" t="str">
            <v>URN</v>
          </cell>
          <cell r="E255"/>
          <cell r="F255"/>
          <cell r="G255">
            <v>64.860300825327997</v>
          </cell>
          <cell r="H255">
            <v>71.603088319787403</v>
          </cell>
          <cell r="I255">
            <v>72.813905329657118</v>
          </cell>
          <cell r="J255"/>
          <cell r="K255"/>
          <cell r="L255"/>
        </row>
        <row r="256">
          <cell r="B256" t="str">
            <v>ENUC_GOE_EXT</v>
          </cell>
          <cell r="C256" t="str">
            <v>VAR_ncap</v>
          </cell>
          <cell r="D256" t="str">
            <v>-</v>
          </cell>
          <cell r="E256"/>
          <cell r="F256"/>
          <cell r="G256">
            <v>0.820646279570869</v>
          </cell>
          <cell r="H256"/>
          <cell r="I256"/>
          <cell r="J256"/>
          <cell r="K256"/>
          <cell r="L256"/>
        </row>
        <row r="257">
          <cell r="B257" t="str">
            <v>ENUC_GOE_EXT</v>
          </cell>
          <cell r="C257" t="str">
            <v>VAR_cap</v>
          </cell>
          <cell r="D257" t="str">
            <v>-</v>
          </cell>
          <cell r="E257"/>
          <cell r="F257"/>
          <cell r="G257">
            <v>0.820646279570869</v>
          </cell>
          <cell r="H257">
            <v>0.82064621953947514</v>
          </cell>
          <cell r="I257">
            <v>0.82064614234437439</v>
          </cell>
          <cell r="J257"/>
          <cell r="K257"/>
          <cell r="L257"/>
        </row>
        <row r="258">
          <cell r="B258" t="str">
            <v>ESOL-PV_A</v>
          </cell>
          <cell r="C258" t="str">
            <v>VAR_fout</v>
          </cell>
          <cell r="D258" t="str">
            <v>ELC35</v>
          </cell>
          <cell r="E258"/>
          <cell r="F258"/>
          <cell r="G258"/>
          <cell r="H258">
            <v>3.025122604956486E-4</v>
          </cell>
          <cell r="I258">
            <v>1.1275992083598571E-3</v>
          </cell>
          <cell r="J258">
            <v>1.1052241727929565E-3</v>
          </cell>
          <cell r="K258">
            <v>1.1033063930694289E-3</v>
          </cell>
          <cell r="L258">
            <v>1.1103574246263044E-3</v>
          </cell>
          <cell r="M258">
            <v>1.2037475670524699E-3</v>
          </cell>
          <cell r="N258">
            <v>1.4420053380886436E-3</v>
          </cell>
          <cell r="O258">
            <v>2.0498537022668756E-3</v>
          </cell>
          <cell r="P258">
            <v>5.0885498390194827E-3</v>
          </cell>
        </row>
        <row r="259">
          <cell r="B259" t="str">
            <v>ESOL-PV_A</v>
          </cell>
          <cell r="C259" t="str">
            <v>VAR_fin</v>
          </cell>
          <cell r="D259" t="str">
            <v>SOL</v>
          </cell>
          <cell r="E259"/>
          <cell r="F259"/>
          <cell r="G259"/>
          <cell r="H259">
            <v>3.025122604956486E-4</v>
          </cell>
          <cell r="I259">
            <v>1.1275992083598571E-3</v>
          </cell>
          <cell r="J259">
            <v>1.1052241727929565E-3</v>
          </cell>
          <cell r="K259">
            <v>1.1033063930694289E-3</v>
          </cell>
          <cell r="L259">
            <v>1.1103574246263044E-3</v>
          </cell>
          <cell r="M259">
            <v>1.2037475670524699E-3</v>
          </cell>
          <cell r="N259">
            <v>1.4420053380886436E-3</v>
          </cell>
          <cell r="O259">
            <v>2.0498537022668756E-3</v>
          </cell>
          <cell r="P259">
            <v>5.0885498390194827E-3</v>
          </cell>
        </row>
        <row r="260">
          <cell r="B260" t="str">
            <v>ESOL-PV_A</v>
          </cell>
          <cell r="C260" t="str">
            <v>VAR_fin</v>
          </cell>
          <cell r="D260" t="str">
            <v>SOLPVC</v>
          </cell>
          <cell r="E260"/>
          <cell r="F260"/>
          <cell r="G260"/>
          <cell r="H260">
            <v>3.0251226049564898E-4</v>
          </cell>
          <cell r="I260">
            <v>1.1275992083598599E-3</v>
          </cell>
          <cell r="J260">
            <v>1.10522417279296E-3</v>
          </cell>
          <cell r="K260">
            <v>1.1033063930694299E-3</v>
          </cell>
          <cell r="L260">
            <v>1.11035742462631E-3</v>
          </cell>
          <cell r="M260">
            <v>1.2037475670524701E-3</v>
          </cell>
          <cell r="N260">
            <v>1.4420053380886401E-3</v>
          </cell>
          <cell r="O260">
            <v>2.04985370226687E-3</v>
          </cell>
          <cell r="P260">
            <v>5.0885498390194801E-3</v>
          </cell>
        </row>
        <row r="261">
          <cell r="B261" t="str">
            <v>ESOL-PV_A</v>
          </cell>
          <cell r="C261" t="str">
            <v>VAR_ncap</v>
          </cell>
          <cell r="D261" t="str">
            <v>-</v>
          </cell>
          <cell r="E261"/>
          <cell r="F261"/>
          <cell r="G261"/>
          <cell r="H261">
            <v>1.63552932569258E-4</v>
          </cell>
          <cell r="I261">
            <v>6.9567665974457796E-7</v>
          </cell>
          <cell r="J261">
            <v>3.4713179471598298E-7</v>
          </cell>
          <cell r="K261">
            <v>1.21459796939257E-6</v>
          </cell>
          <cell r="L261">
            <v>1.4964515861454901E-6</v>
          </cell>
          <cell r="M261">
            <v>2.0963786458162701E-4</v>
          </cell>
          <cell r="N261">
            <v>8.7483541844207007E-6</v>
          </cell>
          <cell r="O261">
            <v>5.2068398926162398E-4</v>
          </cell>
        </row>
        <row r="262">
          <cell r="B262" t="str">
            <v>ESOL-PV_A</v>
          </cell>
          <cell r="C262" t="str">
            <v>VAR_cap</v>
          </cell>
          <cell r="D262" t="str">
            <v>-</v>
          </cell>
          <cell r="E262"/>
          <cell r="F262"/>
          <cell r="G262"/>
          <cell r="H262">
            <v>4.38817823857978E-5</v>
          </cell>
          <cell r="I262">
            <v>1.63552932569258E-4</v>
          </cell>
          <cell r="J262">
            <v>1.6410251926071099E-4</v>
          </cell>
          <cell r="K262">
            <v>1.6478588629909499E-4</v>
          </cell>
          <cell r="L262">
            <v>1.6581033899311099E-4</v>
          </cell>
          <cell r="M262">
            <v>1.7921726375622101E-4</v>
          </cell>
          <cell r="N262">
            <v>2.13391722591626E-4</v>
          </cell>
          <cell r="O262">
            <v>3.0147681368598601E-4</v>
          </cell>
          <cell r="P262">
            <v>7.4178125758321003E-4</v>
          </cell>
        </row>
        <row r="263">
          <cell r="B263" t="str">
            <v>G-INTC-IND</v>
          </cell>
          <cell r="C263" t="str">
            <v>VAR_fout</v>
          </cell>
          <cell r="D263" t="str">
            <v>ELC35</v>
          </cell>
          <cell r="E263">
            <v>3.5436851968709917E-3</v>
          </cell>
          <cell r="F263">
            <v>1.3245621389028535E-3</v>
          </cell>
          <cell r="G263">
            <v>1.4557563773288653E-3</v>
          </cell>
          <cell r="H263">
            <v>5.7992368881371167E-4</v>
          </cell>
          <cell r="I263">
            <v>1.5233232728602394E-3</v>
          </cell>
          <cell r="J263">
            <v>1.1577814870652684E-3</v>
          </cell>
          <cell r="K263">
            <v>1.41672330061503E-3</v>
          </cell>
          <cell r="L263">
            <v>2.7092300379605683E-3</v>
          </cell>
          <cell r="M263">
            <v>1.5900587484783766E-3</v>
          </cell>
          <cell r="N263">
            <v>3.1352858233478918E-3</v>
          </cell>
          <cell r="O263">
            <v>2.401916582587647E-3</v>
          </cell>
          <cell r="P263">
            <v>5.3132003684738111E-3</v>
          </cell>
        </row>
        <row r="264">
          <cell r="B264" t="str">
            <v>G-INTC-IND</v>
          </cell>
          <cell r="C264" t="str">
            <v>VAR_fout</v>
          </cell>
          <cell r="D264" t="str">
            <v>ITOT_ELC</v>
          </cell>
          <cell r="E264">
            <v>55.819978169359338</v>
          </cell>
          <cell r="F264">
            <v>57.471012016188858</v>
          </cell>
          <cell r="G264">
            <v>52.916796260123945</v>
          </cell>
          <cell r="H264">
            <v>51.96702592626955</v>
          </cell>
          <cell r="I264">
            <v>50.850113434118711</v>
          </cell>
          <cell r="J264">
            <v>51.279560505039498</v>
          </cell>
          <cell r="K264">
            <v>50.748464002646571</v>
          </cell>
          <cell r="L264">
            <v>50.677853137636262</v>
          </cell>
          <cell r="M264">
            <v>50.497343142564262</v>
          </cell>
          <cell r="N264">
            <v>51.244236899705683</v>
          </cell>
          <cell r="O264">
            <v>48.940353047811264</v>
          </cell>
          <cell r="P264">
            <v>48.22508391852481</v>
          </cell>
        </row>
        <row r="265">
          <cell r="B265" t="str">
            <v>G-INTC-IND</v>
          </cell>
          <cell r="C265" t="str">
            <v>VAR_fout</v>
          </cell>
          <cell r="D265" t="str">
            <v>ELC13</v>
          </cell>
          <cell r="E265">
            <v>3.267770014547242E-3</v>
          </cell>
          <cell r="F265">
            <v>9.4309574909902686E-4</v>
          </cell>
          <cell r="G265">
            <v>1.1202114871296655E-3</v>
          </cell>
          <cell r="H265">
            <v>4.381213014478918E-4</v>
          </cell>
          <cell r="I265">
            <v>1.0918688035877135E-3</v>
          </cell>
          <cell r="J265">
            <v>8.6592450624162502E-4</v>
          </cell>
          <cell r="K265">
            <v>1.041952927314994E-3</v>
          </cell>
          <cell r="L265">
            <v>2.030303773594293E-3</v>
          </cell>
          <cell r="M265">
            <v>1.2240237903512643E-3</v>
          </cell>
          <cell r="N265">
            <v>2.4194947336364753E-3</v>
          </cell>
          <cell r="O265">
            <v>1.8493064994984381E-3</v>
          </cell>
          <cell r="P265">
            <v>4.0781155649246385E-3</v>
          </cell>
        </row>
        <row r="266">
          <cell r="B266" t="str">
            <v>G-INTC-IND</v>
          </cell>
          <cell r="C266" t="str">
            <v>VAR_fin</v>
          </cell>
          <cell r="D266" t="str">
            <v>ELC3</v>
          </cell>
          <cell r="E266">
            <v>25.753218575848788</v>
          </cell>
          <cell r="F266">
            <v>57.47040686647528</v>
          </cell>
          <cell r="G266">
            <v>52.915027504523955</v>
          </cell>
          <cell r="H266">
            <v>23.809566781558619</v>
          </cell>
          <cell r="I266">
            <v>50.849518790376209</v>
          </cell>
          <cell r="J266">
            <v>23.291947889964444</v>
          </cell>
          <cell r="K266">
            <v>50.747920398823098</v>
          </cell>
          <cell r="L266">
            <v>22.871719293332138</v>
          </cell>
          <cell r="M266">
            <v>50.496326112668356</v>
          </cell>
          <cell r="N266">
            <v>51.242372717878382</v>
          </cell>
          <cell r="O266">
            <v>48.938980710820672</v>
          </cell>
          <cell r="P266">
            <v>48.222679535196342</v>
          </cell>
        </row>
        <row r="267">
          <cell r="B267" t="str">
            <v>G-INTC-IND</v>
          </cell>
          <cell r="C267" t="str">
            <v>VAR_fin</v>
          </cell>
          <cell r="D267" t="str">
            <v>ELC5</v>
          </cell>
          <cell r="E267">
            <v>30.0735006341095</v>
          </cell>
          <cell r="F267">
            <v>2.8137677571773078E-3</v>
          </cell>
          <cell r="G267">
            <v>4.2880571707907952E-3</v>
          </cell>
          <cell r="H267">
            <v>28.158474920394937</v>
          </cell>
          <cell r="I267">
            <v>3.2046347780156264E-3</v>
          </cell>
          <cell r="J267">
            <v>27.989636321068371</v>
          </cell>
          <cell r="K267">
            <v>2.9983983241403545E-3</v>
          </cell>
          <cell r="L267">
            <v>27.810873378115666</v>
          </cell>
          <cell r="M267">
            <v>3.8273336851736553E-3</v>
          </cell>
          <cell r="N267">
            <v>7.4156695589159315E-3</v>
          </cell>
          <cell r="O267">
            <v>5.6205485317512805E-3</v>
          </cell>
          <cell r="P267">
            <v>1.1792740249272323E-2</v>
          </cell>
        </row>
        <row r="268">
          <cell r="B268" t="str">
            <v>G-INTC-IND</v>
          </cell>
          <cell r="C268" t="str">
            <v>VAR_ncap</v>
          </cell>
          <cell r="D268" t="str">
            <v>-</v>
          </cell>
          <cell r="E268">
            <v>1.54372913221569E-7</v>
          </cell>
          <cell r="F268">
            <v>1.5984554975483401E-7</v>
          </cell>
          <cell r="G268">
            <v>1.7233638159247601E-7</v>
          </cell>
          <cell r="H268">
            <v>1.9745317180214499E-7</v>
          </cell>
          <cell r="I268">
            <v>2.5880542135757299E-7</v>
          </cell>
          <cell r="J268">
            <v>3.0582621166088899E-7</v>
          </cell>
          <cell r="K268">
            <v>3.83790680841188E-7</v>
          </cell>
          <cell r="L268">
            <v>5.3204774083233704E-7</v>
          </cell>
          <cell r="M268">
            <v>6.4648498974623099E-7</v>
          </cell>
          <cell r="N268">
            <v>1.18541931003828E-6</v>
          </cell>
          <cell r="O268">
            <v>2.0566139793548601E-6</v>
          </cell>
        </row>
        <row r="269">
          <cell r="B269" t="str">
            <v>G-INTC-IND</v>
          </cell>
          <cell r="C269" t="str">
            <v>VAR_cap</v>
          </cell>
          <cell r="D269" t="str">
            <v>-</v>
          </cell>
          <cell r="E269">
            <v>4.4927373631622096</v>
          </cell>
          <cell r="F269">
            <v>4.4927374133545808</v>
          </cell>
          <cell r="G269">
            <v>4.4927376773806724</v>
          </cell>
          <cell r="H269">
            <v>4.4927379583536844</v>
          </cell>
          <cell r="I269">
            <v>4.4927381094951979</v>
          </cell>
          <cell r="J269">
            <v>4.4927384237951626</v>
          </cell>
          <cell r="K269">
            <v>4.4927387965928514</v>
          </cell>
          <cell r="L269">
            <v>4.4927389955925401</v>
          </cell>
          <cell r="M269">
            <v>4.4927398833294312</v>
          </cell>
          <cell r="N269">
            <v>4.4927404595954306</v>
          </cell>
          <cell r="O269">
            <v>4.4927423497815973</v>
          </cell>
          <cell r="P269">
            <v>4.49274341615856</v>
          </cell>
        </row>
        <row r="270">
          <cell r="B270" t="str">
            <v>D-IH2R</v>
          </cell>
          <cell r="C270" t="str">
            <v>VAR_fout</v>
          </cell>
          <cell r="D270" t="str">
            <v>IH2</v>
          </cell>
          <cell r="E270"/>
          <cell r="F270"/>
          <cell r="G270"/>
          <cell r="H270">
            <v>6.1632689400638405E-4</v>
          </cell>
          <cell r="I270">
            <v>2.7616493247251636E-3</v>
          </cell>
          <cell r="J270">
            <v>4.1408002298206851E-3</v>
          </cell>
          <cell r="K270">
            <v>4.1199449850087078E-3</v>
          </cell>
          <cell r="L270">
            <v>4.7314280153060041E-3</v>
          </cell>
          <cell r="M270">
            <v>2.7563878655920736E-3</v>
          </cell>
          <cell r="N270">
            <v>9.9562552501446626E-3</v>
          </cell>
          <cell r="O270">
            <v>4.8370380946991878E-3</v>
          </cell>
          <cell r="P270">
            <v>9.3803096123685092E-2</v>
          </cell>
        </row>
        <row r="271">
          <cell r="B271" t="str">
            <v>D-IH2R</v>
          </cell>
          <cell r="C271" t="str">
            <v>VAR_fin</v>
          </cell>
          <cell r="D271" t="str">
            <v>H2</v>
          </cell>
          <cell r="E271"/>
          <cell r="F271"/>
          <cell r="G271"/>
          <cell r="H271">
            <v>6.1632689400638405E-4</v>
          </cell>
          <cell r="I271">
            <v>2.7616493247251636E-3</v>
          </cell>
          <cell r="J271">
            <v>4.1408002298206851E-3</v>
          </cell>
          <cell r="K271">
            <v>4.1199449850087078E-3</v>
          </cell>
          <cell r="L271">
            <v>4.7314280153060041E-3</v>
          </cell>
          <cell r="M271">
            <v>2.7563878655920736E-3</v>
          </cell>
          <cell r="N271">
            <v>9.9562552501446626E-3</v>
          </cell>
          <cell r="O271">
            <v>4.8370380946991878E-3</v>
          </cell>
          <cell r="P271">
            <v>9.3803096123685092E-2</v>
          </cell>
        </row>
        <row r="272">
          <cell r="B272" t="str">
            <v>D-IH2R</v>
          </cell>
          <cell r="C272" t="str">
            <v>VAR_ncap</v>
          </cell>
          <cell r="D272" t="str">
            <v>-</v>
          </cell>
          <cell r="E272"/>
          <cell r="F272"/>
          <cell r="G272"/>
          <cell r="H272">
            <v>1.1859354029036701E-4</v>
          </cell>
          <cell r="I272">
            <v>2.0529362950878099E-4</v>
          </cell>
          <cell r="J272">
            <v>2.8944818647141002E-4</v>
          </cell>
          <cell r="K272">
            <v>3.1030634249284701E-4</v>
          </cell>
          <cell r="L272">
            <v>3.0968088623317397E-5</v>
          </cell>
          <cell r="M272">
            <v>1.04652137530489E-4</v>
          </cell>
          <cell r="N272">
            <v>5.6255344165015203E-4</v>
          </cell>
          <cell r="O272">
            <v>2.1872909220206399E-4</v>
          </cell>
          <cell r="P272">
            <v>5.4506012539942599E-3</v>
          </cell>
        </row>
        <row r="273">
          <cell r="B273" t="str">
            <v>D-IH2R</v>
          </cell>
          <cell r="C273" t="str">
            <v>VAR_cap</v>
          </cell>
          <cell r="D273" t="str">
            <v>-</v>
          </cell>
          <cell r="E273"/>
          <cell r="F273"/>
          <cell r="G273"/>
          <cell r="H273">
            <v>1.1859354029036701E-4</v>
          </cell>
          <cell r="I273">
            <v>2.9532772532960499E-4</v>
          </cell>
          <cell r="J273">
            <v>3.3255922003165702E-4</v>
          </cell>
          <cell r="K273">
            <v>3.1030634249284701E-4</v>
          </cell>
          <cell r="L273">
            <v>3.4127443111616498E-4</v>
          </cell>
          <cell r="M273">
            <v>1.61732660776701E-4</v>
          </cell>
          <cell r="N273">
            <v>6.4200347371095798E-4</v>
          </cell>
          <cell r="O273">
            <v>3.18369639724273E-4</v>
          </cell>
          <cell r="P273">
            <v>5.6693303461963201E-3</v>
          </cell>
        </row>
        <row r="274">
          <cell r="B274" t="str">
            <v>ESOL-PV_E</v>
          </cell>
          <cell r="C274" t="str">
            <v>VAR_fout</v>
          </cell>
          <cell r="D274" t="str">
            <v>CELC_E</v>
          </cell>
          <cell r="E274"/>
          <cell r="F274"/>
          <cell r="G274"/>
          <cell r="H274">
            <v>1.7677148226970415E-5</v>
          </cell>
          <cell r="I274">
            <v>4.0840602706050189E-4</v>
          </cell>
          <cell r="J274">
            <v>1.0916426412608969E-3</v>
          </cell>
          <cell r="K274">
            <v>1.3367168972652169E-3</v>
          </cell>
          <cell r="L274">
            <v>1.3458086517559513E-3</v>
          </cell>
          <cell r="M274">
            <v>1.3469040522785969E-3</v>
          </cell>
          <cell r="N274">
            <v>1.3471443655267341E-3</v>
          </cell>
          <cell r="O274">
            <v>9.9624661477465252E-4</v>
          </cell>
          <cell r="P274">
            <v>1.8824390434680534E-3</v>
          </cell>
        </row>
        <row r="275">
          <cell r="B275" t="str">
            <v>ESOL-PV_E</v>
          </cell>
          <cell r="C275" t="str">
            <v>VAR_fin</v>
          </cell>
          <cell r="D275" t="str">
            <v>SOL</v>
          </cell>
          <cell r="E275"/>
          <cell r="F275"/>
          <cell r="G275"/>
          <cell r="H275">
            <v>1.7677148226970415E-5</v>
          </cell>
          <cell r="I275">
            <v>4.0840602706050189E-4</v>
          </cell>
          <cell r="J275">
            <v>1.0916426412608969E-3</v>
          </cell>
          <cell r="K275">
            <v>1.3367168972652169E-3</v>
          </cell>
          <cell r="L275">
            <v>1.3458086517559513E-3</v>
          </cell>
          <cell r="M275">
            <v>1.3469040522785969E-3</v>
          </cell>
          <cell r="N275">
            <v>1.3471443655267341E-3</v>
          </cell>
          <cell r="O275">
            <v>9.9624661477465252E-4</v>
          </cell>
          <cell r="P275">
            <v>1.8824390434680534E-3</v>
          </cell>
        </row>
        <row r="276">
          <cell r="B276" t="str">
            <v>ESOL-PV_E</v>
          </cell>
          <cell r="C276" t="str">
            <v>VAR_fin</v>
          </cell>
          <cell r="D276" t="str">
            <v>SOLPVC</v>
          </cell>
          <cell r="E276"/>
          <cell r="F276"/>
          <cell r="G276"/>
          <cell r="H276">
            <v>1.7677148226970402E-5</v>
          </cell>
          <cell r="I276">
            <v>4.08406027060502E-4</v>
          </cell>
          <cell r="J276">
            <v>1.0916426412608999E-3</v>
          </cell>
          <cell r="K276">
            <v>1.33671689726522E-3</v>
          </cell>
          <cell r="L276">
            <v>1.34580865175595E-3</v>
          </cell>
          <cell r="M276">
            <v>1.3469040522786E-3</v>
          </cell>
          <cell r="N276">
            <v>1.34714436552673E-3</v>
          </cell>
          <cell r="O276">
            <v>9.9624661477465295E-4</v>
          </cell>
          <cell r="P276">
            <v>1.88243904346805E-3</v>
          </cell>
        </row>
        <row r="277">
          <cell r="B277" t="str">
            <v>ESOL-PV_E</v>
          </cell>
          <cell r="C277" t="str">
            <v>VAR_ncap</v>
          </cell>
          <cell r="D277" t="str">
            <v>-</v>
          </cell>
          <cell r="E277"/>
          <cell r="F277"/>
          <cell r="G277"/>
          <cell r="H277">
            <v>5.1236917366343204E-6</v>
          </cell>
          <cell r="I277">
            <v>1.12611421262537E-4</v>
          </cell>
          <cell r="J277">
            <v>1.9692552726685101E-4</v>
          </cell>
          <cell r="K277">
            <v>7.0937385332576694E-5</v>
          </cell>
          <cell r="L277">
            <v>2.7913327027761402E-6</v>
          </cell>
          <cell r="M277">
            <v>1.6994376252643399E-6</v>
          </cell>
          <cell r="N277">
            <v>3.8188250473913001E-6</v>
          </cell>
          <cell r="O277">
            <v>2.2340929480108101E-5</v>
          </cell>
          <cell r="P277">
            <v>4.4150631654993398E-4</v>
          </cell>
        </row>
        <row r="278">
          <cell r="B278" t="str">
            <v>ESOL-PV_E</v>
          </cell>
          <cell r="C278" t="str">
            <v>VAR_cap</v>
          </cell>
          <cell r="D278" t="str">
            <v>-</v>
          </cell>
          <cell r="E278"/>
          <cell r="F278"/>
          <cell r="G278"/>
          <cell r="H278">
            <v>5.1236917366343204E-6</v>
          </cell>
          <cell r="I278">
            <v>1.17735112999171E-4</v>
          </cell>
          <cell r="J278">
            <v>3.1466064026602198E-4</v>
          </cell>
          <cell r="K278">
            <v>3.8559802559859802E-4</v>
          </cell>
          <cell r="L278">
            <v>3.8838935830137397E-4</v>
          </cell>
          <cell r="M278">
            <v>3.8871409281207602E-4</v>
          </cell>
          <cell r="N278">
            <v>3.8878392923739598E-4</v>
          </cell>
          <cell r="O278">
            <v>2.87630703632008E-4</v>
          </cell>
          <cell r="P278">
            <v>5.4309422673805101E-4</v>
          </cell>
        </row>
        <row r="279">
          <cell r="B279" t="str">
            <v>EWSTINC</v>
          </cell>
          <cell r="C279" t="str">
            <v>VAR_fout</v>
          </cell>
          <cell r="D279" t="str">
            <v>ELC35</v>
          </cell>
          <cell r="E279">
            <v>6.5070000873702849</v>
          </cell>
          <cell r="F279">
            <v>7.3027675820014011</v>
          </cell>
          <cell r="G279">
            <v>8.1981764107316693</v>
          </cell>
          <cell r="H279">
            <v>7.3981438396929704</v>
          </cell>
          <cell r="I279">
            <v>7.4918672254097105</v>
          </cell>
          <cell r="J279">
            <v>7.6680300775679928</v>
          </cell>
          <cell r="K279">
            <v>7.8484505642518947</v>
          </cell>
          <cell r="L279">
            <v>8.0332839634634823</v>
          </cell>
          <cell r="M279">
            <v>8.033283301566108</v>
          </cell>
          <cell r="N279">
            <v>8.0332901921364019</v>
          </cell>
          <cell r="O279">
            <v>8.0332875229630929</v>
          </cell>
          <cell r="P279">
            <v>8.0333058601122396</v>
          </cell>
        </row>
        <row r="280">
          <cell r="B280" t="str">
            <v>EWSTINC</v>
          </cell>
          <cell r="C280" t="str">
            <v>VAR_fout</v>
          </cell>
          <cell r="D280" t="str">
            <v>CO2_E</v>
          </cell>
          <cell r="E280">
            <v>1689.29321910216</v>
          </cell>
          <cell r="F280">
            <v>1895.8837546196601</v>
          </cell>
          <cell r="G280">
            <v>2128.34234419831</v>
          </cell>
          <cell r="H280">
            <v>1920.6445450328099</v>
          </cell>
          <cell r="I280">
            <v>1944.9762305771001</v>
          </cell>
          <cell r="J280">
            <v>1990.71016443493</v>
          </cell>
          <cell r="K280">
            <v>2037.5494299412901</v>
          </cell>
          <cell r="L280">
            <v>2085.5343390790299</v>
          </cell>
          <cell r="M280">
            <v>2085.5341672427398</v>
          </cell>
          <cell r="N280">
            <v>2085.53595611526</v>
          </cell>
          <cell r="O280">
            <v>2085.5352631667001</v>
          </cell>
          <cell r="P280">
            <v>2085.5400237047802</v>
          </cell>
        </row>
        <row r="281">
          <cell r="B281" t="str">
            <v>EWSTINC</v>
          </cell>
          <cell r="C281" t="str">
            <v>VAR_fin</v>
          </cell>
          <cell r="D281" t="str">
            <v>EWST</v>
          </cell>
          <cell r="E281">
            <v>18.203590723083604</v>
          </cell>
          <cell r="F281">
            <v>20.429781838573934</v>
          </cell>
          <cell r="G281">
            <v>22.934723536619725</v>
          </cell>
          <cell r="H281">
            <v>20.696600700784568</v>
          </cell>
          <cell r="I281">
            <v>20.958795588115311</v>
          </cell>
          <cell r="J281">
            <v>21.451618151238478</v>
          </cell>
          <cell r="K281">
            <v>21.956351615746655</v>
          </cell>
          <cell r="L281">
            <v>22.473430378006807</v>
          </cell>
          <cell r="M281">
            <v>22.473428526322671</v>
          </cell>
          <cell r="N281">
            <v>22.473447802966199</v>
          </cell>
          <cell r="O281">
            <v>22.473440335848057</v>
          </cell>
          <cell r="P281">
            <v>22.473491634749795</v>
          </cell>
        </row>
        <row r="282">
          <cell r="B282" t="str">
            <v>EWSTINC</v>
          </cell>
          <cell r="C282" t="str">
            <v>VAR_ncap</v>
          </cell>
          <cell r="D282" t="str">
            <v>-</v>
          </cell>
          <cell r="E282"/>
          <cell r="F282">
            <v>1.91803476101432E-7</v>
          </cell>
          <cell r="G282">
            <v>3.8676283914048998E-7</v>
          </cell>
          <cell r="H282">
            <v>5.4119682952941499E-2</v>
          </cell>
          <cell r="I282">
            <v>0.104469795389197</v>
          </cell>
          <cell r="J282">
            <v>3.0523090372475602E-2</v>
          </cell>
          <cell r="K282">
            <v>7.8070327332126502E-2</v>
          </cell>
          <cell r="L282">
            <v>2.7756887410998701E-2</v>
          </cell>
          <cell r="M282">
            <v>1.9268506928907001E-2</v>
          </cell>
          <cell r="N282">
            <v>3.9601388731501298E-2</v>
          </cell>
          <cell r="O282">
            <v>9.0748550521247695E-2</v>
          </cell>
          <cell r="P282">
            <v>4.97571521129734E-2</v>
          </cell>
        </row>
        <row r="283">
          <cell r="B283" t="str">
            <v>EWSTINC</v>
          </cell>
          <cell r="C283" t="str">
            <v>VAR_cap</v>
          </cell>
          <cell r="D283" t="str">
            <v>-</v>
          </cell>
          <cell r="E283">
            <v>0.30584044152534529</v>
          </cell>
          <cell r="F283">
            <v>0.30583868119739571</v>
          </cell>
          <cell r="G283">
            <v>0.30583818409655539</v>
          </cell>
          <cell r="H283">
            <v>0.2759923530677782</v>
          </cell>
          <cell r="I283">
            <v>0.27948888490728263</v>
          </cell>
          <cell r="J283">
            <v>0.28606085939121217</v>
          </cell>
          <cell r="K283">
            <v>0.29279152436123124</v>
          </cell>
          <cell r="L283">
            <v>0.29968738233199216</v>
          </cell>
          <cell r="M283">
            <v>0.29968688035116409</v>
          </cell>
          <cell r="N283">
            <v>0.29968898171579511</v>
          </cell>
          <cell r="O283">
            <v>0.29969304359167903</v>
          </cell>
          <cell r="P283">
            <v>0.30520166947828198</v>
          </cell>
        </row>
        <row r="284">
          <cell r="B284" t="str">
            <v>D-IBIO</v>
          </cell>
          <cell r="C284" t="str">
            <v>VAR_fout</v>
          </cell>
          <cell r="D284" t="str">
            <v>IBIO</v>
          </cell>
          <cell r="E284">
            <v>0.43672512733005042</v>
          </cell>
          <cell r="F284">
            <v>0.55206606141648296</v>
          </cell>
          <cell r="G284">
            <v>0.92147926184655304</v>
          </cell>
          <cell r="H284">
            <v>2.1844908694582967</v>
          </cell>
          <cell r="I284">
            <v>3.6396746096291528</v>
          </cell>
          <cell r="J284">
            <v>5.6668921793456253</v>
          </cell>
          <cell r="K284">
            <v>5.7382006855416305</v>
          </cell>
          <cell r="L284">
            <v>5.7382552405887717</v>
          </cell>
          <cell r="M284">
            <v>5.7384827977163448</v>
          </cell>
          <cell r="N284">
            <v>6.0302728987299332</v>
          </cell>
          <cell r="O284">
            <v>6.2314373135996837</v>
          </cell>
          <cell r="P284">
            <v>7.046538676086076</v>
          </cell>
        </row>
        <row r="285">
          <cell r="B285" t="str">
            <v>D-IBIO</v>
          </cell>
          <cell r="C285" t="str">
            <v>VAR_fin</v>
          </cell>
          <cell r="D285" t="str">
            <v>BIO</v>
          </cell>
          <cell r="E285">
            <v>0.43672512733005042</v>
          </cell>
          <cell r="F285">
            <v>0.55206606141648296</v>
          </cell>
          <cell r="G285">
            <v>0.92147926184655304</v>
          </cell>
          <cell r="H285">
            <v>2.1844908694582967</v>
          </cell>
          <cell r="I285">
            <v>3.6396746096291528</v>
          </cell>
          <cell r="J285">
            <v>5.6668921793456253</v>
          </cell>
          <cell r="K285">
            <v>5.7382006855416305</v>
          </cell>
          <cell r="L285">
            <v>5.7382552405887717</v>
          </cell>
          <cell r="M285">
            <v>5.7384827977163448</v>
          </cell>
          <cell r="N285">
            <v>6.0302728987299332</v>
          </cell>
          <cell r="O285">
            <v>6.2314373135996837</v>
          </cell>
          <cell r="P285">
            <v>7.046538676086076</v>
          </cell>
        </row>
        <row r="286">
          <cell r="B286" t="str">
            <v>D-EWOD</v>
          </cell>
          <cell r="C286" t="str">
            <v>VAR_fout</v>
          </cell>
          <cell r="D286" t="str">
            <v>EWOD</v>
          </cell>
          <cell r="E286">
            <v>3.5355415146128806</v>
          </cell>
          <cell r="F286">
            <v>1.9167817756756054</v>
          </cell>
          <cell r="G286">
            <v>3.5783003013998167</v>
          </cell>
          <cell r="H286">
            <v>5.0464841728484906</v>
          </cell>
          <cell r="I286">
            <v>5.4094001794886442</v>
          </cell>
          <cell r="J286">
            <v>5.7158022064144376</v>
          </cell>
          <cell r="K286">
            <v>5.5111089127694095</v>
          </cell>
          <cell r="L286">
            <v>6.7813382594488676</v>
          </cell>
          <cell r="M286">
            <v>6.438873301594171</v>
          </cell>
          <cell r="N286">
            <v>5.8319114443039775</v>
          </cell>
          <cell r="O286">
            <v>5.9239296934853742</v>
          </cell>
          <cell r="P286">
            <v>5.5317623183159723</v>
          </cell>
        </row>
        <row r="287">
          <cell r="B287" t="str">
            <v>D-EWOD</v>
          </cell>
          <cell r="C287" t="str">
            <v>VAR_fin</v>
          </cell>
          <cell r="D287" t="str">
            <v>WOD</v>
          </cell>
          <cell r="E287">
            <v>3.5355415146128806</v>
          </cell>
          <cell r="F287">
            <v>1.9167817756756054</v>
          </cell>
          <cell r="G287">
            <v>3.5783003013998167</v>
          </cell>
          <cell r="H287">
            <v>5.0464841728484906</v>
          </cell>
          <cell r="I287">
            <v>5.4094001794886442</v>
          </cell>
          <cell r="J287">
            <v>5.7158022064144376</v>
          </cell>
          <cell r="K287">
            <v>5.5111089127694095</v>
          </cell>
          <cell r="L287">
            <v>6.7813382594488676</v>
          </cell>
          <cell r="M287">
            <v>6.438873301594171</v>
          </cell>
          <cell r="N287">
            <v>5.8319114443039775</v>
          </cell>
          <cell r="O287">
            <v>5.9239296934853742</v>
          </cell>
          <cell r="P287">
            <v>5.5317623183159723</v>
          </cell>
        </row>
        <row r="288">
          <cell r="B288" t="str">
            <v>HPLWOD</v>
          </cell>
          <cell r="C288" t="str">
            <v>VAR_fout</v>
          </cell>
          <cell r="D288" t="str">
            <v>LTH</v>
          </cell>
          <cell r="E288">
            <v>1.3002930992575914</v>
          </cell>
          <cell r="F288">
            <v>1.1735151560628918</v>
          </cell>
          <cell r="G288">
            <v>1.006145081898143</v>
          </cell>
          <cell r="H288">
            <v>0.77854747502177524</v>
          </cell>
          <cell r="I288">
            <v>0.60254038477920757</v>
          </cell>
          <cell r="J288">
            <v>0.46626670620588812</v>
          </cell>
          <cell r="K288">
            <v>0.36079640239237432</v>
          </cell>
          <cell r="L288">
            <v>0.2792185815796781</v>
          </cell>
          <cell r="M288">
            <v>0.25097044745465008</v>
          </cell>
          <cell r="N288">
            <v>0.26404370111276448</v>
          </cell>
          <cell r="O288">
            <v>0.20612611021449323</v>
          </cell>
          <cell r="P288">
            <v>0.17866783547389514</v>
          </cell>
        </row>
        <row r="289">
          <cell r="B289" t="str">
            <v>HPLWOD</v>
          </cell>
          <cell r="C289" t="str">
            <v>VAR_fin</v>
          </cell>
          <cell r="D289" t="str">
            <v>EWOD</v>
          </cell>
          <cell r="E289">
            <v>1.8575615703679871</v>
          </cell>
          <cell r="F289">
            <v>1.6764502229469873</v>
          </cell>
          <cell r="G289">
            <v>1.4373501169973466</v>
          </cell>
          <cell r="H289">
            <v>1.1122106786025361</v>
          </cell>
          <cell r="I289">
            <v>0.86077197825601082</v>
          </cell>
          <cell r="J289">
            <v>0.66609529457983885</v>
          </cell>
          <cell r="K289">
            <v>0.51542343198910545</v>
          </cell>
          <cell r="L289">
            <v>0.39888368797096813</v>
          </cell>
          <cell r="M289">
            <v>0.35852921064950027</v>
          </cell>
          <cell r="N289">
            <v>0.37720528730394925</v>
          </cell>
          <cell r="O289">
            <v>0.29446587173499034</v>
          </cell>
          <cell r="P289">
            <v>0.25523976496270745</v>
          </cell>
        </row>
        <row r="290">
          <cell r="B290" t="str">
            <v>HPLWOD</v>
          </cell>
          <cell r="C290" t="str">
            <v>VAR_ncap</v>
          </cell>
          <cell r="D290" t="str">
            <v>-</v>
          </cell>
          <cell r="E290">
            <v>0.16492886167499801</v>
          </cell>
          <cell r="F290">
            <v>5.5446297398957905E-7</v>
          </cell>
          <cell r="G290">
            <v>4.8365022231079405E-7</v>
          </cell>
          <cell r="H290">
            <v>5.2645848490851105E-7</v>
          </cell>
          <cell r="I290">
            <v>3.6443935173497601E-6</v>
          </cell>
          <cell r="J290">
            <v>8.4040830107869797E-6</v>
          </cell>
          <cell r="K290">
            <v>4.5754245926233103E-2</v>
          </cell>
          <cell r="L290">
            <v>6.7416254959717999E-6</v>
          </cell>
          <cell r="M290">
            <v>8.0984496363261504E-6</v>
          </cell>
          <cell r="N290">
            <v>2.30518577061576E-5</v>
          </cell>
          <cell r="O290">
            <v>3.0311443882603002E-2</v>
          </cell>
          <cell r="P290">
            <v>1.01108204123241E-4</v>
          </cell>
        </row>
        <row r="291">
          <cell r="B291" t="str">
            <v>HPLWOD</v>
          </cell>
          <cell r="C291" t="str">
            <v>VAR_cap</v>
          </cell>
          <cell r="D291" t="str">
            <v>-</v>
          </cell>
          <cell r="E291">
            <v>0.16492886167499801</v>
          </cell>
          <cell r="F291">
            <v>0.16492941613797199</v>
          </cell>
          <cell r="G291">
            <v>0.164929899788195</v>
          </cell>
          <cell r="H291">
            <v>0.164930426246679</v>
          </cell>
          <cell r="I291">
            <v>0.16493407064019699</v>
          </cell>
          <cell r="J291">
            <v>6.8437766010087997E-2</v>
          </cell>
          <cell r="K291">
            <v>4.5766739631756599E-2</v>
          </cell>
          <cell r="L291">
            <v>4.5773036028257198E-2</v>
          </cell>
          <cell r="M291">
            <v>4.5777482875697897E-2</v>
          </cell>
          <cell r="N291">
            <v>4.5792137859071602E-2</v>
          </cell>
          <cell r="O291">
            <v>3.03493358154414E-2</v>
          </cell>
          <cell r="P291">
            <v>3.0443702394068701E-2</v>
          </cell>
        </row>
        <row r="292">
          <cell r="B292" t="str">
            <v>ENGA-GTCC</v>
          </cell>
          <cell r="C292" t="str">
            <v>VAR_fout</v>
          </cell>
          <cell r="D292" t="str">
            <v>ELC13</v>
          </cell>
          <cell r="E292"/>
          <cell r="F292"/>
          <cell r="G292"/>
          <cell r="H292"/>
          <cell r="I292"/>
          <cell r="J292">
            <v>3.1921204313399371E-2</v>
          </cell>
          <cell r="K292">
            <v>1.8588061309398227</v>
          </cell>
          <cell r="L292">
            <v>3.0325238617004966</v>
          </cell>
          <cell r="M292">
            <v>7.8969945861796553</v>
          </cell>
          <cell r="N292">
            <v>11.238119983668872</v>
          </cell>
          <cell r="O292">
            <v>11.514584550638638</v>
          </cell>
          <cell r="P292">
            <v>11.319206059858665</v>
          </cell>
        </row>
        <row r="293">
          <cell r="B293" t="str">
            <v>ENGA-GTCC</v>
          </cell>
          <cell r="C293" t="str">
            <v>VAR_fout</v>
          </cell>
          <cell r="D293" t="str">
            <v>CO2_E</v>
          </cell>
          <cell r="E293"/>
          <cell r="F293"/>
          <cell r="G293"/>
          <cell r="H293"/>
          <cell r="I293"/>
          <cell r="J293">
            <v>3.0010506385963001</v>
          </cell>
          <cell r="K293">
            <v>167.797413945058</v>
          </cell>
          <cell r="L293">
            <v>273.115262460569</v>
          </cell>
          <cell r="M293">
            <v>714.45224744563302</v>
          </cell>
          <cell r="N293">
            <v>1016.6363212623299</v>
          </cell>
          <cell r="O293">
            <v>1041.89141005998</v>
          </cell>
          <cell r="P293">
            <v>1024.1768754708801</v>
          </cell>
        </row>
        <row r="294">
          <cell r="B294" t="str">
            <v>ENGA-GTCC</v>
          </cell>
          <cell r="C294" t="str">
            <v>VAR_fin</v>
          </cell>
          <cell r="D294" t="str">
            <v>ENGA</v>
          </cell>
          <cell r="E294"/>
          <cell r="F294"/>
          <cell r="G294"/>
          <cell r="H294"/>
          <cell r="I294"/>
          <cell r="J294">
            <v>5.3210117705608108E-2</v>
          </cell>
          <cell r="K294">
            <v>2.975131452926552</v>
          </cell>
          <cell r="L294">
            <v>4.8424691925632777</v>
          </cell>
          <cell r="M294">
            <v>12.667593039816181</v>
          </cell>
          <cell r="N294">
            <v>18.025466689048507</v>
          </cell>
          <cell r="O294">
            <v>18.473251951417975</v>
          </cell>
          <cell r="P294">
            <v>18.159164458703597</v>
          </cell>
        </row>
        <row r="295">
          <cell r="B295" t="str">
            <v>ENGA-GTCC</v>
          </cell>
          <cell r="C295" t="str">
            <v>VAR_fin</v>
          </cell>
          <cell r="D295" t="str">
            <v>GTC</v>
          </cell>
          <cell r="E295"/>
          <cell r="F295"/>
          <cell r="G295"/>
          <cell r="H295"/>
          <cell r="I295"/>
          <cell r="J295">
            <v>3.7282333095590599E-3</v>
          </cell>
          <cell r="K295">
            <v>8.7202263025155685E-2</v>
          </cell>
          <cell r="L295">
            <v>0.17068778761138353</v>
          </cell>
          <cell r="M295">
            <v>0.46722112728436871</v>
          </cell>
          <cell r="N295">
            <v>0.66433186461687765</v>
          </cell>
          <cell r="O295">
            <v>0.69851723465475868</v>
          </cell>
          <cell r="P295">
            <v>0.68283268453327128</v>
          </cell>
        </row>
        <row r="296">
          <cell r="B296" t="str">
            <v>ENGA-GTCC</v>
          </cell>
          <cell r="C296" t="str">
            <v>VAR_ncap</v>
          </cell>
          <cell r="D296" t="str">
            <v>-</v>
          </cell>
          <cell r="E296"/>
          <cell r="F296"/>
          <cell r="G296"/>
          <cell r="H296"/>
          <cell r="I296"/>
          <cell r="J296">
            <v>9.6774415391105394E-3</v>
          </cell>
          <cell r="K296">
            <v>0.161011849215556</v>
          </cell>
          <cell r="L296">
            <v>5.54880709098323E-2</v>
          </cell>
          <cell r="M296">
            <v>0.43811510016184702</v>
          </cell>
          <cell r="N296">
            <v>1.8546875799560901E-4</v>
          </cell>
          <cell r="O296">
            <v>8.0389617841905597E-2</v>
          </cell>
        </row>
        <row r="297">
          <cell r="B297" t="str">
            <v>ENGA-GTCC</v>
          </cell>
          <cell r="C297" t="str">
            <v>VAR_cap</v>
          </cell>
          <cell r="D297" t="str">
            <v>-</v>
          </cell>
          <cell r="E297"/>
          <cell r="F297"/>
          <cell r="G297"/>
          <cell r="H297"/>
          <cell r="I297"/>
          <cell r="J297">
            <v>3.7282333095590599E-3</v>
          </cell>
          <cell r="K297">
            <v>8.7202263025155657E-2</v>
          </cell>
          <cell r="L297">
            <v>0.17068778761138328</v>
          </cell>
          <cell r="M297">
            <v>0.46722112728436777</v>
          </cell>
          <cell r="N297">
            <v>0.66433186461687821</v>
          </cell>
          <cell r="O297">
            <v>0.6985172346547579</v>
          </cell>
          <cell r="P297">
            <v>0.68283268453327062</v>
          </cell>
        </row>
        <row r="298">
          <cell r="B298" t="str">
            <v>D-SNGA</v>
          </cell>
          <cell r="C298" t="str">
            <v>VAR_fout</v>
          </cell>
          <cell r="D298" t="str">
            <v>CO2</v>
          </cell>
          <cell r="E298">
            <v>1522.4434877763799</v>
          </cell>
          <cell r="F298">
            <v>1433.5544326178599</v>
          </cell>
          <cell r="G298">
            <v>1526.31150247295</v>
          </cell>
          <cell r="H298">
            <v>1848.74745417994</v>
          </cell>
          <cell r="I298">
            <v>2138.25052351461</v>
          </cell>
          <cell r="J298">
            <v>2134.2718917482098</v>
          </cell>
          <cell r="K298">
            <v>2028.0576278527301</v>
          </cell>
          <cell r="L298">
            <v>1754.3030799680801</v>
          </cell>
          <cell r="M298">
            <v>1712.6491756392099</v>
          </cell>
          <cell r="N298">
            <v>1685.4240612971701</v>
          </cell>
          <cell r="O298">
            <v>1662.3366846971101</v>
          </cell>
          <cell r="P298">
            <v>1633.88792937004</v>
          </cell>
        </row>
        <row r="299">
          <cell r="B299" t="str">
            <v>D-SNGA</v>
          </cell>
          <cell r="C299" t="str">
            <v>VAR_fout</v>
          </cell>
          <cell r="D299" t="str">
            <v>SNGA</v>
          </cell>
          <cell r="E299">
            <v>27.20921103566393</v>
          </cell>
          <cell r="F299">
            <v>28.488348758080978</v>
          </cell>
          <cell r="G299">
            <v>26.995309365925671</v>
          </cell>
          <cell r="H299">
            <v>32.675382481897586</v>
          </cell>
          <cell r="I299">
            <v>37.792066673931821</v>
          </cell>
          <cell r="J299">
            <v>37.721748946174387</v>
          </cell>
          <cell r="K299">
            <v>35.8445179238431</v>
          </cell>
          <cell r="L299">
            <v>31.0061586433958</v>
          </cell>
          <cell r="M299">
            <v>30.269971498974421</v>
          </cell>
          <cell r="N299">
            <v>29.788688215878224</v>
          </cell>
          <cell r="O299">
            <v>29.380582172464361</v>
          </cell>
          <cell r="P299">
            <v>28.878226942325668</v>
          </cell>
        </row>
        <row r="300">
          <cell r="B300" t="str">
            <v>D-SNGA</v>
          </cell>
          <cell r="C300" t="str">
            <v>VAR_fout</v>
          </cell>
          <cell r="D300" t="str">
            <v>RSH2</v>
          </cell>
          <cell r="E300"/>
          <cell r="F300"/>
          <cell r="G300"/>
          <cell r="H300">
            <v>9.7478932845250163E-4</v>
          </cell>
          <cell r="I300">
            <v>2.4012004082625978E-3</v>
          </cell>
          <cell r="J300">
            <v>2.6206892414352683E-3</v>
          </cell>
          <cell r="K300">
            <v>2.391914420687848E-3</v>
          </cell>
          <cell r="L300">
            <v>7.974787526655789E-3</v>
          </cell>
          <cell r="M300">
            <v>7.295561769550085E-3</v>
          </cell>
          <cell r="N300">
            <v>4.6783392546793381E-2</v>
          </cell>
          <cell r="O300">
            <v>6.7758984791653307E-2</v>
          </cell>
          <cell r="P300">
            <v>6.8971692141780491E-2</v>
          </cell>
        </row>
        <row r="301">
          <cell r="B301" t="str">
            <v>D-SNGA</v>
          </cell>
          <cell r="C301" t="str">
            <v>VAR_fin</v>
          </cell>
          <cell r="D301" t="str">
            <v>NGA</v>
          </cell>
          <cell r="E301">
            <v>26.993678861283247</v>
          </cell>
          <cell r="F301">
            <v>25.417631784004602</v>
          </cell>
          <cell r="G301">
            <v>27.062260682144423</v>
          </cell>
          <cell r="H301">
            <v>32.779210180495276</v>
          </cell>
          <cell r="I301">
            <v>37.9122433247272</v>
          </cell>
          <cell r="J301">
            <v>37.84170020830166</v>
          </cell>
          <cell r="K301">
            <v>35.958468578949116</v>
          </cell>
          <cell r="L301">
            <v>31.104664538441206</v>
          </cell>
          <cell r="M301">
            <v>30.366120135446938</v>
          </cell>
          <cell r="N301">
            <v>29.883405342148368</v>
          </cell>
          <cell r="O301">
            <v>29.474054693211102</v>
          </cell>
          <cell r="P301">
            <v>28.969644137766782</v>
          </cell>
        </row>
        <row r="302">
          <cell r="B302" t="str">
            <v>D-SNGA</v>
          </cell>
          <cell r="C302" t="str">
            <v>VAR_fin</v>
          </cell>
          <cell r="D302" t="str">
            <v>BNGA</v>
          </cell>
          <cell r="E302">
            <v>0.30245525293095438</v>
          </cell>
          <cell r="F302">
            <v>3.1617264110504872</v>
          </cell>
          <cell r="G302">
            <v>1.9288427867398442E-2</v>
          </cell>
          <cell r="H302">
            <v>5.5980077306659755E-4</v>
          </cell>
          <cell r="I302">
            <v>5.6134967767435689E-4</v>
          </cell>
          <cell r="J302">
            <v>5.6279872917306122E-4</v>
          </cell>
          <cell r="K302">
            <v>5.6563434688492104E-4</v>
          </cell>
          <cell r="L302">
            <v>5.7155712094337401E-4</v>
          </cell>
          <cell r="M302">
            <v>5.7475602634812686E-4</v>
          </cell>
          <cell r="N302">
            <v>5.9490724104594903E-4</v>
          </cell>
          <cell r="O302">
            <v>6.0276975312327378E-4</v>
          </cell>
          <cell r="P302">
            <v>1.0571319380593177E-3</v>
          </cell>
        </row>
        <row r="303">
          <cell r="B303" t="str">
            <v>D-SNGA</v>
          </cell>
          <cell r="C303" t="str">
            <v>VAR_fin</v>
          </cell>
          <cell r="D303" t="str">
            <v>H2</v>
          </cell>
          <cell r="E303"/>
          <cell r="F303"/>
          <cell r="G303"/>
          <cell r="H303">
            <v>9.7478474226153872E-4</v>
          </cell>
          <cell r="I303">
            <v>2.4012017302538478E-3</v>
          </cell>
          <cell r="J303">
            <v>2.620692054716706E-3</v>
          </cell>
          <cell r="K303">
            <v>2.3919144206878645E-3</v>
          </cell>
          <cell r="L303">
            <v>7.9747880833910979E-3</v>
          </cell>
          <cell r="M303">
            <v>7.2955918088517101E-3</v>
          </cell>
          <cell r="N303">
            <v>4.6783418185955439E-2</v>
          </cell>
          <cell r="O303">
            <v>6.7759012382508463E-2</v>
          </cell>
          <cell r="P303">
            <v>6.8971718926759615E-2</v>
          </cell>
        </row>
        <row r="304">
          <cell r="B304" t="str">
            <v>D-SNGA</v>
          </cell>
          <cell r="C304" t="str">
            <v>VAR_ncap</v>
          </cell>
          <cell r="D304" t="str">
            <v>-</v>
          </cell>
          <cell r="E304">
            <v>7.6654164316849593E-8</v>
          </cell>
          <cell r="F304">
            <v>7.7136599735932995E-8</v>
          </cell>
          <cell r="G304">
            <v>9.0939127942781699E-8</v>
          </cell>
          <cell r="H304">
            <v>1.0608055305290099E-7</v>
          </cell>
          <cell r="I304">
            <v>1.75311683054813E-7</v>
          </cell>
          <cell r="J304">
            <v>2.8198532761277999E-7</v>
          </cell>
          <cell r="K304">
            <v>4.44772581297823E-7</v>
          </cell>
          <cell r="L304">
            <v>1.22416799742712</v>
          </cell>
          <cell r="M304">
            <v>0.43364252616815302</v>
          </cell>
          <cell r="N304">
            <v>7.5832023072532498E-6</v>
          </cell>
          <cell r="O304">
            <v>6.1654178921071103E-6</v>
          </cell>
          <cell r="P304">
            <v>1.71238310911836E-5</v>
          </cell>
        </row>
        <row r="305">
          <cell r="B305" t="str">
            <v>D-SNGA</v>
          </cell>
          <cell r="C305" t="str">
            <v>VAR_cap</v>
          </cell>
          <cell r="D305" t="str">
            <v>-</v>
          </cell>
          <cell r="E305">
            <v>2.2350522782793045</v>
          </cell>
          <cell r="F305">
            <v>2.2350523554159043</v>
          </cell>
          <cell r="G305">
            <v>2.2350524463550321</v>
          </cell>
          <cell r="H305">
            <v>2.2350525524355853</v>
          </cell>
          <cell r="I305">
            <v>2.2350527277472683</v>
          </cell>
          <cell r="J305">
            <v>2.2350530097325958</v>
          </cell>
          <cell r="K305">
            <v>2.2350534545051772</v>
          </cell>
          <cell r="L305">
            <v>1.9876569078965658</v>
          </cell>
          <cell r="M305">
            <v>1.65781177647531</v>
          </cell>
          <cell r="N305">
            <v>1.6578192652863799</v>
          </cell>
          <cell r="O305">
            <v>1.6578252628439401</v>
          </cell>
          <cell r="P305">
            <v>1.65784229811616</v>
          </cell>
        </row>
        <row r="306">
          <cell r="B306" t="str">
            <v>RHES-CHPWOD</v>
          </cell>
          <cell r="C306" t="str">
            <v>VAR_fout</v>
          </cell>
          <cell r="D306" t="str">
            <v>RHES_KEV_WOD_ELC_CHP</v>
          </cell>
          <cell r="E306"/>
          <cell r="F306"/>
          <cell r="G306"/>
          <cell r="H306">
            <v>4.0051173975622398E-4</v>
          </cell>
          <cell r="I306">
            <v>8.0984730838508064E-4</v>
          </cell>
          <cell r="J306">
            <v>8.1449078230864762E-4</v>
          </cell>
          <cell r="K306">
            <v>7.9064469597522392E-4</v>
          </cell>
          <cell r="L306">
            <v>1.3659324194033144E-3</v>
          </cell>
          <cell r="M306">
            <v>1.2668005941775917E-3</v>
          </cell>
          <cell r="N306">
            <v>1.6650980585393796E-3</v>
          </cell>
          <cell r="O306">
            <v>1.7554106498288979E-3</v>
          </cell>
          <cell r="P306">
            <v>3.5727465009435773E-3</v>
          </cell>
        </row>
        <row r="307">
          <cell r="B307" t="str">
            <v>RHES-CHPWOD</v>
          </cell>
          <cell r="C307" t="str">
            <v>VAR_fout</v>
          </cell>
          <cell r="D307" t="str">
            <v>RHES_LTH_CHPWOD</v>
          </cell>
          <cell r="E307"/>
          <cell r="F307"/>
          <cell r="G307"/>
          <cell r="H307">
            <v>1.0812086050551166E-3</v>
          </cell>
          <cell r="I307">
            <v>2.1410675334751356E-3</v>
          </cell>
          <cell r="J307">
            <v>2.1079147145231631E-3</v>
          </cell>
          <cell r="K307">
            <v>2.0056014553357189E-3</v>
          </cell>
          <cell r="L307">
            <v>3.3947742537936663E-3</v>
          </cell>
          <cell r="M307">
            <v>3.1484003020319394E-3</v>
          </cell>
          <cell r="N307">
            <v>4.1382955253676228E-3</v>
          </cell>
          <cell r="O307">
            <v>4.3627508903240925E-3</v>
          </cell>
          <cell r="P307">
            <v>8.8794054994557232E-3</v>
          </cell>
        </row>
        <row r="308">
          <cell r="B308" t="str">
            <v>RHES-CHPWOD</v>
          </cell>
          <cell r="C308" t="str">
            <v>VAR_fin</v>
          </cell>
          <cell r="D308" t="str">
            <v>RWOD</v>
          </cell>
          <cell r="E308"/>
          <cell r="F308"/>
          <cell r="G308"/>
          <cell r="H308">
            <v>2.2093495993095276E-3</v>
          </cell>
          <cell r="I308">
            <v>3.980603165617479E-3</v>
          </cell>
          <cell r="J308">
            <v>3.8132694781256365E-3</v>
          </cell>
          <cell r="K308">
            <v>3.7943204943924071E-3</v>
          </cell>
          <cell r="L308">
            <v>6.7860089071702509E-3</v>
          </cell>
          <cell r="M308">
            <v>5.734666205855667E-3</v>
          </cell>
          <cell r="N308">
            <v>8.239810750854908E-3</v>
          </cell>
          <cell r="O308">
            <v>8.2575112953470319E-3</v>
          </cell>
          <cell r="P308">
            <v>1.727974944418589E-2</v>
          </cell>
        </row>
        <row r="309">
          <cell r="B309" t="str">
            <v>RHES-CHPWOD</v>
          </cell>
          <cell r="C309" t="str">
            <v>VAR_ncap</v>
          </cell>
          <cell r="D309" t="str">
            <v>-</v>
          </cell>
          <cell r="E309"/>
          <cell r="F309"/>
          <cell r="G309"/>
          <cell r="H309">
            <v>3.5526213737391797E-5</v>
          </cell>
          <cell r="I309">
            <v>3.64367070315178E-5</v>
          </cell>
          <cell r="J309">
            <v>7.17522155430541E-6</v>
          </cell>
          <cell r="K309">
            <v>2.6636642603139199E-5</v>
          </cell>
          <cell r="L309">
            <v>8.7657280438861794E-5</v>
          </cell>
          <cell r="M309">
            <v>7.7364390996785704E-7</v>
          </cell>
          <cell r="N309">
            <v>5.9653682329543703E-5</v>
          </cell>
          <cell r="O309">
            <v>8.04120740327349E-5</v>
          </cell>
          <cell r="P309">
            <v>1.77696442091814E-4</v>
          </cell>
        </row>
        <row r="310">
          <cell r="B310" t="str">
            <v>RHES-CHPWOD</v>
          </cell>
          <cell r="C310" t="str">
            <v>VAR_cap</v>
          </cell>
          <cell r="D310" t="str">
            <v>-</v>
          </cell>
          <cell r="E310"/>
          <cell r="F310"/>
          <cell r="G310"/>
          <cell r="H310">
            <v>3.5526213737391797E-5</v>
          </cell>
          <cell r="I310">
            <v>7.1949420314379979E-5</v>
          </cell>
          <cell r="J310">
            <v>7.2321120429135998E-5</v>
          </cell>
          <cell r="K310">
            <v>7.0196036120357834E-5</v>
          </cell>
          <cell r="L310">
            <v>1.2139110233369496E-4</v>
          </cell>
          <cell r="M310">
            <v>1.1252040689195023E-4</v>
          </cell>
          <cell r="N310">
            <v>1.479844736132764E-4</v>
          </cell>
          <cell r="O310">
            <v>1.5597726178033028E-4</v>
          </cell>
          <cell r="P310">
            <v>3.1764700563608747E-4</v>
          </cell>
        </row>
        <row r="311">
          <cell r="B311" t="str">
            <v>G-INTC-RES</v>
          </cell>
          <cell r="C311" t="str">
            <v>VAR_fout</v>
          </cell>
          <cell r="D311" t="str">
            <v>RHNS_ELC</v>
          </cell>
          <cell r="E311">
            <v>17.153968629368865</v>
          </cell>
          <cell r="F311">
            <v>14.942462751633991</v>
          </cell>
          <cell r="G311">
            <v>14.902070767497639</v>
          </cell>
          <cell r="H311">
            <v>14.659031255443923</v>
          </cell>
          <cell r="I311">
            <v>15.634957803770936</v>
          </cell>
          <cell r="J311">
            <v>16.037248848499459</v>
          </cell>
          <cell r="K311">
            <v>16.141175010009547</v>
          </cell>
          <cell r="L311">
            <v>16.1753053097625</v>
          </cell>
          <cell r="M311">
            <v>16.326745673937669</v>
          </cell>
          <cell r="N311">
            <v>17.383626131760792</v>
          </cell>
          <cell r="O311">
            <v>18.146766750712413</v>
          </cell>
          <cell r="P311">
            <v>19.909468296197335</v>
          </cell>
        </row>
        <row r="312">
          <cell r="B312" t="str">
            <v>G-INTC-RES</v>
          </cell>
          <cell r="C312" t="str">
            <v>VAR_fout</v>
          </cell>
          <cell r="D312" t="str">
            <v>ELC35</v>
          </cell>
          <cell r="E312">
            <v>48.666263468126161</v>
          </cell>
          <cell r="F312">
            <v>3.0552877147399051E-3</v>
          </cell>
          <cell r="G312">
            <v>4.5926528727830915E-3</v>
          </cell>
          <cell r="H312">
            <v>1.6546140281201408E-3</v>
          </cell>
          <cell r="I312">
            <v>3.3957890330591771E-3</v>
          </cell>
          <cell r="J312">
            <v>3.2948021388645773E-3</v>
          </cell>
          <cell r="K312">
            <v>3.2680732243400468E-3</v>
          </cell>
          <cell r="L312">
            <v>7.9055410304283424E-3</v>
          </cell>
          <cell r="M312">
            <v>4.0724083101007398E-3</v>
          </cell>
          <cell r="N312">
            <v>8.0890092470780467E-3</v>
          </cell>
          <cell r="O312">
            <v>6.3865651973640187E-3</v>
          </cell>
          <cell r="P312">
            <v>1.3959854983258215E-2</v>
          </cell>
        </row>
        <row r="313">
          <cell r="B313" t="str">
            <v>G-INTC-RES</v>
          </cell>
          <cell r="C313" t="str">
            <v>VAR_fout</v>
          </cell>
          <cell r="D313" t="str">
            <v>RHES_ELC</v>
          </cell>
          <cell r="E313">
            <v>17.843204768820385</v>
          </cell>
          <cell r="F313">
            <v>18.610452634762563</v>
          </cell>
          <cell r="G313">
            <v>17.991905346335507</v>
          </cell>
          <cell r="H313">
            <v>15.455708195484403</v>
          </cell>
          <cell r="I313">
            <v>16.529458053292647</v>
          </cell>
          <cell r="J313">
            <v>16.456961108176831</v>
          </cell>
          <cell r="K313">
            <v>15.668335018175133</v>
          </cell>
          <cell r="L313">
            <v>15.165769294227241</v>
          </cell>
          <cell r="M313">
            <v>15.201650471901459</v>
          </cell>
          <cell r="N313">
            <v>16.144440721985653</v>
          </cell>
          <cell r="O313">
            <v>16.773379687987163</v>
          </cell>
          <cell r="P313">
            <v>18.308584455340501</v>
          </cell>
        </row>
        <row r="314">
          <cell r="B314" t="str">
            <v>G-INTC-RES</v>
          </cell>
          <cell r="C314" t="str">
            <v>VAR_fout</v>
          </cell>
          <cell r="D314" t="str">
            <v>RHNM_ELC</v>
          </cell>
          <cell r="E314">
            <v>14.34707771027232</v>
          </cell>
          <cell r="F314">
            <v>15.032481167188298</v>
          </cell>
          <cell r="G314">
            <v>14.544261072659801</v>
          </cell>
          <cell r="H314">
            <v>13.753673209005889</v>
          </cell>
          <cell r="I314">
            <v>14.593821672015192</v>
          </cell>
          <cell r="J314">
            <v>14.93312619238813</v>
          </cell>
          <cell r="K314">
            <v>14.772120058308561</v>
          </cell>
          <cell r="L314">
            <v>14.702443248343261</v>
          </cell>
          <cell r="M314">
            <v>14.988462068045363</v>
          </cell>
          <cell r="N314">
            <v>16.035596101601065</v>
          </cell>
          <cell r="O314">
            <v>16.715675704534746</v>
          </cell>
          <cell r="P314">
            <v>18.434445841303074</v>
          </cell>
        </row>
        <row r="315">
          <cell r="B315" t="str">
            <v>G-INTC-RES</v>
          </cell>
          <cell r="C315" t="str">
            <v>VAR_fout</v>
          </cell>
          <cell r="D315" t="str">
            <v>RHEM_ELC</v>
          </cell>
          <cell r="E315">
            <v>18.913561906138909</v>
          </cell>
          <cell r="F315">
            <v>19.445808094458087</v>
          </cell>
          <cell r="G315">
            <v>19.097113029651176</v>
          </cell>
          <cell r="H315">
            <v>16.919017931482717</v>
          </cell>
          <cell r="I315">
            <v>17.726187820170214</v>
          </cell>
          <cell r="J315">
            <v>18.134079282362663</v>
          </cell>
          <cell r="K315">
            <v>17.561426618092145</v>
          </cell>
          <cell r="L315">
            <v>17.26705653239317</v>
          </cell>
          <cell r="M315">
            <v>16.871891461304646</v>
          </cell>
          <cell r="N315">
            <v>17.845765324061485</v>
          </cell>
          <cell r="O315">
            <v>18.513840667309665</v>
          </cell>
          <cell r="P315">
            <v>20.051677004642588</v>
          </cell>
        </row>
        <row r="316">
          <cell r="B316" t="str">
            <v>G-INTC-RES</v>
          </cell>
          <cell r="C316" t="str">
            <v>VAR_fin</v>
          </cell>
          <cell r="D316" t="str">
            <v>ELC5</v>
          </cell>
          <cell r="E316">
            <v>116.92407590169553</v>
          </cell>
          <cell r="F316">
            <v>68.034259935757717</v>
          </cell>
          <cell r="G316">
            <v>66.539942869016826</v>
          </cell>
          <cell r="H316">
            <v>60.789085205445062</v>
          </cell>
          <cell r="I316">
            <v>64.487821138282058</v>
          </cell>
          <cell r="J316">
            <v>65.564710233565975</v>
          </cell>
          <cell r="K316">
            <v>64.146324777809696</v>
          </cell>
          <cell r="L316">
            <v>63.318479925756613</v>
          </cell>
          <cell r="M316">
            <v>63.39282208349929</v>
          </cell>
          <cell r="N316">
            <v>67.417517288656086</v>
          </cell>
          <cell r="O316">
            <v>70.156049375741333</v>
          </cell>
          <cell r="P316">
            <v>76.718135452466811</v>
          </cell>
        </row>
        <row r="317">
          <cell r="B317" t="str">
            <v>G-INTC-RES</v>
          </cell>
          <cell r="C317" t="str">
            <v>VAR_ncap</v>
          </cell>
          <cell r="D317" t="str">
            <v>-</v>
          </cell>
          <cell r="E317">
            <v>2.5102378033230201E-8</v>
          </cell>
          <cell r="F317">
            <v>2.6264244124397999E-8</v>
          </cell>
          <cell r="G317">
            <v>3.0680727911313898E-8</v>
          </cell>
          <cell r="H317">
            <v>3.5073549935029498E-8</v>
          </cell>
          <cell r="I317">
            <v>4.7205283283628697E-8</v>
          </cell>
          <cell r="J317">
            <v>4.8389489183239502E-8</v>
          </cell>
          <cell r="K317">
            <v>7.3343596513084796E-8</v>
          </cell>
          <cell r="L317">
            <v>8.3045864838908006E-8</v>
          </cell>
          <cell r="M317">
            <v>1.0546862402041099E-7</v>
          </cell>
          <cell r="N317">
            <v>1.80884334972222E-7</v>
          </cell>
          <cell r="O317">
            <v>3.3019204158968E-7</v>
          </cell>
        </row>
        <row r="318">
          <cell r="B318" t="str">
            <v>G-INTC-RES</v>
          </cell>
          <cell r="C318" t="str">
            <v>VAR_cap</v>
          </cell>
          <cell r="D318" t="str">
            <v>-</v>
          </cell>
          <cell r="E318">
            <v>4.3300925142827298</v>
          </cell>
          <cell r="F318">
            <v>4.3300925224444455</v>
          </cell>
          <cell r="G318">
            <v>4.3300925656493519</v>
          </cell>
          <cell r="H318">
            <v>4.3300926156271728</v>
          </cell>
          <cell r="I318">
            <v>4.3300926427715059</v>
          </cell>
          <cell r="J318">
            <v>4.3300926972509588</v>
          </cell>
          <cell r="K318">
            <v>4.3300927623125371</v>
          </cell>
          <cell r="L318">
            <v>4.3300928003419985</v>
          </cell>
          <cell r="M318">
            <v>4.3300929414155762</v>
          </cell>
          <cell r="N318">
            <v>4.3300930324166691</v>
          </cell>
          <cell r="O318">
            <v>4.3300933287246597</v>
          </cell>
          <cell r="P318">
            <v>4.3300934999328646</v>
          </cell>
        </row>
        <row r="319">
          <cell r="B319" t="str">
            <v>SCOM-CHPNGA</v>
          </cell>
          <cell r="C319" t="str">
            <v>VAR_fout</v>
          </cell>
          <cell r="D319" t="str">
            <v>CO2_S</v>
          </cell>
          <cell r="E319">
            <v>93.653579610145897</v>
          </cell>
          <cell r="F319">
            <v>98.055297731674301</v>
          </cell>
          <cell r="G319">
            <v>82.463144762518994</v>
          </cell>
          <cell r="H319">
            <v>350.95538198822601</v>
          </cell>
          <cell r="I319">
            <v>621.45180437035299</v>
          </cell>
          <cell r="J319">
            <v>607.67350297516498</v>
          </cell>
          <cell r="K319">
            <v>599.33318937022204</v>
          </cell>
          <cell r="L319">
            <v>420.235912217757</v>
          </cell>
          <cell r="M319">
            <v>410.379165454862</v>
          </cell>
          <cell r="N319">
            <v>413.99114085977402</v>
          </cell>
          <cell r="O319">
            <v>418.596735023664</v>
          </cell>
          <cell r="P319">
            <v>446.983454857943</v>
          </cell>
        </row>
        <row r="320">
          <cell r="B320" t="str">
            <v>SCOM-CHPNGA</v>
          </cell>
          <cell r="C320" t="str">
            <v>VAR_fout</v>
          </cell>
          <cell r="D320" t="str">
            <v>SCOM_NKEV_GAS_ELC_CHP</v>
          </cell>
          <cell r="E320">
            <v>0.59439853598262871</v>
          </cell>
          <cell r="F320">
            <v>0.62587603806855885</v>
          </cell>
          <cell r="G320">
            <v>0.52581833253843724</v>
          </cell>
          <cell r="H320">
            <v>2.2348313165276426</v>
          </cell>
          <cell r="I320">
            <v>3.9530208283892994</v>
          </cell>
          <cell r="J320">
            <v>3.8469862471296379</v>
          </cell>
          <cell r="K320">
            <v>3.796729769520145</v>
          </cell>
          <cell r="L320">
            <v>2.66368056894364</v>
          </cell>
          <cell r="M320">
            <v>2.6033191322220399</v>
          </cell>
          <cell r="N320">
            <v>2.6237530724743792</v>
          </cell>
          <cell r="O320">
            <v>2.6562596656277764</v>
          </cell>
          <cell r="P320">
            <v>2.83402412408411</v>
          </cell>
        </row>
        <row r="321">
          <cell r="B321" t="str">
            <v>SCOM-CHPNGA</v>
          </cell>
          <cell r="C321" t="str">
            <v>VAR_fout</v>
          </cell>
          <cell r="D321" t="str">
            <v>SCOM_LTH_CHPNGA</v>
          </cell>
          <cell r="E321">
            <v>0.69257702934064935</v>
          </cell>
          <cell r="F321">
            <v>0.75020978952433359</v>
          </cell>
          <cell r="G321">
            <v>0.6566838039760573</v>
          </cell>
          <cell r="H321">
            <v>2.9781058616620526</v>
          </cell>
          <cell r="I321">
            <v>5.5986365567033038</v>
          </cell>
          <cell r="J321">
            <v>5.770479370694459</v>
          </cell>
          <cell r="K321">
            <v>5.6950946542802159</v>
          </cell>
          <cell r="L321">
            <v>3.9955208534154578</v>
          </cell>
          <cell r="M321">
            <v>3.9049786983330619</v>
          </cell>
          <cell r="N321">
            <v>3.9356296087115696</v>
          </cell>
          <cell r="O321">
            <v>3.9843894984416637</v>
          </cell>
          <cell r="P321">
            <v>4.2510361861261678</v>
          </cell>
        </row>
        <row r="322">
          <cell r="B322" t="str">
            <v>SCOM-CHPNGA</v>
          </cell>
          <cell r="C322" t="str">
            <v>VAR_fin</v>
          </cell>
          <cell r="D322" t="str">
            <v>SNGA</v>
          </cell>
          <cell r="E322">
            <v>1.6605244611728007</v>
          </cell>
          <cell r="F322">
            <v>1.7385691087176292</v>
          </cell>
          <cell r="G322">
            <v>1.462112495789345</v>
          </cell>
          <cell r="H322">
            <v>6.2226131558196158</v>
          </cell>
          <cell r="I322">
            <v>11.018649013658729</v>
          </cell>
          <cell r="J322">
            <v>10.774352889630592</v>
          </cell>
          <cell r="K322">
            <v>10.626474988833717</v>
          </cell>
          <cell r="L322">
            <v>7.4509913513786774</v>
          </cell>
          <cell r="M322">
            <v>7.2762263378521626</v>
          </cell>
          <cell r="N322">
            <v>7.3402684549605324</v>
          </cell>
          <cell r="O322">
            <v>7.4219279259514854</v>
          </cell>
          <cell r="P322">
            <v>7.9252385613110565</v>
          </cell>
        </row>
        <row r="323">
          <cell r="B323" t="str">
            <v>SCOM-CHPNGA</v>
          </cell>
          <cell r="C323" t="str">
            <v>VAR_ncap</v>
          </cell>
          <cell r="D323" t="str">
            <v>-</v>
          </cell>
          <cell r="E323"/>
          <cell r="F323">
            <v>2.7172188614640502E-2</v>
          </cell>
          <cell r="G323">
            <v>2.7614355993633301E-6</v>
          </cell>
          <cell r="H323">
            <v>0.115250787598722</v>
          </cell>
          <cell r="I323">
            <v>0.13117286875563999</v>
          </cell>
          <cell r="J323">
            <v>1.5252139645623299E-2</v>
          </cell>
          <cell r="K323">
            <v>5.6269775709560897E-2</v>
          </cell>
          <cell r="L323">
            <v>2.2628785712655E-5</v>
          </cell>
          <cell r="M323">
            <v>8.8609595810880501E-2</v>
          </cell>
          <cell r="N323">
            <v>5.4462548843661897E-2</v>
          </cell>
          <cell r="O323">
            <v>5.86387862281618E-2</v>
          </cell>
          <cell r="P323">
            <v>1.3403329856858499E-2</v>
          </cell>
        </row>
        <row r="324">
          <cell r="B324" t="str">
            <v>SCOM-CHPNGA</v>
          </cell>
          <cell r="C324" t="str">
            <v>VAR_cap</v>
          </cell>
          <cell r="D324" t="str">
            <v>-</v>
          </cell>
          <cell r="E324">
            <v>6.5199999999999994E-2</v>
          </cell>
          <cell r="F324">
            <v>4.7877477248931176E-2</v>
          </cell>
          <cell r="G324">
            <v>3.9974004197553384E-2</v>
          </cell>
          <cell r="H324">
            <v>0.15345973941069038</v>
          </cell>
          <cell r="I324">
            <v>0.27564663001786377</v>
          </cell>
          <cell r="J324">
            <v>0.27838182180481585</v>
          </cell>
          <cell r="K324">
            <v>0.28140925797098243</v>
          </cell>
          <cell r="L324">
            <v>0.20271656511109104</v>
          </cell>
          <cell r="M324">
            <v>0.19795108687965898</v>
          </cell>
          <cell r="N324">
            <v>0.19936345459225577</v>
          </cell>
          <cell r="O324">
            <v>0.20173250424399949</v>
          </cell>
          <cell r="P324">
            <v>0.21511283537769235</v>
          </cell>
        </row>
        <row r="325">
          <cell r="B325" t="str">
            <v>D-IPLT</v>
          </cell>
          <cell r="C325" t="str">
            <v>VAR_fout</v>
          </cell>
          <cell r="D325" t="str">
            <v>IPLT</v>
          </cell>
          <cell r="E325">
            <v>0.62578810688925957</v>
          </cell>
          <cell r="F325">
            <v>0.73757400058959222</v>
          </cell>
          <cell r="G325">
            <v>0.73632875946640697</v>
          </cell>
          <cell r="H325">
            <v>0.73426766403715005</v>
          </cell>
          <cell r="I325">
            <v>0.73258028567336597</v>
          </cell>
          <cell r="J325">
            <v>0.7305410281175968</v>
          </cell>
          <cell r="K325">
            <v>0.72851499866067304</v>
          </cell>
          <cell r="L325">
            <v>0.72650347949492322</v>
          </cell>
          <cell r="M325">
            <v>0.7265112034150949</v>
          </cell>
          <cell r="N325">
            <v>0.7265363044679275</v>
          </cell>
          <cell r="O325">
            <v>0.72656160658010605</v>
          </cell>
          <cell r="P325">
            <v>0.72670245871922778</v>
          </cell>
        </row>
        <row r="326">
          <cell r="B326" t="str">
            <v>D-IPLT</v>
          </cell>
          <cell r="C326" t="str">
            <v>VAR_fin</v>
          </cell>
          <cell r="D326" t="str">
            <v>PLT</v>
          </cell>
          <cell r="E326">
            <v>0.62578810688925957</v>
          </cell>
          <cell r="F326">
            <v>0.73757400058959222</v>
          </cell>
          <cell r="G326">
            <v>0.73632875946640697</v>
          </cell>
          <cell r="H326">
            <v>0.73426766403715005</v>
          </cell>
          <cell r="I326">
            <v>0.73258028567336597</v>
          </cell>
          <cell r="J326">
            <v>0.7305410281175968</v>
          </cell>
          <cell r="K326">
            <v>0.72851499866067304</v>
          </cell>
          <cell r="L326">
            <v>0.72650347949492322</v>
          </cell>
          <cell r="M326">
            <v>0.7265112034150949</v>
          </cell>
          <cell r="N326">
            <v>0.7265363044679275</v>
          </cell>
          <cell r="O326">
            <v>0.72656160658010605</v>
          </cell>
          <cell r="P326">
            <v>0.72670245871922778</v>
          </cell>
        </row>
        <row r="327">
          <cell r="B327" t="str">
            <v>LTH-STG</v>
          </cell>
          <cell r="C327" t="str">
            <v>VAR_fout</v>
          </cell>
          <cell r="D327" t="str">
            <v>AUX_LTH-STG_OUT</v>
          </cell>
          <cell r="E327">
            <v>4.2030474692934404E-4</v>
          </cell>
          <cell r="F327">
            <v>1.5891990765040177E-4</v>
          </cell>
          <cell r="G327">
            <v>2.7911726341393536E-3</v>
          </cell>
          <cell r="H327">
            <v>1.1294497164928026E-3</v>
          </cell>
          <cell r="I327">
            <v>1.2923399414878057E-3</v>
          </cell>
          <cell r="J327">
            <v>1.7374956222820205E-3</v>
          </cell>
          <cell r="K327">
            <v>2.0544667909067407E-3</v>
          </cell>
          <cell r="L327">
            <v>7.1537694601678192E-2</v>
          </cell>
          <cell r="M327">
            <v>0.12204505756038893</v>
          </cell>
          <cell r="N327">
            <v>0.10641550776091237</v>
          </cell>
          <cell r="O327">
            <v>0.1642668511532708</v>
          </cell>
          <cell r="P327">
            <v>1.7232716902389322E-2</v>
          </cell>
        </row>
        <row r="328">
          <cell r="B328" t="str">
            <v>LTH-STG</v>
          </cell>
          <cell r="C328" t="str">
            <v>VAR_fout</v>
          </cell>
          <cell r="D328" t="str">
            <v>LTH</v>
          </cell>
          <cell r="E328">
            <v>4.2030474692934279E-4</v>
          </cell>
          <cell r="F328">
            <v>1.5902585425550171E-4</v>
          </cell>
          <cell r="G328">
            <v>2.7940801056332491E-3</v>
          </cell>
          <cell r="H328">
            <v>1.1294497164928026E-3</v>
          </cell>
          <cell r="I328">
            <v>1.2935277539340225E-3</v>
          </cell>
          <cell r="J328">
            <v>1.7374956222820138E-3</v>
          </cell>
          <cell r="K328">
            <v>2.0561452768470194E-3</v>
          </cell>
          <cell r="L328">
            <v>7.1537694601678053E-2</v>
          </cell>
          <cell r="M328">
            <v>0.12204505756038876</v>
          </cell>
          <cell r="N328">
            <v>0.1064155077609122</v>
          </cell>
          <cell r="O328">
            <v>0.16426685115327053</v>
          </cell>
          <cell r="P328">
            <v>1.7232716902389304E-2</v>
          </cell>
        </row>
        <row r="329">
          <cell r="B329" t="str">
            <v>LTH-STG</v>
          </cell>
          <cell r="C329" t="str">
            <v>VAR_fin</v>
          </cell>
          <cell r="D329" t="str">
            <v>AUX_LTH-STG_IN</v>
          </cell>
          <cell r="E329">
            <v>5.6040632923910381E-4</v>
          </cell>
          <cell r="F329">
            <v>2.0924454507305516E-4</v>
          </cell>
          <cell r="G329">
            <v>3.6052646524299984E-3</v>
          </cell>
          <cell r="H329">
            <v>1.4118155909074522E-3</v>
          </cell>
          <cell r="I329">
            <v>1.5679135558079446E-3</v>
          </cell>
          <cell r="J329">
            <v>2.0441129336423959E-3</v>
          </cell>
          <cell r="K329">
            <v>2.3498803163965942E-3</v>
          </cell>
          <cell r="L329">
            <v>7.9486327335194742E-2</v>
          </cell>
          <cell r="M329">
            <v>0.1356056195115582</v>
          </cell>
          <cell r="N329">
            <v>0.11823945306767981</v>
          </cell>
          <cell r="O329">
            <v>0.18251872350364254</v>
          </cell>
          <cell r="P329">
            <v>1.9147463224876995E-2</v>
          </cell>
        </row>
        <row r="330">
          <cell r="B330" t="str">
            <v>LTH-STG</v>
          </cell>
          <cell r="C330" t="str">
            <v>VAR_fin</v>
          </cell>
          <cell r="D330" t="str">
            <v>LTH</v>
          </cell>
          <cell r="E330">
            <v>5.6040632923910381E-4</v>
          </cell>
          <cell r="F330">
            <v>2.0924454507305516E-4</v>
          </cell>
          <cell r="G330">
            <v>3.6052646524299984E-3</v>
          </cell>
          <cell r="H330">
            <v>1.4118155909074522E-3</v>
          </cell>
          <cell r="I330">
            <v>1.5679135558079446E-3</v>
          </cell>
          <cell r="J330">
            <v>2.0441129336423959E-3</v>
          </cell>
          <cell r="K330">
            <v>2.3498803163965942E-3</v>
          </cell>
          <cell r="L330">
            <v>7.9486327335194742E-2</v>
          </cell>
          <cell r="M330">
            <v>0.1356056195115582</v>
          </cell>
          <cell r="N330">
            <v>0.11823945306767981</v>
          </cell>
          <cell r="O330">
            <v>0.18251872350364254</v>
          </cell>
          <cell r="P330">
            <v>1.9147463224876995E-2</v>
          </cell>
        </row>
        <row r="331">
          <cell r="B331" t="str">
            <v>LTH-STG</v>
          </cell>
          <cell r="C331" t="str">
            <v>VAR_ncap</v>
          </cell>
          <cell r="D331" t="str">
            <v>-</v>
          </cell>
          <cell r="E331">
            <v>5.1121456583118699E-5</v>
          </cell>
          <cell r="F331">
            <v>3.0091991073321201E-6</v>
          </cell>
          <cell r="G331">
            <v>9.4820136858396794E-6</v>
          </cell>
          <cell r="H331">
            <v>4.8419620366728799E-6</v>
          </cell>
          <cell r="I331">
            <v>7.5064356975166303E-5</v>
          </cell>
          <cell r="J331">
            <v>2.8419786640355899E-5</v>
          </cell>
          <cell r="K331">
            <v>2.8830809743753701E-5</v>
          </cell>
          <cell r="L331">
            <v>6.1072464216623802E-2</v>
          </cell>
          <cell r="M331">
            <v>7.7290061919267601E-3</v>
          </cell>
          <cell r="N331">
            <v>7.6915293086947593E-6</v>
          </cell>
          <cell r="O331">
            <v>9.8102756649394304E-6</v>
          </cell>
          <cell r="P331">
            <v>1.71844870495564E-5</v>
          </cell>
        </row>
        <row r="332">
          <cell r="B332" t="str">
            <v>LTH-STG</v>
          </cell>
          <cell r="C332" t="str">
            <v>VAR_cap</v>
          </cell>
          <cell r="D332" t="str">
            <v>-</v>
          </cell>
          <cell r="E332">
            <v>2.1625776591236876E-4</v>
          </cell>
          <cell r="F332">
            <v>2.1795200499095526E-4</v>
          </cell>
          <cell r="G332">
            <v>2.2568455485779188E-4</v>
          </cell>
          <cell r="H332">
            <v>1.4683250552729294E-4</v>
          </cell>
          <cell r="I332">
            <v>1.4271324513539699E-4</v>
          </cell>
          <cell r="J332">
            <v>1.3497831615026253E-4</v>
          </cell>
          <cell r="K332">
            <v>1.3208349535390065E-4</v>
          </cell>
          <cell r="L332">
            <v>6.1200206510402123E-2</v>
          </cell>
          <cell r="M332">
            <v>6.8873502459871977E-2</v>
          </cell>
          <cell r="N332">
            <v>6.8812746407138622E-2</v>
          </cell>
          <cell r="O332">
            <v>6.4240406984947332E-2</v>
          </cell>
          <cell r="P332">
            <v>1.3512472384427507E-3</v>
          </cell>
        </row>
        <row r="333">
          <cell r="B333" t="str">
            <v>ITOT-CHPOIL</v>
          </cell>
          <cell r="C333" t="str">
            <v>VAR_fout</v>
          </cell>
          <cell r="D333" t="str">
            <v>ITOT_LTH_CHP</v>
          </cell>
          <cell r="E333">
            <v>0.92934506068164746</v>
          </cell>
          <cell r="F333">
            <v>2.0723805192236053</v>
          </cell>
          <cell r="G333">
            <v>2.7284111891074811E-2</v>
          </cell>
          <cell r="H333">
            <v>1.3063050562825889</v>
          </cell>
          <cell r="I333">
            <v>0.83789504327709263</v>
          </cell>
          <cell r="J333">
            <v>4.0361402088766984E-2</v>
          </cell>
          <cell r="K333">
            <v>4.5068658613177243E-2</v>
          </cell>
          <cell r="L333">
            <v>4.4302215011751661E-2</v>
          </cell>
          <cell r="M333">
            <v>4.3642272762013233E-2</v>
          </cell>
          <cell r="N333">
            <v>4.7810375945085283E-2</v>
          </cell>
          <cell r="O333">
            <v>4.5754077568156429E-2</v>
          </cell>
          <cell r="P333">
            <v>4.6138500897852812E-2</v>
          </cell>
        </row>
        <row r="334">
          <cell r="B334" t="str">
            <v>ITOT-CHPOIL</v>
          </cell>
          <cell r="C334" t="str">
            <v>VAR_fout</v>
          </cell>
          <cell r="D334" t="str">
            <v>ITOT_NKEV_OIL_ELC_CHP</v>
          </cell>
          <cell r="E334">
            <v>7.0502039086193874E-2</v>
          </cell>
          <cell r="F334">
            <v>0.17147932493720927</v>
          </cell>
          <cell r="G334">
            <v>2.6132846013954738E-3</v>
          </cell>
          <cell r="H334">
            <v>0.16966611297499831</v>
          </cell>
          <cell r="I334">
            <v>0.16899878373355956</v>
          </cell>
          <cell r="J334">
            <v>1.820771354005955E-2</v>
          </cell>
          <cell r="K334">
            <v>2.0331236854922063E-2</v>
          </cell>
          <cell r="L334">
            <v>1.9985481137400764E-2</v>
          </cell>
          <cell r="M334">
            <v>1.9687769987282808E-2</v>
          </cell>
          <cell r="N334">
            <v>2.1568072078768083E-2</v>
          </cell>
          <cell r="O334">
            <v>2.0640440979192612E-2</v>
          </cell>
          <cell r="P334">
            <v>2.0813860868071424E-2</v>
          </cell>
        </row>
        <row r="335">
          <cell r="B335" t="str">
            <v>ITOT-CHPOIL</v>
          </cell>
          <cell r="C335" t="str">
            <v>VAR_fout</v>
          </cell>
          <cell r="D335" t="str">
            <v>CO2_I</v>
          </cell>
          <cell r="E335">
            <v>21.672190821350299</v>
          </cell>
          <cell r="F335">
            <v>51.235289969292097</v>
          </cell>
          <cell r="G335">
            <v>0.83966703204570303</v>
          </cell>
          <cell r="H335">
            <v>47.601328491709602</v>
          </cell>
          <cell r="I335">
            <v>47.339315879156402</v>
          </cell>
          <cell r="J335">
            <v>5.1329213034690202</v>
          </cell>
          <cell r="K335">
            <v>5.79270496110182</v>
          </cell>
          <cell r="L335">
            <v>5.7880859162488703</v>
          </cell>
          <cell r="M335">
            <v>5.7839457216424499</v>
          </cell>
          <cell r="N335">
            <v>6.3096665958598104</v>
          </cell>
          <cell r="O335">
            <v>5.92285398255936</v>
          </cell>
          <cell r="P335">
            <v>6.0843803275919797</v>
          </cell>
        </row>
        <row r="336">
          <cell r="B336" t="str">
            <v>ITOT-CHPOIL</v>
          </cell>
          <cell r="C336" t="str">
            <v>VAR_fin</v>
          </cell>
          <cell r="D336" t="str">
            <v>ILFO</v>
          </cell>
          <cell r="E336">
            <v>0.29405957695183566</v>
          </cell>
          <cell r="F336">
            <v>0.69518710948835927</v>
          </cell>
          <cell r="G336">
            <v>1.1393039783523797E-2</v>
          </cell>
          <cell r="H336">
            <v>0.64587962675318333</v>
          </cell>
          <cell r="I336">
            <v>0.64232450310931333</v>
          </cell>
          <cell r="J336">
            <v>6.9646150657652783E-2</v>
          </cell>
          <cell r="K336">
            <v>7.8598439092290667E-2</v>
          </cell>
          <cell r="L336">
            <v>7.8535765485059292E-2</v>
          </cell>
          <cell r="M336">
            <v>7.8479589167468847E-2</v>
          </cell>
          <cell r="N336">
            <v>8.561284390583182E-2</v>
          </cell>
          <cell r="O336">
            <v>8.0364368827128413E-2</v>
          </cell>
          <cell r="P336">
            <v>8.255604243679765E-2</v>
          </cell>
        </row>
        <row r="337">
          <cell r="B337" t="str">
            <v>ITOT-CHPOIL</v>
          </cell>
          <cell r="C337" t="str">
            <v>VAR_ncap</v>
          </cell>
          <cell r="D337" t="str">
            <v>-</v>
          </cell>
          <cell r="E337"/>
          <cell r="F337">
            <v>5.4673887014332302E-3</v>
          </cell>
          <cell r="G337">
            <v>2.2361537375602001E-6</v>
          </cell>
          <cell r="H337">
            <v>1.9683885292774001E-2</v>
          </cell>
          <cell r="I337">
            <v>1.6258276662597E-2</v>
          </cell>
          <cell r="J337">
            <v>1.3614403601102E-2</v>
          </cell>
          <cell r="K337">
            <v>2.1167755176769901E-2</v>
          </cell>
          <cell r="L337">
            <v>1.5642179391737301E-2</v>
          </cell>
          <cell r="M337">
            <v>1.3644288635233801E-2</v>
          </cell>
          <cell r="N337">
            <v>2.4184464610942799E-2</v>
          </cell>
          <cell r="O337">
            <v>1.6241938999766201E-2</v>
          </cell>
          <cell r="P337">
            <v>1.13370369161894E-2</v>
          </cell>
        </row>
        <row r="338">
          <cell r="B338" t="str">
            <v>ITOT-CHPOIL</v>
          </cell>
          <cell r="C338" t="str">
            <v>VAR_cap</v>
          </cell>
          <cell r="D338" t="str">
            <v>-</v>
          </cell>
          <cell r="E338">
            <v>8.3051752613632814E-3</v>
          </cell>
          <cell r="F338">
            <v>6.400037949602911E-3</v>
          </cell>
          <cell r="G338">
            <v>6.4014500911640801E-3</v>
          </cell>
          <cell r="H338">
            <v>2.6084824873610194E-2</v>
          </cell>
          <cell r="I338">
            <v>3.875172458658882E-2</v>
          </cell>
          <cell r="J338">
            <v>4.5811414066623132E-2</v>
          </cell>
          <cell r="K338">
            <v>5.1039802701333251E-2</v>
          </cell>
          <cell r="L338">
            <v>5.042336864543874E-2</v>
          </cell>
          <cell r="M338">
            <v>4.9740480589429127E-2</v>
          </cell>
          <cell r="N338">
            <v>5.3469886890627337E-2</v>
          </cell>
          <cell r="O338">
            <v>5.2514445780622525E-2</v>
          </cell>
          <cell r="P338">
            <v>5.1762147700835565E-2</v>
          </cell>
        </row>
        <row r="339">
          <cell r="B339" t="str">
            <v>ENUC_GOE</v>
          </cell>
          <cell r="C339" t="str">
            <v>VAR_fout</v>
          </cell>
          <cell r="D339" t="str">
            <v>ELC</v>
          </cell>
          <cell r="E339">
            <v>29.714399999997848</v>
          </cell>
          <cell r="F339">
            <v>29.714394178914926</v>
          </cell>
          <cell r="G339">
            <v>0.14833869195482369</v>
          </cell>
          <cell r="H339"/>
          <cell r="I339"/>
          <cell r="J339"/>
          <cell r="K339"/>
          <cell r="L339"/>
        </row>
        <row r="340">
          <cell r="B340" t="str">
            <v>ENUC_GOE</v>
          </cell>
          <cell r="C340" t="str">
            <v>VAR_fin</v>
          </cell>
          <cell r="D340" t="str">
            <v>URN</v>
          </cell>
          <cell r="E340">
            <v>89.580575353712717</v>
          </cell>
          <cell r="F340">
            <v>89.580557804781677</v>
          </cell>
          <cell r="G340">
            <v>0.44719951850049872</v>
          </cell>
          <cell r="H340"/>
          <cell r="I340"/>
          <cell r="J340"/>
          <cell r="K340"/>
          <cell r="L340"/>
        </row>
        <row r="341">
          <cell r="B341" t="str">
            <v>ENUC_GOE</v>
          </cell>
          <cell r="C341" t="str">
            <v>VAR_cap</v>
          </cell>
          <cell r="D341" t="str">
            <v>-</v>
          </cell>
          <cell r="E341">
            <v>1.0099999824969752</v>
          </cell>
          <cell r="F341">
            <v>1.0099998942177464</v>
          </cell>
          <cell r="G341">
            <v>5.7425453093999934E-3</v>
          </cell>
          <cell r="H341"/>
          <cell r="I341"/>
          <cell r="J341"/>
          <cell r="K341"/>
          <cell r="L341"/>
        </row>
        <row r="342">
          <cell r="B342" t="str">
            <v>D-RNGA</v>
          </cell>
          <cell r="C342" t="str">
            <v>VAR_fout</v>
          </cell>
          <cell r="D342" t="str">
            <v>CO2</v>
          </cell>
          <cell r="E342">
            <v>2650.78121590501</v>
          </cell>
          <cell r="F342">
            <v>2731.8046783098898</v>
          </cell>
          <cell r="G342">
            <v>2914.5561919347101</v>
          </cell>
          <cell r="H342">
            <v>3102.4045492098799</v>
          </cell>
          <cell r="I342">
            <v>3231.5216680796302</v>
          </cell>
          <cell r="J342">
            <v>3189.6578056816502</v>
          </cell>
          <cell r="K342">
            <v>3124.0218566048002</v>
          </cell>
          <cell r="L342">
            <v>3137.0482967046701</v>
          </cell>
          <cell r="M342">
            <v>2999.1802063229602</v>
          </cell>
          <cell r="N342">
            <v>2836.3234396749599</v>
          </cell>
          <cell r="O342">
            <v>2913.2185737776199</v>
          </cell>
          <cell r="P342">
            <v>2495.4743307793701</v>
          </cell>
        </row>
        <row r="343">
          <cell r="B343" t="str">
            <v>D-RNGA</v>
          </cell>
          <cell r="C343" t="str">
            <v>VAR_fout</v>
          </cell>
          <cell r="D343" t="str">
            <v>RNGA</v>
          </cell>
          <cell r="E343">
            <v>47.17156247187728</v>
          </cell>
          <cell r="F343">
            <v>48.282993871738142</v>
          </cell>
          <cell r="G343">
            <v>51.512950900936062</v>
          </cell>
          <cell r="H343">
            <v>54.832986200032764</v>
          </cell>
          <cell r="I343">
            <v>57.115002843565819</v>
          </cell>
          <cell r="J343">
            <v>56.3750987649113</v>
          </cell>
          <cell r="K343">
            <v>55.215046826900846</v>
          </cell>
          <cell r="L343">
            <v>55.445261061813625</v>
          </cell>
          <cell r="M343">
            <v>53.008578146882293</v>
          </cell>
          <cell r="N343">
            <v>50.13003133918599</v>
          </cell>
          <cell r="O343">
            <v>51.488961935881399</v>
          </cell>
          <cell r="P343">
            <v>44.105869584623314</v>
          </cell>
        </row>
        <row r="344">
          <cell r="B344" t="str">
            <v>D-RNGA</v>
          </cell>
          <cell r="C344" t="str">
            <v>VAR_fout</v>
          </cell>
          <cell r="D344" t="str">
            <v>RSH2</v>
          </cell>
          <cell r="E344"/>
          <cell r="F344"/>
          <cell r="G344"/>
          <cell r="H344">
            <v>8.4463622530577139E-4</v>
          </cell>
          <cell r="I344">
            <v>2.176951895089953E-3</v>
          </cell>
          <cell r="J344">
            <v>2.5489306914442175E-3</v>
          </cell>
          <cell r="K344">
            <v>2.9181735878540125E-3</v>
          </cell>
          <cell r="L344">
            <v>8.3729292154830545E-3</v>
          </cell>
          <cell r="M344">
            <v>8.1202894940704574E-3</v>
          </cell>
          <cell r="N344">
            <v>7.6235766275980679E-2</v>
          </cell>
          <cell r="O344">
            <v>0.11410946157981934</v>
          </cell>
          <cell r="P344">
            <v>0.10713499228101006</v>
          </cell>
        </row>
        <row r="345">
          <cell r="B345" t="str">
            <v>D-RNGA</v>
          </cell>
          <cell r="C345" t="str">
            <v>VAR_fin</v>
          </cell>
          <cell r="D345" t="str">
            <v>NGA</v>
          </cell>
          <cell r="E345">
            <v>46.999666948670303</v>
          </cell>
          <cell r="F345">
            <v>48.436253161522856</v>
          </cell>
          <cell r="G345">
            <v>51.676528225792623</v>
          </cell>
          <cell r="H345">
            <v>55.007172858331209</v>
          </cell>
          <cell r="I345">
            <v>57.296483476589181</v>
          </cell>
          <cell r="J345">
            <v>56.554216412795121</v>
          </cell>
          <cell r="K345">
            <v>55.390458450439759</v>
          </cell>
          <cell r="L345">
            <v>55.621423700437425</v>
          </cell>
          <cell r="M345">
            <v>53.176954012818541</v>
          </cell>
          <cell r="N345">
            <v>50.289422689272392</v>
          </cell>
          <cell r="O345">
            <v>51.652811591801722</v>
          </cell>
          <cell r="P345">
            <v>44.245998772683834</v>
          </cell>
        </row>
        <row r="346">
          <cell r="B346" t="str">
            <v>D-RNGA</v>
          </cell>
          <cell r="C346" t="str">
            <v>VAR_fin</v>
          </cell>
          <cell r="D346" t="str">
            <v>BNGA</v>
          </cell>
          <cell r="E346">
            <v>0.32259072067916683</v>
          </cell>
          <cell r="F346">
            <v>9.8650820823730661E-4</v>
          </cell>
          <cell r="G346">
            <v>9.8695713043545183E-4</v>
          </cell>
          <cell r="H346">
            <v>9.8754437443853739E-4</v>
          </cell>
          <cell r="I346">
            <v>9.8793707930615879E-4</v>
          </cell>
          <cell r="J346">
            <v>9.8842756921382088E-4</v>
          </cell>
          <cell r="K346">
            <v>9.8975495930165094E-4</v>
          </cell>
          <cell r="L346">
            <v>9.9154696358642338E-4</v>
          </cell>
          <cell r="M346">
            <v>9.9313051484706E-4</v>
          </cell>
          <cell r="N346">
            <v>9.9944565625169324E-4</v>
          </cell>
          <cell r="O346">
            <v>1.003430931075179E-3</v>
          </cell>
          <cell r="P346">
            <v>1.115431661191209E-3</v>
          </cell>
        </row>
        <row r="347">
          <cell r="B347" t="str">
            <v>D-RNGA</v>
          </cell>
          <cell r="C347" t="str">
            <v>VAR_fin</v>
          </cell>
          <cell r="D347" t="str">
            <v>H2</v>
          </cell>
          <cell r="E347"/>
          <cell r="F347"/>
          <cell r="G347"/>
          <cell r="H347">
            <v>8.4461773105115189E-4</v>
          </cell>
          <cell r="I347">
            <v>2.176936135745283E-3</v>
          </cell>
          <cell r="J347">
            <v>2.5489422591897632E-3</v>
          </cell>
          <cell r="K347">
            <v>2.9181318094036713E-3</v>
          </cell>
          <cell r="L347">
            <v>8.3729281711012269E-3</v>
          </cell>
          <cell r="M347">
            <v>8.1203259453942207E-3</v>
          </cell>
          <cell r="N347">
            <v>7.6235815139675409E-2</v>
          </cell>
          <cell r="O347">
            <v>0.11410951651562262</v>
          </cell>
          <cell r="P347">
            <v>0.10713504920039392</v>
          </cell>
        </row>
        <row r="348">
          <cell r="B348" t="str">
            <v>D-RNGA</v>
          </cell>
          <cell r="C348" t="str">
            <v>VAR_ncap</v>
          </cell>
          <cell r="D348" t="str">
            <v>-</v>
          </cell>
          <cell r="E348">
            <v>6.54460145419971E-7</v>
          </cell>
          <cell r="F348">
            <v>2.3505877738209799E-7</v>
          </cell>
          <cell r="G348">
            <v>1.09490353598752E-6</v>
          </cell>
          <cell r="H348">
            <v>0.112163351451121</v>
          </cell>
          <cell r="I348">
            <v>0.140211160801962</v>
          </cell>
          <cell r="J348">
            <v>3.0750678236683999E-6</v>
          </cell>
          <cell r="K348">
            <v>7.0012632503085695E-7</v>
          </cell>
          <cell r="L348">
            <v>1.9691593690151701</v>
          </cell>
          <cell r="M348">
            <v>0.88110253562837204</v>
          </cell>
          <cell r="N348">
            <v>1.19880013529277E-6</v>
          </cell>
          <cell r="O348">
            <v>9.5949927943713604E-7</v>
          </cell>
          <cell r="P348">
            <v>3.2344275402696799E-6</v>
          </cell>
        </row>
        <row r="349">
          <cell r="B349" t="str">
            <v>D-RNGA</v>
          </cell>
          <cell r="C349" t="str">
            <v>VAR_cap</v>
          </cell>
          <cell r="D349" t="str">
            <v>-</v>
          </cell>
          <cell r="E349">
            <v>3.0972406618560657</v>
          </cell>
          <cell r="F349">
            <v>3.0972408969148431</v>
          </cell>
          <cell r="G349">
            <v>3.0972419918183789</v>
          </cell>
          <cell r="H349">
            <v>3.2094053432695002</v>
          </cell>
          <cell r="I349">
            <v>3.3496165040714629</v>
          </cell>
          <cell r="J349">
            <v>3.349619579139286</v>
          </cell>
          <cell r="K349">
            <v>3.3496202792656109</v>
          </cell>
          <cell r="L349">
            <v>3.27954827107233</v>
          </cell>
          <cell r="M349">
            <v>3.1026421765132399</v>
          </cell>
          <cell r="N349">
            <v>3.1026427759494601</v>
          </cell>
          <cell r="O349">
            <v>3.0670852263567201</v>
          </cell>
          <cell r="P349">
            <v>2.9904822333666101</v>
          </cell>
        </row>
        <row r="350">
          <cell r="B350" t="str">
            <v>RHES-CHPGFC</v>
          </cell>
          <cell r="C350" t="str">
            <v>VAR_fout</v>
          </cell>
          <cell r="D350" t="str">
            <v>CO2_R</v>
          </cell>
          <cell r="E350"/>
          <cell r="F350"/>
          <cell r="G350"/>
          <cell r="H350">
            <v>1.33550055135685E-2</v>
          </cell>
          <cell r="I350">
            <v>4.8601865168693803E-2</v>
          </cell>
          <cell r="J350">
            <v>4.80844497620109E-2</v>
          </cell>
          <cell r="K350">
            <v>4.99591484663418E-2</v>
          </cell>
          <cell r="L350">
            <v>0.118732083739345</v>
          </cell>
          <cell r="M350">
            <v>9.5779302082708101E-2</v>
          </cell>
          <cell r="N350">
            <v>0.15256721904273199</v>
          </cell>
          <cell r="O350">
            <v>0.147381770555469</v>
          </cell>
          <cell r="P350">
            <v>0.29199200961988098</v>
          </cell>
        </row>
        <row r="351">
          <cell r="B351" t="str">
            <v>RHES-CHPGFC</v>
          </cell>
          <cell r="C351" t="str">
            <v>VAR_fout</v>
          </cell>
          <cell r="D351" t="str">
            <v>RHES_NKEV_GAS_ELC_CHP</v>
          </cell>
          <cell r="E351"/>
          <cell r="F351"/>
          <cell r="G351"/>
          <cell r="H351">
            <v>9.9452168718062954E-5</v>
          </cell>
          <cell r="I351">
            <v>3.7054613515138902E-4</v>
          </cell>
          <cell r="J351">
            <v>3.7512691303696416E-4</v>
          </cell>
          <cell r="K351">
            <v>3.9418122460145594E-4</v>
          </cell>
          <cell r="L351">
            <v>9.4733045536711123E-4</v>
          </cell>
          <cell r="M351">
            <v>7.6419655917054307E-4</v>
          </cell>
          <cell r="N351">
            <v>1.2172916412983949E-3</v>
          </cell>
          <cell r="O351">
            <v>1.1759183820915053E-3</v>
          </cell>
          <cell r="P351">
            <v>2.3297234810096858E-3</v>
          </cell>
        </row>
        <row r="352">
          <cell r="B352" t="str">
            <v>RHES-CHPGFC</v>
          </cell>
          <cell r="C352" t="str">
            <v>VAR_fout</v>
          </cell>
          <cell r="D352" t="str">
            <v>RHES_LTH_CHPNGA</v>
          </cell>
          <cell r="E352"/>
          <cell r="F352"/>
          <cell r="G352"/>
          <cell r="H352">
            <v>1.1138642896423063E-4</v>
          </cell>
          <cell r="I352">
            <v>4.038952873150135E-4</v>
          </cell>
          <cell r="J352">
            <v>3.9763452781918187E-4</v>
          </cell>
          <cell r="K352">
            <v>4.0600666133949986E-4</v>
          </cell>
          <cell r="L352">
            <v>9.4733045536711123E-4</v>
          </cell>
          <cell r="M352">
            <v>7.6419655917054307E-4</v>
          </cell>
          <cell r="N352">
            <v>1.2172916412983949E-3</v>
          </cell>
          <cell r="O352">
            <v>1.1759183820915053E-3</v>
          </cell>
          <cell r="P352">
            <v>2.3297234810096858E-3</v>
          </cell>
        </row>
        <row r="353">
          <cell r="B353" t="str">
            <v>RHES-CHPGFC</v>
          </cell>
          <cell r="C353" t="str">
            <v>VAR_fin</v>
          </cell>
          <cell r="D353" t="str">
            <v>RNGA</v>
          </cell>
          <cell r="E353"/>
          <cell r="F353"/>
          <cell r="G353"/>
          <cell r="H353">
            <v>2.3679087790014986E-4</v>
          </cell>
          <cell r="I353">
            <v>8.6173519802648592E-4</v>
          </cell>
          <cell r="J353">
            <v>8.5256116599310126E-4</v>
          </cell>
          <cell r="K353">
            <v>8.8580050472237279E-4</v>
          </cell>
          <cell r="L353">
            <v>2.1051787897046915E-3</v>
          </cell>
          <cell r="M353">
            <v>1.6982145759345414E-3</v>
          </cell>
          <cell r="N353">
            <v>2.7050925362186555E-3</v>
          </cell>
          <cell r="O353">
            <v>2.6131519602033454E-3</v>
          </cell>
          <cell r="P353">
            <v>5.1771632911326347E-3</v>
          </cell>
        </row>
        <row r="354">
          <cell r="B354" t="str">
            <v>RHES-CHPGFC</v>
          </cell>
          <cell r="C354" t="str">
            <v>VAR_ncap</v>
          </cell>
          <cell r="D354" t="str">
            <v>-</v>
          </cell>
          <cell r="E354"/>
          <cell r="F354"/>
          <cell r="G354"/>
          <cell r="H354">
            <v>8.7658137682959194E-6</v>
          </cell>
          <cell r="I354">
            <v>2.4165786167957201E-5</v>
          </cell>
          <cell r="J354">
            <v>4.1544311658051E-7</v>
          </cell>
          <cell r="K354">
            <v>4.5050023746580798E-6</v>
          </cell>
          <cell r="L354">
            <v>5.5319347569966199E-5</v>
          </cell>
          <cell r="M354">
            <v>5.9507444432015301E-7</v>
          </cell>
          <cell r="N354">
            <v>4.80505518409673E-5</v>
          </cell>
          <cell r="O354">
            <v>7.8946238708407898E-7</v>
          </cell>
          <cell r="P354">
            <v>1.5815673255616699E-4</v>
          </cell>
        </row>
        <row r="355">
          <cell r="B355" t="str">
            <v>RHES-CHPGFC</v>
          </cell>
          <cell r="C355" t="str">
            <v>VAR_cap</v>
          </cell>
          <cell r="D355" t="str">
            <v>-</v>
          </cell>
          <cell r="E355"/>
          <cell r="F355"/>
          <cell r="G355"/>
          <cell r="H355">
            <v>8.7658137682959194E-6</v>
          </cell>
          <cell r="I355">
            <v>3.2931599936253102E-5</v>
          </cell>
          <cell r="J355">
            <v>3.3323012141310776E-5</v>
          </cell>
          <cell r="K355">
            <v>3.5000381233362048E-5</v>
          </cell>
          <cell r="L355">
            <v>8.4272580039955732E-5</v>
          </cell>
          <cell r="M355">
            <v>6.7902549906964258E-5</v>
          </cell>
          <cell r="N355">
            <v>1.0827205602751695E-4</v>
          </cell>
          <cell r="O355">
            <v>1.0454832410945868E-4</v>
          </cell>
          <cell r="P355">
            <v>2.0734005562417042E-4</v>
          </cell>
        </row>
        <row r="356">
          <cell r="B356" t="str">
            <v>ITOT-CHPHFC</v>
          </cell>
          <cell r="C356" t="str">
            <v>VAR_fout</v>
          </cell>
          <cell r="D356" t="str">
            <v>ITOT_LTH_CHP</v>
          </cell>
          <cell r="E356"/>
          <cell r="F356"/>
          <cell r="G356"/>
          <cell r="H356">
            <v>9.2203391293766562E-4</v>
          </cell>
          <cell r="I356">
            <v>2.8443224431705305E-3</v>
          </cell>
          <cell r="J356">
            <v>4.2838618999567445E-3</v>
          </cell>
          <cell r="K356">
            <v>3.953361994480451E-3</v>
          </cell>
          <cell r="L356">
            <v>1.1054041397560336E-2</v>
          </cell>
          <cell r="M356">
            <v>9.7848334956980414E-3</v>
          </cell>
          <cell r="N356">
            <v>2.5003622181897358E-2</v>
          </cell>
          <cell r="O356">
            <v>3.4857889007172571E-2</v>
          </cell>
          <cell r="P356">
            <v>2.417726152904779E-2</v>
          </cell>
        </row>
        <row r="357">
          <cell r="B357" t="str">
            <v>ITOT-CHPHFC</v>
          </cell>
          <cell r="C357" t="str">
            <v>VAR_fout</v>
          </cell>
          <cell r="D357" t="str">
            <v>ITOT_KEV_HFC_ELC_CHP</v>
          </cell>
          <cell r="E357"/>
          <cell r="F357"/>
          <cell r="G357"/>
          <cell r="H357">
            <v>1.2335318564976874E-3</v>
          </cell>
          <cell r="I357">
            <v>4.2217079741211716E-3</v>
          </cell>
          <cell r="J357">
            <v>7.1397698332612367E-3</v>
          </cell>
          <cell r="K357">
            <v>7.1879308990553609E-3</v>
          </cell>
          <cell r="L357">
            <v>2.2108082795120665E-2</v>
          </cell>
          <cell r="M357">
            <v>1.9569666991396062E-2</v>
          </cell>
          <cell r="N357">
            <v>5.000724436379473E-2</v>
          </cell>
          <cell r="O357">
            <v>6.9715778014345128E-2</v>
          </cell>
          <cell r="P357">
            <v>4.8354523058095567E-2</v>
          </cell>
        </row>
        <row r="358">
          <cell r="B358" t="str">
            <v>ITOT-CHPHFC</v>
          </cell>
          <cell r="C358" t="str">
            <v>VAR_fin</v>
          </cell>
          <cell r="D358" t="str">
            <v>IH2</v>
          </cell>
          <cell r="E358"/>
          <cell r="F358"/>
          <cell r="G358"/>
          <cell r="H358">
            <v>2.4919835484801772E-3</v>
          </cell>
          <cell r="I358">
            <v>8.0798238739161303E-3</v>
          </cell>
          <cell r="J358">
            <v>1.2981399696838619E-2</v>
          </cell>
          <cell r="K358">
            <v>1.2500749389661508E-2</v>
          </cell>
          <cell r="L358">
            <v>3.6846804658534467E-2</v>
          </cell>
          <cell r="M358">
            <v>3.2616111652326772E-2</v>
          </cell>
          <cell r="N358">
            <v>8.3345407272991098E-2</v>
          </cell>
          <cell r="O358">
            <v>0.11619296335724173</v>
          </cell>
          <cell r="P358">
            <v>8.0590871763492569E-2</v>
          </cell>
        </row>
        <row r="359">
          <cell r="B359" t="str">
            <v>ITOT-CHPHFC</v>
          </cell>
          <cell r="C359" t="str">
            <v>VAR_ncap</v>
          </cell>
          <cell r="D359" t="str">
            <v>-</v>
          </cell>
          <cell r="E359"/>
          <cell r="F359"/>
          <cell r="G359"/>
          <cell r="H359">
            <v>1.0874813748606401E-4</v>
          </cell>
          <cell r="I359">
            <v>1.72953012458765E-4</v>
          </cell>
          <cell r="J359">
            <v>1.2037044013759099E-4</v>
          </cell>
          <cell r="K359">
            <v>9.1813232060890899E-5</v>
          </cell>
          <cell r="L359">
            <v>7.4519228937728395E-4</v>
          </cell>
          <cell r="M359">
            <v>2.4521465035511601E-6</v>
          </cell>
          <cell r="N359">
            <v>1.3548488571505099E-3</v>
          </cell>
          <cell r="O359">
            <v>1.13374594480394E-3</v>
          </cell>
          <cell r="P359">
            <v>1.2543896726802101E-4</v>
          </cell>
        </row>
        <row r="360">
          <cell r="B360" t="str">
            <v>ITOT-CHPHFC</v>
          </cell>
          <cell r="C360" t="str">
            <v>VAR_cap</v>
          </cell>
          <cell r="D360" t="str">
            <v>-</v>
          </cell>
          <cell r="E360"/>
          <cell r="F360"/>
          <cell r="G360"/>
          <cell r="H360">
            <v>1.0874813748606401E-4</v>
          </cell>
          <cell r="I360">
            <v>2.8164860658366384E-4</v>
          </cell>
          <cell r="J360">
            <v>3.8114207823901987E-4</v>
          </cell>
          <cell r="K360">
            <v>3.8489754525081909E-4</v>
          </cell>
          <cell r="L360">
            <v>9.5701918221231905E-4</v>
          </cell>
          <cell r="M360">
            <v>8.4532328583156408E-4</v>
          </cell>
          <cell r="N360">
            <v>2.1020381971973887E-3</v>
          </cell>
          <cell r="O360">
            <v>2.6216819886183164E-3</v>
          </cell>
          <cell r="P360">
            <v>2.6134755624721887E-3</v>
          </cell>
        </row>
        <row r="361">
          <cell r="B361" t="str">
            <v>ENUC_AMR_GOE_I</v>
          </cell>
          <cell r="C361" t="str">
            <v>VAR_fout</v>
          </cell>
          <cell r="D361" t="str">
            <v>HTH</v>
          </cell>
          <cell r="E361"/>
          <cell r="F361"/>
          <cell r="G361"/>
          <cell r="H361"/>
          <cell r="I361"/>
          <cell r="J361"/>
          <cell r="K361"/>
          <cell r="L361"/>
          <cell r="M361">
            <v>0.13468446961962288</v>
          </cell>
          <cell r="N361">
            <v>0.16267758122755721</v>
          </cell>
          <cell r="O361">
            <v>0.1563383876345267</v>
          </cell>
          <cell r="P361">
            <v>0.15287445669186844</v>
          </cell>
        </row>
        <row r="362">
          <cell r="B362" t="str">
            <v>ENUC_AMR_GOE_I</v>
          </cell>
          <cell r="C362" t="str">
            <v>VAR_fout</v>
          </cell>
          <cell r="D362" t="str">
            <v>ELC</v>
          </cell>
          <cell r="E362"/>
          <cell r="F362"/>
          <cell r="G362"/>
          <cell r="H362"/>
          <cell r="I362"/>
          <cell r="J362"/>
          <cell r="K362"/>
          <cell r="L362"/>
          <cell r="M362">
            <v>0.13224323541198998</v>
          </cell>
          <cell r="N362">
            <v>0.24064414040921733</v>
          </cell>
          <cell r="O362">
            <v>0.23545759195561236</v>
          </cell>
          <cell r="P362">
            <v>0.26452583136350188</v>
          </cell>
        </row>
        <row r="363">
          <cell r="B363" t="str">
            <v>ENUC_AMR_GOE_I</v>
          </cell>
          <cell r="C363" t="str">
            <v>VAR_fin</v>
          </cell>
          <cell r="D363" t="str">
            <v>URN</v>
          </cell>
          <cell r="E363"/>
          <cell r="F363"/>
          <cell r="G363"/>
          <cell r="H363"/>
          <cell r="I363"/>
          <cell r="J363"/>
          <cell r="K363"/>
          <cell r="L363"/>
          <cell r="M363">
            <v>0.43701585968547402</v>
          </cell>
          <cell r="N363">
            <v>0.7076578484070607</v>
          </cell>
          <cell r="O363">
            <v>0.68939498361847096</v>
          </cell>
          <cell r="P363">
            <v>0.7503096120037881</v>
          </cell>
        </row>
        <row r="364">
          <cell r="B364" t="str">
            <v>ENUC_AMR_GOE_I</v>
          </cell>
          <cell r="C364" t="str">
            <v>VAR_ncap</v>
          </cell>
          <cell r="D364" t="str">
            <v>-</v>
          </cell>
          <cell r="E364"/>
          <cell r="F364"/>
          <cell r="G364"/>
          <cell r="H364"/>
          <cell r="I364"/>
          <cell r="J364"/>
          <cell r="K364"/>
          <cell r="L364">
            <v>1.14126500198412E-2</v>
          </cell>
          <cell r="M364">
            <v>1.09492779165111E-5</v>
          </cell>
          <cell r="N364">
            <v>1.3624988934822E-5</v>
          </cell>
          <cell r="O364">
            <v>1.0186863558545799E-3</v>
          </cell>
        </row>
        <row r="365">
          <cell r="B365" t="str">
            <v>ENUC_AMR_GOE_I</v>
          </cell>
          <cell r="C365" t="str">
            <v>VAR_cap</v>
          </cell>
          <cell r="D365" t="str">
            <v>-</v>
          </cell>
          <cell r="E365"/>
          <cell r="F365"/>
          <cell r="G365"/>
          <cell r="H365"/>
          <cell r="I365"/>
          <cell r="J365"/>
          <cell r="K365"/>
          <cell r="L365"/>
          <cell r="M365">
            <v>6.2805691255999998E-3</v>
          </cell>
          <cell r="N365">
            <v>1.14235992977577E-2</v>
          </cell>
          <cell r="O365">
            <v>1.1432456578794801E-2</v>
          </cell>
          <cell r="P365">
            <v>1.2455910642547099E-2</v>
          </cell>
        </row>
        <row r="366">
          <cell r="B366" t="str">
            <v>G-INTC-TRA</v>
          </cell>
          <cell r="C366" t="str">
            <v>VAR_fout</v>
          </cell>
          <cell r="D366" t="str">
            <v>TRAN_ELC</v>
          </cell>
          <cell r="E366">
            <v>8.4014429860221895</v>
          </cell>
          <cell r="F366">
            <v>12.066059378388861</v>
          </cell>
          <cell r="G366">
            <v>15.180880388132902</v>
          </cell>
          <cell r="H366">
            <v>22.364316873086285</v>
          </cell>
          <cell r="I366">
            <v>24.304800673313796</v>
          </cell>
          <cell r="J366">
            <v>23.661744905566842</v>
          </cell>
          <cell r="K366">
            <v>25.033299410523416</v>
          </cell>
          <cell r="L366">
            <v>24.686453389884839</v>
          </cell>
          <cell r="M366">
            <v>23.368311935106881</v>
          </cell>
          <cell r="N366">
            <v>24.726586673280984</v>
          </cell>
          <cell r="O366">
            <v>25.334754053603859</v>
          </cell>
          <cell r="P366">
            <v>25.369750632844614</v>
          </cell>
        </row>
        <row r="367">
          <cell r="B367" t="str">
            <v>G-INTC-TRA</v>
          </cell>
          <cell r="C367" t="str">
            <v>VAR_fin</v>
          </cell>
          <cell r="D367" t="str">
            <v>ELC3</v>
          </cell>
          <cell r="E367">
            <v>7.7551781409435616</v>
          </cell>
          <cell r="F367">
            <v>12.063449709984909</v>
          </cell>
          <cell r="G367">
            <v>15.176734756016021</v>
          </cell>
          <cell r="H367">
            <v>15.721450475139868</v>
          </cell>
          <cell r="I367">
            <v>24.301554741884321</v>
          </cell>
          <cell r="J367">
            <v>12.352822708053287</v>
          </cell>
          <cell r="K367">
            <v>25.030236023582731</v>
          </cell>
          <cell r="L367">
            <v>11.327644751687668</v>
          </cell>
          <cell r="M367">
            <v>23.364367148982758</v>
          </cell>
          <cell r="N367">
            <v>24.718717880321883</v>
          </cell>
          <cell r="O367">
            <v>25.326896255799685</v>
          </cell>
          <cell r="P367">
            <v>25.354442938660963</v>
          </cell>
        </row>
        <row r="368">
          <cell r="B368" t="str">
            <v>G-INTC-TRA</v>
          </cell>
          <cell r="C368" t="str">
            <v>VAR_fin</v>
          </cell>
          <cell r="D368" t="str">
            <v>ELC5</v>
          </cell>
          <cell r="E368">
            <v>0.64626484507863091</v>
          </cell>
          <cell r="F368">
            <v>2.6096684039537371E-3</v>
          </cell>
          <cell r="G368">
            <v>4.1456321168918901E-3</v>
          </cell>
          <cell r="H368">
            <v>6.6428663979464222</v>
          </cell>
          <cell r="I368">
            <v>3.2459314294843592E-3</v>
          </cell>
          <cell r="J368">
            <v>11.308922197513555</v>
          </cell>
          <cell r="K368">
            <v>3.0633869406842015E-3</v>
          </cell>
          <cell r="L368">
            <v>13.358808638197171</v>
          </cell>
          <cell r="M368">
            <v>3.9447861241213257E-3</v>
          </cell>
          <cell r="N368">
            <v>7.8687929590916961E-3</v>
          </cell>
          <cell r="O368">
            <v>7.8577978041841565E-3</v>
          </cell>
          <cell r="P368">
            <v>1.5307694183636733E-2</v>
          </cell>
        </row>
        <row r="369">
          <cell r="B369" t="str">
            <v>G-INTC-TRA</v>
          </cell>
          <cell r="C369" t="str">
            <v>VAR_ncap</v>
          </cell>
          <cell r="D369" t="str">
            <v>-</v>
          </cell>
          <cell r="E369">
            <v>8.8671677526242705E-8</v>
          </cell>
          <cell r="F369">
            <v>1.0847696451650901E-7</v>
          </cell>
          <cell r="G369">
            <v>1.68732913180929E-7</v>
          </cell>
          <cell r="H369">
            <v>1.9708925087907899E-7</v>
          </cell>
          <cell r="I369">
            <v>2.7016968938153702E-7</v>
          </cell>
          <cell r="J369">
            <v>3.3857095374071899E-7</v>
          </cell>
          <cell r="K369">
            <v>4.4724698924055198E-7</v>
          </cell>
          <cell r="L369">
            <v>7.0423388961982004E-7</v>
          </cell>
          <cell r="M369">
            <v>8.9556619005535404E-7</v>
          </cell>
          <cell r="N369">
            <v>1.8284573902005901E-6</v>
          </cell>
          <cell r="O369">
            <v>3.4411805585704701E-6</v>
          </cell>
        </row>
        <row r="370">
          <cell r="B370" t="str">
            <v>G-INTC-TRA</v>
          </cell>
          <cell r="C370" t="str">
            <v>VAR_cap</v>
          </cell>
          <cell r="D370" t="str">
            <v>-</v>
          </cell>
          <cell r="E370">
            <v>0.86351880627381705</v>
          </cell>
          <cell r="F370">
            <v>0.86351883510427485</v>
          </cell>
          <cell r="G370">
            <v>0.86351900342245913</v>
          </cell>
          <cell r="H370">
            <v>0.86351928059177741</v>
          </cell>
          <cell r="I370">
            <v>0.86351943430631384</v>
          </cell>
          <cell r="J370">
            <v>0.86351976984873591</v>
          </cell>
          <cell r="K370">
            <v>0.86352019332977359</v>
          </cell>
          <cell r="L370">
            <v>0.86352042523225547</v>
          </cell>
          <cell r="M370">
            <v>0.86352162219711726</v>
          </cell>
          <cell r="N370">
            <v>0.86352246535756005</v>
          </cell>
          <cell r="O370">
            <v>0.86352551038032499</v>
          </cell>
          <cell r="P370">
            <v>0.863527294670284</v>
          </cell>
        </row>
        <row r="371">
          <cell r="B371" t="str">
            <v>SCOM-SWHSTG-CHPBIO</v>
          </cell>
          <cell r="C371" t="str">
            <v>VAR_fout</v>
          </cell>
          <cell r="D371" t="str">
            <v>AUX_SCOM-CHPBIO_OUT</v>
          </cell>
          <cell r="E371"/>
          <cell r="F371">
            <v>1.0935278351549771E-4</v>
          </cell>
          <cell r="G371">
            <v>9.9499747429160346E-3</v>
          </cell>
          <cell r="H371">
            <v>1.508824837954021E-2</v>
          </cell>
          <cell r="I371">
            <v>7.4560545833769906E-2</v>
          </cell>
          <cell r="J371">
            <v>6.9907834575966971E-2</v>
          </cell>
          <cell r="K371">
            <v>5.5028446426730965E-2</v>
          </cell>
          <cell r="L371">
            <v>0.10818774384592156</v>
          </cell>
          <cell r="M371">
            <v>0.10125433281867888</v>
          </cell>
          <cell r="N371">
            <v>0.12043427150046883</v>
          </cell>
          <cell r="O371">
            <v>0.11685433667624764</v>
          </cell>
          <cell r="P371">
            <v>0.14116646947856362</v>
          </cell>
        </row>
        <row r="372">
          <cell r="B372" t="str">
            <v>SCOM-SWHSTG-CHPBIO</v>
          </cell>
          <cell r="C372" t="str">
            <v>VAR_fout</v>
          </cell>
          <cell r="D372" t="str">
            <v>SCOM_LTH_CHPBIO</v>
          </cell>
          <cell r="E372"/>
          <cell r="F372">
            <v>1.0944216510100222E-4</v>
          </cell>
          <cell r="G372">
            <v>9.9626822457805509E-3</v>
          </cell>
          <cell r="H372">
            <v>1.5088248379540193E-2</v>
          </cell>
          <cell r="I372">
            <v>7.4643483037144395E-2</v>
          </cell>
          <cell r="J372">
            <v>6.9907834575966873E-2</v>
          </cell>
          <cell r="K372">
            <v>5.5082237674459945E-2</v>
          </cell>
          <cell r="L372">
            <v>0.10818774384592154</v>
          </cell>
          <cell r="M372">
            <v>0.10125433281867886</v>
          </cell>
          <cell r="N372">
            <v>0.12043427150046883</v>
          </cell>
          <cell r="O372">
            <v>0.11685433667624762</v>
          </cell>
          <cell r="P372">
            <v>0.14116646947856362</v>
          </cell>
        </row>
        <row r="373">
          <cell r="B373" t="str">
            <v>SCOM-SWHSTG-CHPBIO</v>
          </cell>
          <cell r="C373" t="str">
            <v>VAR_fin</v>
          </cell>
          <cell r="D373" t="str">
            <v>SCOM_LTH_CHPBIO</v>
          </cell>
          <cell r="E373"/>
          <cell r="F373">
            <v>1.3314132007262951E-4</v>
          </cell>
          <cell r="G373">
            <v>1.1860336006881552E-2</v>
          </cell>
          <cell r="H373">
            <v>1.7342814229356667E-2</v>
          </cell>
          <cell r="I373">
            <v>8.2937203374604293E-2</v>
          </cell>
          <cell r="J373">
            <v>7.5169714597812437E-2</v>
          </cell>
          <cell r="K373">
            <v>5.7377330910895696E-2</v>
          </cell>
          <cell r="L373">
            <v>0.10928054933931615</v>
          </cell>
          <cell r="M373">
            <v>0.10227710385725076</v>
          </cell>
          <cell r="N373">
            <v>0.12165077929340232</v>
          </cell>
          <cell r="O373">
            <v>0.11803468351136105</v>
          </cell>
          <cell r="P373">
            <v>0.14259239341269014</v>
          </cell>
        </row>
        <row r="374">
          <cell r="B374" t="str">
            <v>SCOM-SWHSTG-CHPBIO</v>
          </cell>
          <cell r="C374" t="str">
            <v>VAR_fin</v>
          </cell>
          <cell r="D374" t="str">
            <v>AUX_SCOM-CHPBIO_IN</v>
          </cell>
          <cell r="E374"/>
          <cell r="F374">
            <v>1.3314132007262951E-4</v>
          </cell>
          <cell r="G374">
            <v>1.1860336006881552E-2</v>
          </cell>
          <cell r="H374">
            <v>1.7342814229356667E-2</v>
          </cell>
          <cell r="I374">
            <v>8.2937203374604293E-2</v>
          </cell>
          <cell r="J374">
            <v>7.5169714597812437E-2</v>
          </cell>
          <cell r="K374">
            <v>5.7377330910895696E-2</v>
          </cell>
          <cell r="L374">
            <v>0.10928054933931615</v>
          </cell>
          <cell r="M374">
            <v>0.10227710385725076</v>
          </cell>
          <cell r="N374">
            <v>0.12165077929340232</v>
          </cell>
          <cell r="O374">
            <v>0.11803468351136105</v>
          </cell>
          <cell r="P374">
            <v>0.14259239341269014</v>
          </cell>
        </row>
        <row r="375">
          <cell r="B375" t="str">
            <v>SCOM-SWHSTG-CHPBIO</v>
          </cell>
          <cell r="C375" t="str">
            <v>VAR_ncap</v>
          </cell>
          <cell r="D375" t="str">
            <v>-</v>
          </cell>
          <cell r="E375">
            <v>1.4281496640968199E-3</v>
          </cell>
          <cell r="F375">
            <v>2.1263135530241401E-5</v>
          </cell>
          <cell r="G375">
            <v>1.0971016057996299E-3</v>
          </cell>
          <cell r="H375">
            <v>1.9583919635178899E-3</v>
          </cell>
          <cell r="I375">
            <v>1.1168692297675E-2</v>
          </cell>
          <cell r="J375">
            <v>1.3159821816310601E-4</v>
          </cell>
          <cell r="K375">
            <v>5.32903452915205E-5</v>
          </cell>
          <cell r="L375">
            <v>1.3710570098783599E-2</v>
          </cell>
          <cell r="M375">
            <v>1.351373756192E-3</v>
          </cell>
          <cell r="N375">
            <v>4.9114187918293797E-3</v>
          </cell>
          <cell r="O375">
            <v>1.3380889554328101E-2</v>
          </cell>
          <cell r="P375">
            <v>1.1971993137545899E-3</v>
          </cell>
        </row>
        <row r="376">
          <cell r="B376" t="str">
            <v>SCOM-SWHSTG-CHPBIO</v>
          </cell>
          <cell r="C376" t="str">
            <v>VAR_cap</v>
          </cell>
          <cell r="D376" t="str">
            <v>-</v>
          </cell>
          <cell r="E376">
            <v>1.4281496640968199E-3</v>
          </cell>
          <cell r="F376">
            <v>1.4466990380384197E-3</v>
          </cell>
          <cell r="G376">
            <v>2.5366276991447248E-3</v>
          </cell>
          <cell r="H376">
            <v>4.4824601148154555E-3</v>
          </cell>
          <cell r="I376">
            <v>1.4581728407098529E-2</v>
          </cell>
          <cell r="J376">
            <v>1.3089725839758645E-2</v>
          </cell>
          <cell r="K376">
            <v>1.1336774387270146E-2</v>
          </cell>
          <cell r="L376">
            <v>1.3879055980452299E-2</v>
          </cell>
          <cell r="M376">
            <v>1.5103718780396248E-2</v>
          </cell>
          <cell r="N376">
            <v>1.9949152229222764E-2</v>
          </cell>
          <cell r="O376">
            <v>2.1610495731180152E-2</v>
          </cell>
          <cell r="P376">
            <v>1.9468191231946243E-2</v>
          </cell>
        </row>
        <row r="377">
          <cell r="B377" t="str">
            <v>SCOM-SWHSTG-CHPHFC</v>
          </cell>
          <cell r="C377" t="str">
            <v>VAR_fout</v>
          </cell>
          <cell r="D377" t="str">
            <v>AUX_SCOM-CHPHFC_OUT</v>
          </cell>
          <cell r="E377">
            <v>2.5244403297650389E-6</v>
          </cell>
          <cell r="F377">
            <v>5.1194943747179138E-6</v>
          </cell>
          <cell r="G377">
            <v>5.2291978252534E-6</v>
          </cell>
          <cell r="H377">
            <v>1.3067540082739311E-3</v>
          </cell>
          <cell r="I377">
            <v>4.1014246734248413E-3</v>
          </cell>
          <cell r="J377">
            <v>6.5259472498485818E-3</v>
          </cell>
          <cell r="K377">
            <v>1.3737462091628865E-2</v>
          </cell>
          <cell r="L377">
            <v>5.9570835050176456E-2</v>
          </cell>
          <cell r="M377">
            <v>5.2381915217675039E-2</v>
          </cell>
          <cell r="N377">
            <v>9.7378740250176649E-2</v>
          </cell>
          <cell r="O377">
            <v>7.0200227739445203E-2</v>
          </cell>
          <cell r="P377">
            <v>0.14882974638714211</v>
          </cell>
        </row>
        <row r="378">
          <cell r="B378" t="str">
            <v>SCOM-SWHSTG-CHPHFC</v>
          </cell>
          <cell r="C378" t="str">
            <v>VAR_fout</v>
          </cell>
          <cell r="D378" t="str">
            <v>SCOM_LTH_CHPHFC</v>
          </cell>
          <cell r="E378">
            <v>2.5244403297650431E-6</v>
          </cell>
          <cell r="F378">
            <v>5.1236788911927825E-6</v>
          </cell>
          <cell r="G378">
            <v>5.2358762388233293E-6</v>
          </cell>
          <cell r="H378">
            <v>1.3067540082739289E-3</v>
          </cell>
          <cell r="I378">
            <v>4.1059868810704699E-3</v>
          </cell>
          <cell r="J378">
            <v>6.5259472498485739E-3</v>
          </cell>
          <cell r="K378">
            <v>1.3750890695824003E-2</v>
          </cell>
          <cell r="L378">
            <v>5.9570835050176456E-2</v>
          </cell>
          <cell r="M378">
            <v>5.2381915217675039E-2</v>
          </cell>
          <cell r="N378">
            <v>9.7378740250176649E-2</v>
          </cell>
          <cell r="O378">
            <v>7.0200227739445203E-2</v>
          </cell>
          <cell r="P378">
            <v>0.14882974638714208</v>
          </cell>
        </row>
        <row r="379">
          <cell r="B379" t="str">
            <v>SCOM-SWHSTG-CHPHFC</v>
          </cell>
          <cell r="C379" t="str">
            <v>VAR_fin</v>
          </cell>
          <cell r="D379" t="str">
            <v>SCOM_LTH_CHPHFC</v>
          </cell>
          <cell r="E379">
            <v>2.5244403297650431E-6</v>
          </cell>
          <cell r="F379">
            <v>5.1236788911927825E-6</v>
          </cell>
          <cell r="G379">
            <v>5.2358762388233293E-6</v>
          </cell>
          <cell r="H379">
            <v>1.5020161014642958E-3</v>
          </cell>
          <cell r="I379">
            <v>4.5622076456338662E-3</v>
          </cell>
          <cell r="J379">
            <v>7.0171475804823536E-3</v>
          </cell>
          <cell r="K379">
            <v>1.43238444748166E-2</v>
          </cell>
          <cell r="L379">
            <v>6.0172560656743625E-2</v>
          </cell>
          <cell r="M379">
            <v>5.2911025472399092E-2</v>
          </cell>
          <cell r="N379">
            <v>9.8362363889066357E-2</v>
          </cell>
          <cell r="O379">
            <v>7.0909320948934401E-2</v>
          </cell>
          <cell r="P379">
            <v>0.15033307715873009</v>
          </cell>
        </row>
        <row r="380">
          <cell r="B380" t="str">
            <v>SCOM-SWHSTG-CHPHFC</v>
          </cell>
          <cell r="C380" t="str">
            <v>VAR_fin</v>
          </cell>
          <cell r="D380" t="str">
            <v>AUX_SCOM-CHPHFC_IN</v>
          </cell>
          <cell r="E380">
            <v>2.5244403297650431E-6</v>
          </cell>
          <cell r="F380">
            <v>5.1236788911927825E-6</v>
          </cell>
          <cell r="G380">
            <v>5.2358762388233293E-6</v>
          </cell>
          <cell r="H380">
            <v>1.5020161014642958E-3</v>
          </cell>
          <cell r="I380">
            <v>4.5622076456338662E-3</v>
          </cell>
          <cell r="J380">
            <v>7.0171475804823536E-3</v>
          </cell>
          <cell r="K380">
            <v>1.43238444748166E-2</v>
          </cell>
          <cell r="L380">
            <v>6.0172560656743625E-2</v>
          </cell>
          <cell r="M380">
            <v>5.2911025472399092E-2</v>
          </cell>
          <cell r="N380">
            <v>9.8362363889066357E-2</v>
          </cell>
          <cell r="O380">
            <v>7.0909320948934401E-2</v>
          </cell>
          <cell r="P380">
            <v>0.15033307715873009</v>
          </cell>
        </row>
        <row r="381">
          <cell r="B381" t="str">
            <v>SCOM-SWHSTG-CHPHFC</v>
          </cell>
          <cell r="C381" t="str">
            <v>VAR_ncap</v>
          </cell>
          <cell r="D381" t="str">
            <v>-</v>
          </cell>
          <cell r="E381">
            <v>7.0112271461349196E-4</v>
          </cell>
          <cell r="F381">
            <v>2.13164778822112E-5</v>
          </cell>
          <cell r="G381">
            <v>5.1640625424554397E-5</v>
          </cell>
          <cell r="H381">
            <v>6.3911573681919804E-5</v>
          </cell>
          <cell r="I381">
            <v>7.7121706233668002E-4</v>
          </cell>
          <cell r="J381">
            <v>5.29085707884412E-4</v>
          </cell>
          <cell r="K381">
            <v>6.3054724776447595E-5</v>
          </cell>
          <cell r="L381">
            <v>3.1296497599434601E-3</v>
          </cell>
          <cell r="M381">
            <v>3.2417903750982401E-5</v>
          </cell>
          <cell r="N381">
            <v>2.9207412293118899E-3</v>
          </cell>
          <cell r="O381">
            <v>9.0170421871233896E-4</v>
          </cell>
          <cell r="P381">
            <v>5.4591977236345601E-3</v>
          </cell>
        </row>
        <row r="382">
          <cell r="B382" t="str">
            <v>SCOM-SWHSTG-CHPHFC</v>
          </cell>
          <cell r="C382" t="str">
            <v>VAR_cap</v>
          </cell>
          <cell r="D382" t="str">
            <v>-</v>
          </cell>
          <cell r="E382">
            <v>7.0112271461349196E-4</v>
          </cell>
          <cell r="F382">
            <v>7.1978610826114477E-4</v>
          </cell>
          <cell r="G382">
            <v>7.6481746532833662E-4</v>
          </cell>
          <cell r="H382">
            <v>8.1929954683171804E-4</v>
          </cell>
          <cell r="I382">
            <v>1.0553501846614602E-3</v>
          </cell>
          <cell r="J382">
            <v>1.3430629076346731E-3</v>
          </cell>
          <cell r="K382">
            <v>1.3470124863582339E-3</v>
          </cell>
          <cell r="L382">
            <v>3.7067996101836993E-3</v>
          </cell>
          <cell r="M382">
            <v>3.2626072511741763E-3</v>
          </cell>
          <cell r="N382">
            <v>6.0586511246115355E-3</v>
          </cell>
          <cell r="O382">
            <v>4.3684462169239777E-3</v>
          </cell>
          <cell r="P382">
            <v>9.2604104735385089E-3</v>
          </cell>
        </row>
        <row r="383">
          <cell r="B383" t="str">
            <v>D-IHFO</v>
          </cell>
          <cell r="C383" t="str">
            <v>VAR_fout</v>
          </cell>
          <cell r="D383" t="str">
            <v>CO2</v>
          </cell>
          <cell r="E383">
            <v>213.780468371881</v>
          </cell>
          <cell r="F383">
            <v>165.92316961211699</v>
          </cell>
          <cell r="G383">
            <v>0.202640259414894</v>
          </cell>
          <cell r="H383">
            <v>5.8324842622585603E-2</v>
          </cell>
          <cell r="I383">
            <v>9.0240960717427501E-2</v>
          </cell>
          <cell r="J383">
            <v>8.0408680489737996E-2</v>
          </cell>
          <cell r="K383">
            <v>8.9758386720261693E-2</v>
          </cell>
          <cell r="L383"/>
        </row>
        <row r="384">
          <cell r="B384" t="str">
            <v>D-IHFO</v>
          </cell>
          <cell r="C384" t="str">
            <v>VAR_fout</v>
          </cell>
          <cell r="D384" t="str">
            <v>IHFO</v>
          </cell>
          <cell r="E384">
            <v>2.7300011092375813</v>
          </cell>
          <cell r="F384">
            <v>2.1188579131622634</v>
          </cell>
          <cell r="G384">
            <v>2.5877393626835945E-3</v>
          </cell>
          <cell r="H384">
            <v>7.4481493219849895E-4</v>
          </cell>
          <cell r="I384">
            <v>1.1523874221694153E-3</v>
          </cell>
          <cell r="J384">
            <v>1.0268280755539225E-3</v>
          </cell>
          <cell r="K384">
            <v>1.146224896857419E-3</v>
          </cell>
          <cell r="L384"/>
        </row>
        <row r="385">
          <cell r="B385" t="str">
            <v>D-IHFO</v>
          </cell>
          <cell r="C385" t="str">
            <v>VAR_fin</v>
          </cell>
          <cell r="D385" t="str">
            <v>HFO</v>
          </cell>
          <cell r="E385">
            <v>2.7763697191153396</v>
          </cell>
          <cell r="F385">
            <v>2.1548463585989235</v>
          </cell>
          <cell r="G385">
            <v>2.6316916807129121E-3</v>
          </cell>
          <cell r="H385">
            <v>7.5746548860500815E-4</v>
          </cell>
          <cell r="I385">
            <v>1.1719605287977618E-3</v>
          </cell>
          <cell r="J385">
            <v>1.0442685777888045E-3</v>
          </cell>
          <cell r="K385">
            <v>1.1656933340293734E-3</v>
          </cell>
          <cell r="L385"/>
        </row>
        <row r="386">
          <cell r="B386" t="str">
            <v>RHNM-CHPNGA</v>
          </cell>
          <cell r="C386" t="str">
            <v>VAR_fout</v>
          </cell>
          <cell r="D386" t="str">
            <v>CO2_R</v>
          </cell>
          <cell r="E386"/>
          <cell r="F386">
            <v>0.24684707289080299</v>
          </cell>
          <cell r="G386">
            <v>1.81185617386094</v>
          </cell>
          <cell r="H386">
            <v>71.601568654468394</v>
          </cell>
          <cell r="I386">
            <v>72.701513651709604</v>
          </cell>
          <cell r="J386">
            <v>75.556210024653794</v>
          </cell>
          <cell r="K386">
            <v>74.291497217272095</v>
          </cell>
          <cell r="L386">
            <v>77.045792178039704</v>
          </cell>
          <cell r="M386">
            <v>75.7611200443027</v>
          </cell>
          <cell r="N386">
            <v>74.1005018275726</v>
          </cell>
          <cell r="O386">
            <v>51.861479493043902</v>
          </cell>
          <cell r="P386">
            <v>4.6741377190530899</v>
          </cell>
        </row>
        <row r="387">
          <cell r="B387" t="str">
            <v>RHNM-CHPNGA</v>
          </cell>
          <cell r="C387" t="str">
            <v>VAR_fout</v>
          </cell>
          <cell r="D387" t="str">
            <v>RHNM_NKEV_GAS_ELC_CHP</v>
          </cell>
          <cell r="E387"/>
          <cell r="F387">
            <v>1.2651238447392423E-3</v>
          </cell>
          <cell r="G387">
            <v>8.9973066499818757E-3</v>
          </cell>
          <cell r="H387">
            <v>0.37963566219376566</v>
          </cell>
          <cell r="I387">
            <v>0.38823739092850557</v>
          </cell>
          <cell r="J387">
            <v>0.40554523501958789</v>
          </cell>
          <cell r="K387">
            <v>0.40221988940347919</v>
          </cell>
          <cell r="L387">
            <v>0.4202316424354649</v>
          </cell>
          <cell r="M387">
            <v>0.41390161474359222</v>
          </cell>
          <cell r="N387">
            <v>0.40419671520446554</v>
          </cell>
          <cell r="O387">
            <v>0.28309227041473761</v>
          </cell>
          <cell r="P387">
            <v>2.3628533147859662E-2</v>
          </cell>
        </row>
        <row r="388">
          <cell r="B388" t="str">
            <v>RHNM-CHPNGA</v>
          </cell>
          <cell r="C388" t="str">
            <v>VAR_fout</v>
          </cell>
          <cell r="D388" t="str">
            <v>RHNM_LTH_CHPNGA</v>
          </cell>
          <cell r="E388"/>
          <cell r="F388">
            <v>2.7216158480620313E-3</v>
          </cell>
          <cell r="G388">
            <v>1.9070153405248973E-2</v>
          </cell>
          <cell r="H388">
            <v>0.7845803685337841</v>
          </cell>
          <cell r="I388">
            <v>0.79259830191743019</v>
          </cell>
          <cell r="J388">
            <v>0.81773875258048057</v>
          </cell>
          <cell r="K388">
            <v>0.80124924557530708</v>
          </cell>
          <cell r="L388">
            <v>0.8269074254375276</v>
          </cell>
          <cell r="M388">
            <v>0.81445156449545586</v>
          </cell>
          <cell r="N388">
            <v>0.79535482669265845</v>
          </cell>
          <cell r="O388">
            <v>0.5570525321064187</v>
          </cell>
          <cell r="P388">
            <v>4.6494855549014162E-2</v>
          </cell>
        </row>
        <row r="389">
          <cell r="B389" t="str">
            <v>RHNM-CHPNGA</v>
          </cell>
          <cell r="C389" t="str">
            <v>VAR_fin</v>
          </cell>
          <cell r="D389" t="str">
            <v>RNGA</v>
          </cell>
          <cell r="E389"/>
          <cell r="F389">
            <v>4.3767211505461485E-3</v>
          </cell>
          <cell r="G389">
            <v>3.2125109465619493E-2</v>
          </cell>
          <cell r="H389">
            <v>1.2695313591217792</v>
          </cell>
          <cell r="I389">
            <v>1.2890339299948512</v>
          </cell>
          <cell r="J389">
            <v>1.339649113912301</v>
          </cell>
          <cell r="K389">
            <v>1.3172251279658171</v>
          </cell>
          <cell r="L389">
            <v>1.3660601450007037</v>
          </cell>
          <cell r="M389">
            <v>1.3432822702890561</v>
          </cell>
          <cell r="N389">
            <v>1.3138386848860371</v>
          </cell>
          <cell r="O389">
            <v>0.91952977824545912</v>
          </cell>
          <cell r="P389">
            <v>8.2874782252714357E-2</v>
          </cell>
        </row>
        <row r="390">
          <cell r="B390" t="str">
            <v>RHNM-CHPNGA</v>
          </cell>
          <cell r="C390" t="str">
            <v>VAR_ncap</v>
          </cell>
          <cell r="D390" t="str">
            <v>-</v>
          </cell>
          <cell r="E390"/>
          <cell r="F390">
            <v>1.2527957332408401E-4</v>
          </cell>
          <cell r="G390">
            <v>5.4241581610762601E-4</v>
          </cell>
          <cell r="H390">
            <v>2.7502839567557599E-2</v>
          </cell>
          <cell r="I390">
            <v>6.3884942910551299E-4</v>
          </cell>
          <cell r="J390">
            <v>1.33270471719256E-3</v>
          </cell>
          <cell r="K390">
            <v>8.9952168542497598E-3</v>
          </cell>
          <cell r="L390">
            <v>2.0217323435341598E-2</v>
          </cell>
          <cell r="M390">
            <v>1.5152499803111001E-4</v>
          </cell>
          <cell r="N390">
            <v>6.3039185218578201E-4</v>
          </cell>
          <cell r="O390">
            <v>8.5310522920262696E-6</v>
          </cell>
          <cell r="P390">
            <v>9.6558919611264705E-4</v>
          </cell>
        </row>
        <row r="391">
          <cell r="B391" t="str">
            <v>RHNM-CHPNGA</v>
          </cell>
          <cell r="C391" t="str">
            <v>VAR_cap</v>
          </cell>
          <cell r="D391" t="str">
            <v>-</v>
          </cell>
          <cell r="E391"/>
          <cell r="F391">
            <v>1.2527957332408401E-4</v>
          </cell>
          <cell r="G391">
            <v>6.6766446911130568E-4</v>
          </cell>
          <cell r="H391">
            <v>2.8170427244916911E-2</v>
          </cell>
          <cell r="I391">
            <v>2.8809044358973666E-2</v>
          </cell>
          <cell r="J391">
            <v>3.0093186448552328E-2</v>
          </cell>
          <cell r="K391">
            <v>2.9846303050422289E-2</v>
          </cell>
          <cell r="L391">
            <v>3.1183498081270938E-2</v>
          </cell>
          <cell r="M391">
            <v>3.0713341245193929E-2</v>
          </cell>
          <cell r="N391">
            <v>2.9993698454193782E-2</v>
          </cell>
          <cell r="O391">
            <v>2.1006977110377759E-2</v>
          </cell>
          <cell r="P391">
            <v>1.754998780864098E-3</v>
          </cell>
        </row>
        <row r="392">
          <cell r="B392" t="str">
            <v>G-INTC-EXP00-DE</v>
          </cell>
          <cell r="C392" t="str">
            <v>VAR_fout</v>
          </cell>
          <cell r="D392" t="str">
            <v>ELC_E-DE</v>
          </cell>
          <cell r="E392">
            <v>26.492979254395873</v>
          </cell>
          <cell r="F392">
            <v>3.0079540369346177E-4</v>
          </cell>
          <cell r="G392">
            <v>3.2046472953286409E-4</v>
          </cell>
          <cell r="H392">
            <v>3.0862263720294626E-4</v>
          </cell>
          <cell r="I392">
            <v>4.1225533897481869E-4</v>
          </cell>
          <cell r="J392">
            <v>4.5599851145812135E-4</v>
          </cell>
          <cell r="K392">
            <v>3.3255165713348906E-4</v>
          </cell>
          <cell r="L392">
            <v>2.4261461916170793E-4</v>
          </cell>
          <cell r="M392">
            <v>1.4573342724307701E-4</v>
          </cell>
          <cell r="N392">
            <v>2.3995363445434111E-4</v>
          </cell>
          <cell r="O392">
            <v>2.3679505841233948E-4</v>
          </cell>
          <cell r="P392">
            <v>4.623678102093184E-4</v>
          </cell>
        </row>
        <row r="393">
          <cell r="B393" t="str">
            <v>G-INTC-EXP00-DE</v>
          </cell>
          <cell r="C393" t="str">
            <v>VAR_fin</v>
          </cell>
          <cell r="D393" t="str">
            <v>ELC</v>
          </cell>
          <cell r="E393">
            <v>26.492979254395873</v>
          </cell>
          <cell r="F393">
            <v>3.0079540369346177E-4</v>
          </cell>
          <cell r="G393">
            <v>3.2046472953286409E-4</v>
          </cell>
          <cell r="H393">
            <v>3.0862263720294626E-4</v>
          </cell>
          <cell r="I393">
            <v>4.1225533897481869E-4</v>
          </cell>
          <cell r="J393">
            <v>4.5599851145812135E-4</v>
          </cell>
          <cell r="K393">
            <v>3.3255165713348906E-4</v>
          </cell>
          <cell r="L393">
            <v>2.4261461916170793E-4</v>
          </cell>
          <cell r="M393">
            <v>1.4573342724307701E-4</v>
          </cell>
          <cell r="N393">
            <v>2.3995363445434111E-4</v>
          </cell>
          <cell r="O393">
            <v>2.3679505841233948E-4</v>
          </cell>
          <cell r="P393">
            <v>4.623678102093184E-4</v>
          </cell>
        </row>
        <row r="394">
          <cell r="B394" t="str">
            <v>G-INTC-EXP00-DE</v>
          </cell>
          <cell r="C394" t="str">
            <v>VAR_ncap</v>
          </cell>
          <cell r="D394" t="str">
            <v>-</v>
          </cell>
          <cell r="E394">
            <v>1.8320092406374201E-6</v>
          </cell>
          <cell r="F394">
            <v>1.8025200744526699E-6</v>
          </cell>
          <cell r="G394">
            <v>3.1568123617897501E-6</v>
          </cell>
          <cell r="H394">
            <v>2.8611427433916301E-6</v>
          </cell>
          <cell r="I394">
            <v>5.9597739130632698E-6</v>
          </cell>
          <cell r="J394">
            <v>1.5351336151132801E-4</v>
          </cell>
          <cell r="K394">
            <v>1.4209051548707999E-5</v>
          </cell>
          <cell r="L394">
            <v>1.02905836464644E-4</v>
          </cell>
          <cell r="M394">
            <v>1.17979882853928E-5</v>
          </cell>
          <cell r="N394">
            <v>2.7603104064345598E-4</v>
          </cell>
        </row>
        <row r="395">
          <cell r="B395" t="str">
            <v>G-INTC-EXP00-DE</v>
          </cell>
          <cell r="C395" t="str">
            <v>VAR_cap</v>
          </cell>
          <cell r="D395" t="str">
            <v>-</v>
          </cell>
          <cell r="E395">
            <v>4.0263855508579844</v>
          </cell>
          <cell r="F395">
            <v>3.4335324272927181E-4</v>
          </cell>
          <cell r="G395">
            <v>3.3435375712986826E-4</v>
          </cell>
          <cell r="H395">
            <v>3.074118262125225E-4</v>
          </cell>
          <cell r="I395">
            <v>3.1154860593485267E-4</v>
          </cell>
          <cell r="J395">
            <v>3.1096363671068161E-4</v>
          </cell>
          <cell r="K395">
            <v>3.3652344516710286E-4</v>
          </cell>
          <cell r="L395">
            <v>2.6520841082477986E-4</v>
          </cell>
          <cell r="M395">
            <v>1.7262642750927375E-4</v>
          </cell>
          <cell r="N395">
            <v>2.7709072267158573E-4</v>
          </cell>
          <cell r="O395">
            <v>2.8078432736471407E-4</v>
          </cell>
          <cell r="P395">
            <v>5.5278374002502482E-4</v>
          </cell>
        </row>
        <row r="396">
          <cell r="B396" t="str">
            <v>ENUC_BMGL_EXT</v>
          </cell>
          <cell r="C396" t="str">
            <v>VAR_fout</v>
          </cell>
          <cell r="D396" t="str">
            <v>ELC</v>
          </cell>
          <cell r="E396"/>
          <cell r="F396">
            <v>33.166630855511919</v>
          </cell>
          <cell r="G396">
            <v>32.282725449429229</v>
          </cell>
          <cell r="H396">
            <v>33.166625980833857</v>
          </cell>
          <cell r="I396">
            <v>33.166640183740768</v>
          </cell>
          <cell r="J396">
            <v>33.166643943950533</v>
          </cell>
          <cell r="K396"/>
          <cell r="L396"/>
        </row>
        <row r="397">
          <cell r="B397" t="str">
            <v>ENUC_BMGL_EXT</v>
          </cell>
          <cell r="C397" t="str">
            <v>VAR_fin</v>
          </cell>
          <cell r="D397" t="str">
            <v>URN</v>
          </cell>
          <cell r="E397"/>
          <cell r="F397">
            <v>100.02623098875237</v>
          </cell>
          <cell r="G397">
            <v>97.360487618369149</v>
          </cell>
          <cell r="H397">
            <v>100.02621628735939</v>
          </cell>
          <cell r="I397">
            <v>100.02625912147356</v>
          </cell>
          <cell r="J397">
            <v>100.02627046177557</v>
          </cell>
          <cell r="K397"/>
          <cell r="L397"/>
        </row>
        <row r="398">
          <cell r="B398" t="str">
            <v>ENUC_BMGL_EXT</v>
          </cell>
          <cell r="C398" t="str">
            <v>VAR_ncap</v>
          </cell>
          <cell r="D398" t="str">
            <v>-</v>
          </cell>
          <cell r="E398"/>
          <cell r="F398">
            <v>1.23285506472115</v>
          </cell>
          <cell r="G398"/>
          <cell r="H398"/>
          <cell r="I398"/>
          <cell r="J398"/>
          <cell r="K398"/>
          <cell r="L398"/>
        </row>
        <row r="399">
          <cell r="B399" t="str">
            <v>ENUC_BMGL_EXT</v>
          </cell>
          <cell r="C399" t="str">
            <v>VAR_cap</v>
          </cell>
          <cell r="D399" t="str">
            <v>-</v>
          </cell>
          <cell r="E399"/>
          <cell r="F399">
            <v>1.23285506472115</v>
          </cell>
          <cell r="G399">
            <v>1.2328549259196822</v>
          </cell>
          <cell r="H399">
            <v>1.2328550065671346</v>
          </cell>
          <cell r="I399">
            <v>1.2328549800371662</v>
          </cell>
          <cell r="J399">
            <v>1.2328549118744505</v>
          </cell>
          <cell r="K399"/>
          <cell r="L399"/>
        </row>
        <row r="400">
          <cell r="B400" t="str">
            <v>CEN-EBAT</v>
          </cell>
          <cell r="C400" t="str">
            <v>VAR_fout</v>
          </cell>
          <cell r="D400" t="str">
            <v>ELC13</v>
          </cell>
          <cell r="E400">
            <v>2.5912564623051695E-3</v>
          </cell>
          <cell r="F400">
            <v>2.0892716527254871E-3</v>
          </cell>
          <cell r="G400">
            <v>2.5999354242429531E-3</v>
          </cell>
          <cell r="H400">
            <v>2.408557761995203E-3</v>
          </cell>
          <cell r="I400">
            <v>5.9428366786955658E-3</v>
          </cell>
          <cell r="J400">
            <v>0.11740645485615478</v>
          </cell>
          <cell r="K400">
            <v>0.12029941382517766</v>
          </cell>
          <cell r="L400">
            <v>0.1660989074078553</v>
          </cell>
          <cell r="M400">
            <v>0.18374620753326024</v>
          </cell>
          <cell r="N400">
            <v>0.23564759413201816</v>
          </cell>
          <cell r="O400">
            <v>0.23897222437927804</v>
          </cell>
          <cell r="P400">
            <v>0.26035894941634219</v>
          </cell>
        </row>
        <row r="401">
          <cell r="B401" t="str">
            <v>CEN-EBAT</v>
          </cell>
          <cell r="C401" t="str">
            <v>VAR_fout</v>
          </cell>
          <cell r="D401" t="str">
            <v>AUX_CEN-EBAT_OUT</v>
          </cell>
          <cell r="E401">
            <v>2.5912564623051617E-3</v>
          </cell>
          <cell r="F401">
            <v>2.0892716527254815E-3</v>
          </cell>
          <cell r="G401">
            <v>2.5999354242429449E-3</v>
          </cell>
          <cell r="H401">
            <v>2.4085577619951956E-3</v>
          </cell>
          <cell r="I401">
            <v>5.9428366786955476E-3</v>
          </cell>
          <cell r="J401">
            <v>0.11740645485615439</v>
          </cell>
          <cell r="K401">
            <v>0.12029941382517721</v>
          </cell>
          <cell r="L401">
            <v>0.16609890740785477</v>
          </cell>
          <cell r="M401">
            <v>0.1837462075332599</v>
          </cell>
          <cell r="N401">
            <v>0.23564759413201772</v>
          </cell>
          <cell r="O401">
            <v>0.23897222437927737</v>
          </cell>
          <cell r="P401">
            <v>0.26035894941634152</v>
          </cell>
        </row>
        <row r="402">
          <cell r="B402" t="str">
            <v>CEN-EBAT</v>
          </cell>
          <cell r="C402" t="str">
            <v>VAR_fin</v>
          </cell>
          <cell r="D402" t="str">
            <v>AUX_CEN-EBAT_IN</v>
          </cell>
          <cell r="E402">
            <v>2.988970409819494E-3</v>
          </cell>
          <cell r="F402">
            <v>2.4099945985796775E-3</v>
          </cell>
          <cell r="G402">
            <v>2.9989382631499164E-3</v>
          </cell>
          <cell r="H402">
            <v>2.7781623287149479E-3</v>
          </cell>
          <cell r="I402">
            <v>6.8544522565960574E-3</v>
          </cell>
          <cell r="J402">
            <v>0.13541106056128388</v>
          </cell>
          <cell r="K402">
            <v>0.13874766434069619</v>
          </cell>
          <cell r="L402">
            <v>0.19157042446401945</v>
          </cell>
          <cell r="M402">
            <v>0.21192391313623077</v>
          </cell>
          <cell r="N402">
            <v>0.27178438723878728</v>
          </cell>
          <cell r="O402">
            <v>0.27561884974189094</v>
          </cell>
          <cell r="P402">
            <v>0.30028523263545587</v>
          </cell>
        </row>
        <row r="403">
          <cell r="B403" t="str">
            <v>CEN-EBAT</v>
          </cell>
          <cell r="C403" t="str">
            <v>VAR_fin</v>
          </cell>
          <cell r="D403" t="str">
            <v>ELC13</v>
          </cell>
          <cell r="E403">
            <v>2.988970409819494E-3</v>
          </cell>
          <cell r="F403">
            <v>2.4099945985796775E-3</v>
          </cell>
          <cell r="G403">
            <v>2.9989382631499164E-3</v>
          </cell>
          <cell r="H403">
            <v>2.7781623287149479E-3</v>
          </cell>
          <cell r="I403">
            <v>6.8544522565960574E-3</v>
          </cell>
          <cell r="J403">
            <v>0.13541106056128388</v>
          </cell>
          <cell r="K403">
            <v>0.13874766434069619</v>
          </cell>
          <cell r="L403">
            <v>0.19157042446401945</v>
          </cell>
          <cell r="M403">
            <v>0.21192391313623077</v>
          </cell>
          <cell r="N403">
            <v>0.27178438723878728</v>
          </cell>
          <cell r="O403">
            <v>0.27561884974189094</v>
          </cell>
          <cell r="P403">
            <v>0.30028523263545587</v>
          </cell>
        </row>
        <row r="404">
          <cell r="B404" t="str">
            <v>CEN-EBAT</v>
          </cell>
          <cell r="C404" t="str">
            <v>VAR_ncap</v>
          </cell>
          <cell r="D404" t="str">
            <v>-</v>
          </cell>
          <cell r="E404">
            <v>4.4343144723549299E-4</v>
          </cell>
          <cell r="F404">
            <v>8.4803453299531801E-7</v>
          </cell>
          <cell r="G404">
            <v>2.6654766971951401E-6</v>
          </cell>
          <cell r="H404">
            <v>8.4164450864041701E-5</v>
          </cell>
          <cell r="I404">
            <v>9.2872627417810096E-4</v>
          </cell>
          <cell r="J404">
            <v>4.4861732904179101E-2</v>
          </cell>
          <cell r="K404">
            <v>3.6750088797342299E-3</v>
          </cell>
          <cell r="L404">
            <v>3.0032935877226101E-2</v>
          </cell>
          <cell r="M404">
            <v>1.7357927956246501E-2</v>
          </cell>
          <cell r="N404">
            <v>1.6325817842505599E-2</v>
          </cell>
          <cell r="O404">
            <v>2.9712417843646598E-2</v>
          </cell>
          <cell r="P404">
            <v>8.56889713644453E-3</v>
          </cell>
        </row>
        <row r="405">
          <cell r="B405" t="str">
            <v>CEN-EBAT</v>
          </cell>
          <cell r="C405" t="str">
            <v>VAR_cap</v>
          </cell>
          <cell r="D405" t="str">
            <v>-</v>
          </cell>
          <cell r="E405">
            <v>4.4343144723549299E-4</v>
          </cell>
          <cell r="F405">
            <v>4.4417730531524474E-4</v>
          </cell>
          <cell r="G405">
            <v>4.465180325161531E-4</v>
          </cell>
          <cell r="H405">
            <v>4.1067026179900248E-4</v>
          </cell>
          <cell r="I405">
            <v>1.0136527060783437E-3</v>
          </cell>
          <cell r="J405">
            <v>4.5807408028646093E-2</v>
          </cell>
          <cell r="K405">
            <v>4.9017458743219167E-2</v>
          </cell>
          <cell r="L405">
            <v>4.9030761477318038E-2</v>
          </cell>
          <cell r="M405">
            <v>4.9042773735355379E-2</v>
          </cell>
          <cell r="N405">
            <v>4.9068794139698904E-2</v>
          </cell>
          <cell r="O405">
            <v>4.911114713262503E-2</v>
          </cell>
          <cell r="P405">
            <v>4.92958786252264E-2</v>
          </cell>
        </row>
        <row r="406">
          <cell r="B406" t="str">
            <v>ESOL-PV</v>
          </cell>
          <cell r="C406" t="str">
            <v>VAR_fout</v>
          </cell>
          <cell r="D406" t="str">
            <v>ELC35</v>
          </cell>
          <cell r="E406"/>
          <cell r="F406"/>
          <cell r="G406">
            <v>0.15619503255243455</v>
          </cell>
          <cell r="H406">
            <v>0.30073267648266472</v>
          </cell>
          <cell r="I406">
            <v>1.0480968273536475</v>
          </cell>
          <cell r="J406">
            <v>1.0482678396153837</v>
          </cell>
          <cell r="K406">
            <v>0.89377871097527384</v>
          </cell>
          <cell r="L406">
            <v>0.78807567576486026</v>
          </cell>
          <cell r="M406">
            <v>0.26758699499466043</v>
          </cell>
          <cell r="N406">
            <v>4.288615632512334E-2</v>
          </cell>
          <cell r="O406">
            <v>3.0851714867927402E-2</v>
          </cell>
          <cell r="P406">
            <v>0.11831035636922034</v>
          </cell>
        </row>
        <row r="407">
          <cell r="B407" t="str">
            <v>ESOL-PV</v>
          </cell>
          <cell r="C407" t="str">
            <v>VAR_fin</v>
          </cell>
          <cell r="D407" t="str">
            <v>SOL</v>
          </cell>
          <cell r="E407"/>
          <cell r="F407"/>
          <cell r="G407">
            <v>0.15619503255243455</v>
          </cell>
          <cell r="H407">
            <v>0.30073267648266472</v>
          </cell>
          <cell r="I407">
            <v>1.0480968273536475</v>
          </cell>
          <cell r="J407">
            <v>1.0482678396153837</v>
          </cell>
          <cell r="K407">
            <v>0.89377871097527384</v>
          </cell>
          <cell r="L407">
            <v>0.78807567576486026</v>
          </cell>
          <cell r="M407">
            <v>0.26758699499466043</v>
          </cell>
          <cell r="N407">
            <v>4.288615632512334E-2</v>
          </cell>
          <cell r="O407">
            <v>3.0851714867927402E-2</v>
          </cell>
          <cell r="P407">
            <v>0.11831035636922034</v>
          </cell>
        </row>
        <row r="408">
          <cell r="B408" t="str">
            <v>ESOL-PV</v>
          </cell>
          <cell r="C408" t="str">
            <v>VAR_fin</v>
          </cell>
          <cell r="D408" t="str">
            <v>SOLPVC</v>
          </cell>
          <cell r="E408"/>
          <cell r="F408"/>
          <cell r="G408">
            <v>0.156195032552435</v>
          </cell>
          <cell r="H408">
            <v>0.300732676482665</v>
          </cell>
          <cell r="I408">
            <v>1.04809682735365</v>
          </cell>
          <cell r="J408">
            <v>1.0482678396153799</v>
          </cell>
          <cell r="K408">
            <v>0.89377871097527395</v>
          </cell>
          <cell r="L408">
            <v>0.78807567576486004</v>
          </cell>
          <cell r="M408">
            <v>0.26758699499466099</v>
          </cell>
          <cell r="N408">
            <v>4.2886156325123402E-2</v>
          </cell>
          <cell r="O408">
            <v>3.0851714867927399E-2</v>
          </cell>
          <cell r="P408">
            <v>0.11831035636921999</v>
          </cell>
        </row>
        <row r="409">
          <cell r="B409" t="str">
            <v>ESOL-PV</v>
          </cell>
          <cell r="C409" t="str">
            <v>VAR_ncap</v>
          </cell>
          <cell r="D409" t="str">
            <v>-</v>
          </cell>
          <cell r="E409"/>
          <cell r="F409"/>
          <cell r="G409">
            <v>4.49261019722638E-2</v>
          </cell>
          <cell r="H409">
            <v>2.3698541286575E-2</v>
          </cell>
          <cell r="I409">
            <v>0.17054148640304101</v>
          </cell>
          <cell r="J409">
            <v>3.9025303333779203E-5</v>
          </cell>
          <cell r="K409">
            <v>9.2284042073885394E-3</v>
          </cell>
          <cell r="L409">
            <v>2.2534462729030899E-5</v>
          </cell>
          <cell r="M409">
            <v>6.3746301354185296E-6</v>
          </cell>
          <cell r="N409">
            <v>5.2889329753667196E-4</v>
          </cell>
          <cell r="O409">
            <v>6.4822578906190099E-3</v>
          </cell>
          <cell r="P409">
            <v>1.9979775191611801E-2</v>
          </cell>
        </row>
        <row r="410">
          <cell r="B410" t="str">
            <v>ESOL-PV</v>
          </cell>
          <cell r="C410" t="str">
            <v>VAR_cap</v>
          </cell>
          <cell r="D410" t="str">
            <v>-</v>
          </cell>
          <cell r="E410"/>
          <cell r="F410"/>
          <cell r="G410">
            <v>4.49261019722638E-2</v>
          </cell>
          <cell r="H410">
            <v>6.86246432588387E-2</v>
          </cell>
          <cell r="I410">
            <v>0.23916612966188</v>
          </cell>
          <cell r="J410">
            <v>0.239205154965214</v>
          </cell>
          <cell r="K410">
            <v>0.20395209275725601</v>
          </cell>
          <cell r="L410">
            <v>0.17983145037649201</v>
          </cell>
          <cell r="M410">
            <v>6.1060826022725598E-2</v>
          </cell>
          <cell r="N410">
            <v>9.7862065977896602E-3</v>
          </cell>
          <cell r="O410">
            <v>7.0400602810201298E-3</v>
          </cell>
          <cell r="P410">
            <v>2.6997301009902899E-2</v>
          </cell>
        </row>
        <row r="411">
          <cell r="B411" t="str">
            <v>RHEM-SHSTG-CHPNGA</v>
          </cell>
          <cell r="C411" t="str">
            <v>VAR_fout</v>
          </cell>
          <cell r="D411" t="str">
            <v>RHEM_LTH_CHPNGA</v>
          </cell>
          <cell r="E411">
            <v>4.2608257125429108E-2</v>
          </cell>
          <cell r="F411">
            <v>6.8779990457953013E-5</v>
          </cell>
          <cell r="G411">
            <v>2.2971705574055604E-3</v>
          </cell>
          <cell r="H411">
            <v>4.0761611957262391E-2</v>
          </cell>
          <cell r="I411">
            <v>6.0318859412461727E-2</v>
          </cell>
          <cell r="J411">
            <v>6.4831138431959118E-2</v>
          </cell>
          <cell r="K411">
            <v>5.0036947853028799E-2</v>
          </cell>
          <cell r="L411">
            <v>6.6060813687947889E-2</v>
          </cell>
          <cell r="M411">
            <v>6.1220358041739635E-2</v>
          </cell>
          <cell r="N411">
            <v>6.467646599461728E-2</v>
          </cell>
          <cell r="O411">
            <v>7.5837538917932754E-2</v>
          </cell>
          <cell r="P411">
            <v>0.12360086399129901</v>
          </cell>
        </row>
        <row r="412">
          <cell r="B412" t="str">
            <v>RHEM-SHSTG-CHPNGA</v>
          </cell>
          <cell r="C412" t="str">
            <v>VAR_fout</v>
          </cell>
          <cell r="D412" t="str">
            <v>AUX_REM-CHPNGA_OUT</v>
          </cell>
          <cell r="E412">
            <v>4.2608257125429226E-2</v>
          </cell>
          <cell r="F412">
            <v>6.8734167679500137E-5</v>
          </cell>
          <cell r="G412">
            <v>2.2947801614040973E-3</v>
          </cell>
          <cell r="H412">
            <v>4.0761611957262391E-2</v>
          </cell>
          <cell r="I412">
            <v>6.0263470193533945E-2</v>
          </cell>
          <cell r="J412">
            <v>6.4831138431959354E-2</v>
          </cell>
          <cell r="K412">
            <v>4.9996101364985564E-2</v>
          </cell>
          <cell r="L412">
            <v>6.6060813687947945E-2</v>
          </cell>
          <cell r="M412">
            <v>6.1220358041739677E-2</v>
          </cell>
          <cell r="N412">
            <v>6.4676465994617321E-2</v>
          </cell>
          <cell r="O412">
            <v>7.5837538917932823E-2</v>
          </cell>
          <cell r="P412">
            <v>0.12360086399129913</v>
          </cell>
        </row>
        <row r="413">
          <cell r="B413" t="str">
            <v>RHEM-SHSTG-CHPNGA</v>
          </cell>
          <cell r="C413" t="str">
            <v>VAR_fin</v>
          </cell>
          <cell r="D413" t="str">
            <v>AUX_REM-CHPNGA_IN</v>
          </cell>
          <cell r="E413">
            <v>5.6811009500572204E-2</v>
          </cell>
          <cell r="F413">
            <v>9.0499987444540525E-5</v>
          </cell>
          <cell r="G413">
            <v>2.9640910418136466E-3</v>
          </cell>
          <cell r="H413">
            <v>5.0952014946576966E-2</v>
          </cell>
          <cell r="I413">
            <v>7.3113768984804914E-2</v>
          </cell>
          <cell r="J413">
            <v>7.6271927567012884E-2</v>
          </cell>
          <cell r="K413">
            <v>5.7185083260601795E-2</v>
          </cell>
          <cell r="L413">
            <v>7.3400904097719127E-2</v>
          </cell>
          <cell r="M413">
            <v>6.8022620046380003E-2</v>
          </cell>
          <cell r="N413">
            <v>7.1862739994019043E-2</v>
          </cell>
          <cell r="O413">
            <v>8.4263932131036112E-2</v>
          </cell>
          <cell r="P413">
            <v>0.13733429332366542</v>
          </cell>
        </row>
        <row r="414">
          <cell r="B414" t="str">
            <v>RHEM-SHSTG-CHPNGA</v>
          </cell>
          <cell r="C414" t="str">
            <v>VAR_fin</v>
          </cell>
          <cell r="D414" t="str">
            <v>RHEM_LTH_CHPNGA</v>
          </cell>
          <cell r="E414">
            <v>5.6811009500572204E-2</v>
          </cell>
          <cell r="F414">
            <v>9.0499987444540525E-5</v>
          </cell>
          <cell r="G414">
            <v>2.9640910418136466E-3</v>
          </cell>
          <cell r="H414">
            <v>5.0952014946576966E-2</v>
          </cell>
          <cell r="I414">
            <v>7.3113768984804914E-2</v>
          </cell>
          <cell r="J414">
            <v>7.6271927567012884E-2</v>
          </cell>
          <cell r="K414">
            <v>5.7185083260601795E-2</v>
          </cell>
          <cell r="L414">
            <v>7.3400904097719127E-2</v>
          </cell>
          <cell r="M414">
            <v>6.8022620046380003E-2</v>
          </cell>
          <cell r="N414">
            <v>7.1862739994019043E-2</v>
          </cell>
          <cell r="O414">
            <v>8.4263932131036112E-2</v>
          </cell>
          <cell r="P414">
            <v>0.13733429332366542</v>
          </cell>
        </row>
        <row r="415">
          <cell r="B415" t="str">
            <v>RHEM-SHSTG-CHPNGA</v>
          </cell>
          <cell r="C415" t="str">
            <v>VAR_ncap</v>
          </cell>
          <cell r="D415" t="str">
            <v>-</v>
          </cell>
          <cell r="E415">
            <v>3.0511956099992898E-3</v>
          </cell>
          <cell r="F415">
            <v>2.4591189947308102E-5</v>
          </cell>
          <cell r="G415">
            <v>3.4752501568539599E-5</v>
          </cell>
          <cell r="H415">
            <v>1.76627090760136E-2</v>
          </cell>
          <cell r="I415">
            <v>9.5282235721452497E-4</v>
          </cell>
          <cell r="J415">
            <v>1.51238273117013E-2</v>
          </cell>
          <cell r="K415">
            <v>1.85877373970439E-3</v>
          </cell>
          <cell r="L415">
            <v>5.3182615003699099E-3</v>
          </cell>
          <cell r="M415">
            <v>8.9248307560214294E-3</v>
          </cell>
          <cell r="N415">
            <v>3.5814595324921002E-4</v>
          </cell>
          <cell r="O415">
            <v>1.31980728473996E-2</v>
          </cell>
          <cell r="P415">
            <v>1.20015901391037E-2</v>
          </cell>
        </row>
        <row r="416">
          <cell r="B416" t="str">
            <v>RHEM-SHSTG-CHPNGA</v>
          </cell>
          <cell r="C416" t="str">
            <v>VAR_cap</v>
          </cell>
          <cell r="D416" t="str">
            <v>-</v>
          </cell>
          <cell r="E416">
            <v>3.0511956099992898E-3</v>
          </cell>
          <cell r="F416">
            <v>3.0700384912933634E-3</v>
          </cell>
          <cell r="G416">
            <v>3.0924059884043461E-3</v>
          </cell>
          <cell r="H416">
            <v>2.0734858401826955E-2</v>
          </cell>
          <cell r="I416">
            <v>1.9412727952468345E-2</v>
          </cell>
          <cell r="J416">
            <v>3.0367004167625125E-2</v>
          </cell>
          <cell r="K416">
            <v>1.7871086403958573E-2</v>
          </cell>
          <cell r="L416">
            <v>2.2267622254786821E-2</v>
          </cell>
          <cell r="M416">
            <v>1.8144990921045247E-2</v>
          </cell>
          <cell r="N416">
            <v>1.4535398390374193E-2</v>
          </cell>
          <cell r="O416">
            <v>2.0534986702924588E-2</v>
          </cell>
          <cell r="P416">
            <v>2.5527640483201393E-2</v>
          </cell>
        </row>
        <row r="417">
          <cell r="B417" t="str">
            <v>RHNS-ESOLPV</v>
          </cell>
          <cell r="C417" t="str">
            <v>VAR_fout</v>
          </cell>
          <cell r="D417" t="str">
            <v>RHNS_SOL_ELC</v>
          </cell>
          <cell r="E417"/>
          <cell r="F417">
            <v>2.0388873170545588E-5</v>
          </cell>
          <cell r="G417">
            <v>1.8633883333520065E-3</v>
          </cell>
          <cell r="H417">
            <v>2.11053230268872E-3</v>
          </cell>
          <cell r="I417">
            <v>2.2202514601589412E-3</v>
          </cell>
          <cell r="J417">
            <v>2.3338155413006466E-3</v>
          </cell>
          <cell r="K417">
            <v>2.4528545843171164E-3</v>
          </cell>
          <cell r="L417">
            <v>2.5787063966794393E-3</v>
          </cell>
          <cell r="M417">
            <v>2.7110006240389424E-3</v>
          </cell>
          <cell r="N417">
            <v>2.8507685650472395E-3</v>
          </cell>
          <cell r="O417">
            <v>2.9982861052439795E-3</v>
          </cell>
          <cell r="P417">
            <v>3.1944353135927505E-3</v>
          </cell>
        </row>
        <row r="418">
          <cell r="B418" t="str">
            <v>RHNS-ESOLPV</v>
          </cell>
          <cell r="C418" t="str">
            <v>VAR_fin</v>
          </cell>
          <cell r="D418" t="str">
            <v>SOL</v>
          </cell>
          <cell r="E418"/>
          <cell r="F418">
            <v>2.0388873170545588E-5</v>
          </cell>
          <cell r="G418">
            <v>1.8633883333520065E-3</v>
          </cell>
          <cell r="H418">
            <v>2.11053230268872E-3</v>
          </cell>
          <cell r="I418">
            <v>2.2202514601589412E-3</v>
          </cell>
          <cell r="J418">
            <v>2.3338155413006466E-3</v>
          </cell>
          <cell r="K418">
            <v>2.4528545843171164E-3</v>
          </cell>
          <cell r="L418">
            <v>2.5787063966794393E-3</v>
          </cell>
          <cell r="M418">
            <v>2.7110006240389424E-3</v>
          </cell>
          <cell r="N418">
            <v>2.8507685650472395E-3</v>
          </cell>
          <cell r="O418">
            <v>2.9982861052439795E-3</v>
          </cell>
          <cell r="P418">
            <v>3.1944353135927505E-3</v>
          </cell>
        </row>
        <row r="419">
          <cell r="B419" t="str">
            <v>RHNS-ESOLPV</v>
          </cell>
          <cell r="C419" t="str">
            <v>VAR_fin</v>
          </cell>
          <cell r="D419" t="str">
            <v>SOLPVC</v>
          </cell>
          <cell r="E419"/>
          <cell r="F419">
            <v>2.0388873170545601E-5</v>
          </cell>
          <cell r="G419">
            <v>1.86338833335201E-3</v>
          </cell>
          <cell r="H419">
            <v>2.11053230268872E-3</v>
          </cell>
          <cell r="I419">
            <v>2.2202514601589399E-3</v>
          </cell>
          <cell r="J419">
            <v>2.3338155413006501E-3</v>
          </cell>
          <cell r="K419">
            <v>2.4528545843171099E-3</v>
          </cell>
          <cell r="L419">
            <v>2.5787063966794398E-3</v>
          </cell>
          <cell r="M419">
            <v>2.7110006240389402E-3</v>
          </cell>
          <cell r="N419">
            <v>2.85076856504724E-3</v>
          </cell>
          <cell r="O419">
            <v>2.9982861052439799E-3</v>
          </cell>
          <cell r="P419">
            <v>3.1944353135927501E-3</v>
          </cell>
        </row>
        <row r="420">
          <cell r="B420" t="str">
            <v>RHNS-ESOLPV</v>
          </cell>
          <cell r="C420" t="str">
            <v>VAR_ncap</v>
          </cell>
          <cell r="D420" t="str">
            <v>-</v>
          </cell>
          <cell r="E420"/>
          <cell r="F420">
            <v>6.9887360119372097E-6</v>
          </cell>
          <cell r="G420">
            <v>5.8752297298193096E-4</v>
          </cell>
          <cell r="H420">
            <v>1.3876674258997901E-5</v>
          </cell>
          <cell r="I420">
            <v>3.1630791432043098E-5</v>
          </cell>
          <cell r="J420">
            <v>3.5430919989199701E-5</v>
          </cell>
          <cell r="K420">
            <v>5.2647098474393496E-4</v>
          </cell>
          <cell r="L420">
            <v>1.4982094137138099E-4</v>
          </cell>
          <cell r="M420">
            <v>6.4860632850682095E-5</v>
          </cell>
          <cell r="N420">
            <v>8.0629835371656306E-5</v>
          </cell>
          <cell r="O420">
            <v>5.6899623549324502E-4</v>
          </cell>
          <cell r="P420">
            <v>2.06365534509858E-4</v>
          </cell>
        </row>
        <row r="421">
          <cell r="B421" t="str">
            <v>RHNS-ESOLPV</v>
          </cell>
          <cell r="C421" t="str">
            <v>VAR_cap</v>
          </cell>
          <cell r="D421" t="str">
            <v>-</v>
          </cell>
          <cell r="E421"/>
          <cell r="F421">
            <v>6.9887360119372097E-6</v>
          </cell>
          <cell r="G421">
            <v>5.94511708993868E-4</v>
          </cell>
          <cell r="H421">
            <v>6.0838838325286604E-4</v>
          </cell>
          <cell r="I421">
            <v>6.4001917468490903E-4</v>
          </cell>
          <cell r="J421">
            <v>6.7275768487900795E-4</v>
          </cell>
          <cell r="K421">
            <v>7.0707347364224805E-4</v>
          </cell>
          <cell r="L421">
            <v>7.4335363753655901E-4</v>
          </cell>
          <cell r="M421">
            <v>7.8149090274478097E-4</v>
          </cell>
          <cell r="N421">
            <v>8.2178239433765505E-4</v>
          </cell>
          <cell r="O421">
            <v>8.6430764508696402E-4</v>
          </cell>
          <cell r="P421">
            <v>9.20852238225441E-4</v>
          </cell>
        </row>
        <row r="422">
          <cell r="B422" t="str">
            <v>RHSA-WHSTG-CHP</v>
          </cell>
          <cell r="C422" t="str">
            <v>VAR_fout</v>
          </cell>
          <cell r="D422" t="str">
            <v>AUX_RHSA-CHP_OUT</v>
          </cell>
          <cell r="E422">
            <v>8.0173992027270842</v>
          </cell>
          <cell r="F422">
            <v>9.8360023053056317E-5</v>
          </cell>
          <cell r="G422">
            <v>2.6005468741818541E-3</v>
          </cell>
          <cell r="H422">
            <v>1.0320478426428756E-2</v>
          </cell>
          <cell r="I422">
            <v>0.16769707763351835</v>
          </cell>
          <cell r="J422">
            <v>0.16381124345567341</v>
          </cell>
          <cell r="K422">
            <v>0.10983647461807837</v>
          </cell>
          <cell r="L422">
            <v>5.5607665027133324E-2</v>
          </cell>
          <cell r="M422">
            <v>5.8106810141399068E-2</v>
          </cell>
          <cell r="N422">
            <v>0.14853247242996931</v>
          </cell>
          <cell r="O422">
            <v>4.4586686747629847E-2</v>
          </cell>
          <cell r="P422">
            <v>1.476171724869048</v>
          </cell>
        </row>
        <row r="423">
          <cell r="B423" t="str">
            <v>RHSA-WHSTG-CHP</v>
          </cell>
          <cell r="C423" t="str">
            <v>VAR_fout</v>
          </cell>
          <cell r="D423" t="str">
            <v>RHSA_LTH</v>
          </cell>
          <cell r="E423">
            <v>8.0173992027270629</v>
          </cell>
          <cell r="F423">
            <v>9.8425596401758214E-5</v>
          </cell>
          <cell r="G423">
            <v>2.6032557771757917E-3</v>
          </cell>
          <cell r="H423">
            <v>1.0320478426428756E-2</v>
          </cell>
          <cell r="I423">
            <v>0.16785121097693109</v>
          </cell>
          <cell r="J423">
            <v>0.16381124345567263</v>
          </cell>
          <cell r="K423">
            <v>0.10992621029995564</v>
          </cell>
          <cell r="L423">
            <v>5.5607665027133261E-2</v>
          </cell>
          <cell r="M423">
            <v>5.8106810141398998E-2</v>
          </cell>
          <cell r="N423">
            <v>0.1485324724299692</v>
          </cell>
          <cell r="O423">
            <v>4.4586686747629806E-2</v>
          </cell>
          <cell r="P423">
            <v>1.4761717248690471</v>
          </cell>
        </row>
        <row r="424">
          <cell r="B424" t="str">
            <v>RHSA-WHSTG-CHP</v>
          </cell>
          <cell r="C424" t="str">
            <v>VAR_fin</v>
          </cell>
          <cell r="D424" t="str">
            <v>RHSA_LTH</v>
          </cell>
          <cell r="E424">
            <v>10.689865603636079</v>
          </cell>
          <cell r="F424">
            <v>1.2950736368046642E-4</v>
          </cell>
          <cell r="G424">
            <v>3.359039712484834E-3</v>
          </cell>
          <cell r="H424">
            <v>1.2900598033035438E-2</v>
          </cell>
          <cell r="I424">
            <v>0.20345601330537103</v>
          </cell>
          <cell r="J424">
            <v>0.19271910994786848</v>
          </cell>
          <cell r="K424">
            <v>0.12562995462851795</v>
          </cell>
          <cell r="L424">
            <v>6.1786294474592517E-2</v>
          </cell>
          <cell r="M424">
            <v>6.4563122379332677E-2</v>
          </cell>
          <cell r="N424">
            <v>0.1650360804777416</v>
          </cell>
          <cell r="O424">
            <v>4.954076305292221E-2</v>
          </cell>
          <cell r="P424">
            <v>1.6401908054100536</v>
          </cell>
        </row>
        <row r="425">
          <cell r="B425" t="str">
            <v>RHSA-WHSTG-CHP</v>
          </cell>
          <cell r="C425" t="str">
            <v>VAR_fin</v>
          </cell>
          <cell r="D425" t="str">
            <v>AUX_RHSA-CHP_IN</v>
          </cell>
          <cell r="E425">
            <v>10.689865603636079</v>
          </cell>
          <cell r="F425">
            <v>1.2950736368046642E-4</v>
          </cell>
          <cell r="G425">
            <v>3.359039712484834E-3</v>
          </cell>
          <cell r="H425">
            <v>1.2900598033035438E-2</v>
          </cell>
          <cell r="I425">
            <v>0.20345601330537103</v>
          </cell>
          <cell r="J425">
            <v>0.19271910994786848</v>
          </cell>
          <cell r="K425">
            <v>0.12562995462851795</v>
          </cell>
          <cell r="L425">
            <v>6.1786294474592517E-2</v>
          </cell>
          <cell r="M425">
            <v>6.4563122379332677E-2</v>
          </cell>
          <cell r="N425">
            <v>0.1650360804777416</v>
          </cell>
          <cell r="O425">
            <v>4.954076305292221E-2</v>
          </cell>
          <cell r="P425">
            <v>1.6401908054100536</v>
          </cell>
        </row>
        <row r="426">
          <cell r="B426" t="str">
            <v>RHSA-WHSTG-CHP</v>
          </cell>
          <cell r="C426" t="str">
            <v>VAR_ncap</v>
          </cell>
          <cell r="D426" t="str">
            <v>-</v>
          </cell>
          <cell r="E426">
            <v>0.50778034526221305</v>
          </cell>
          <cell r="F426">
            <v>1.3336659927E-5</v>
          </cell>
          <cell r="G426">
            <v>1.65892699531659E-5</v>
          </cell>
          <cell r="H426">
            <v>1.66451880729686E-5</v>
          </cell>
          <cell r="I426">
            <v>7.5351622135323496E-2</v>
          </cell>
          <cell r="J426">
            <v>4.7370160372696901E-3</v>
          </cell>
          <cell r="K426">
            <v>5.4042514177992801E-5</v>
          </cell>
          <cell r="L426">
            <v>1.7080401794079901E-2</v>
          </cell>
          <cell r="M426">
            <v>2.9460122926011998E-3</v>
          </cell>
          <cell r="N426">
            <v>2.9701039938154601E-4</v>
          </cell>
          <cell r="O426">
            <v>7.6632419037308999E-4</v>
          </cell>
          <cell r="P426">
            <v>9.2595719775347196E-2</v>
          </cell>
        </row>
        <row r="427">
          <cell r="B427" t="str">
            <v>RHSA-WHSTG-CHP</v>
          </cell>
          <cell r="C427" t="str">
            <v>VAR_cap</v>
          </cell>
          <cell r="D427" t="str">
            <v>-</v>
          </cell>
          <cell r="E427">
            <v>0.50846447733716038</v>
          </cell>
          <cell r="F427">
            <v>4.9674988307999435E-3</v>
          </cell>
          <cell r="G427">
            <v>4.7915012615599162E-3</v>
          </cell>
          <cell r="H427">
            <v>4.4728736874601882E-3</v>
          </cell>
          <cell r="I427">
            <v>7.6518248310033982E-2</v>
          </cell>
          <cell r="J427">
            <v>8.0092540144779054E-2</v>
          </cell>
          <cell r="K427">
            <v>2.4344169879922703E-2</v>
          </cell>
          <cell r="L427">
            <v>2.1840642799341958E-2</v>
          </cell>
          <cell r="M427">
            <v>2.0760572139650709E-2</v>
          </cell>
          <cell r="N427">
            <v>2.0263809655748533E-2</v>
          </cell>
          <cell r="O427">
            <v>6.0467244273238107E-3</v>
          </cell>
          <cell r="P427">
            <v>9.3630829800777762E-2</v>
          </cell>
        </row>
        <row r="428">
          <cell r="B428" t="str">
            <v>G-INTC-SER</v>
          </cell>
          <cell r="C428" t="str">
            <v>VAR_fout</v>
          </cell>
          <cell r="D428" t="str">
            <v>ELC35</v>
          </cell>
          <cell r="E428">
            <v>55.481080860609254</v>
          </cell>
          <cell r="F428">
            <v>3.0727621945457065E-3</v>
          </cell>
          <cell r="G428">
            <v>4.6143866724248812E-3</v>
          </cell>
          <cell r="H428">
            <v>1.676622768191459E-3</v>
          </cell>
          <cell r="I428">
            <v>3.4269337206869858E-3</v>
          </cell>
          <cell r="J428">
            <v>3.3324853669340205E-3</v>
          </cell>
          <cell r="K428">
            <v>3.3191598928246796E-3</v>
          </cell>
          <cell r="L428">
            <v>7.9848602247758731E-3</v>
          </cell>
          <cell r="M428">
            <v>4.134531995222188E-3</v>
          </cell>
          <cell r="N428">
            <v>8.1934129089325913E-3</v>
          </cell>
          <cell r="O428">
            <v>6.492978891818605E-3</v>
          </cell>
          <cell r="P428">
            <v>1.4207156111068832E-2</v>
          </cell>
        </row>
        <row r="429">
          <cell r="B429" t="str">
            <v>G-INTC-SER</v>
          </cell>
          <cell r="C429" t="str">
            <v>VAR_fout</v>
          </cell>
          <cell r="D429" t="str">
            <v>SCOM_ELC</v>
          </cell>
          <cell r="E429">
            <v>59.275774118854549</v>
          </cell>
          <cell r="F429">
            <v>58.698795687473861</v>
          </cell>
          <cell r="G429">
            <v>63.425115016051599</v>
          </cell>
          <cell r="H429">
            <v>65.231588592694308</v>
          </cell>
          <cell r="I429">
            <v>68.789790069167083</v>
          </cell>
          <cell r="J429">
            <v>71.699376997066679</v>
          </cell>
          <cell r="K429">
            <v>71.04708773317823</v>
          </cell>
          <cell r="L429">
            <v>71.367560140477437</v>
          </cell>
          <cell r="M429">
            <v>74.145409036735614</v>
          </cell>
          <cell r="N429">
            <v>76.108963660991904</v>
          </cell>
          <cell r="O429">
            <v>78.04677387916486</v>
          </cell>
          <cell r="P429">
            <v>79.691974151354515</v>
          </cell>
        </row>
        <row r="430">
          <cell r="B430" t="str">
            <v>G-INTC-SER</v>
          </cell>
          <cell r="C430" t="str">
            <v>VAR_fin</v>
          </cell>
          <cell r="D430" t="str">
            <v>ELC5</v>
          </cell>
          <cell r="E430">
            <v>114.75685497946345</v>
          </cell>
          <cell r="F430">
            <v>58.70186844966846</v>
          </cell>
          <cell r="G430">
            <v>63.42972940272405</v>
          </cell>
          <cell r="H430">
            <v>65.233265215462495</v>
          </cell>
          <cell r="I430">
            <v>68.793217002887815</v>
          </cell>
          <cell r="J430">
            <v>71.702709482433647</v>
          </cell>
          <cell r="K430">
            <v>71.050406893071013</v>
          </cell>
          <cell r="L430">
            <v>71.375545000702189</v>
          </cell>
          <cell r="M430">
            <v>74.149543568730863</v>
          </cell>
          <cell r="N430">
            <v>76.117157073900785</v>
          </cell>
          <cell r="O430">
            <v>78.05326685805673</v>
          </cell>
          <cell r="P430">
            <v>79.706181307465584</v>
          </cell>
        </row>
        <row r="431">
          <cell r="B431" t="str">
            <v>G-INTC-SER</v>
          </cell>
          <cell r="C431" t="str">
            <v>VAR_ncap</v>
          </cell>
          <cell r="D431" t="str">
            <v>-</v>
          </cell>
          <cell r="E431">
            <v>3.2256997143081002E-8</v>
          </cell>
          <cell r="F431">
            <v>3.3429152217954901E-8</v>
          </cell>
          <cell r="G431">
            <v>3.7875171007489702E-8</v>
          </cell>
          <cell r="H431">
            <v>4.1386215391697102E-8</v>
          </cell>
          <cell r="I431">
            <v>5.4172595092862602E-8</v>
          </cell>
          <cell r="J431">
            <v>6.4035480418800894E-8</v>
          </cell>
          <cell r="K431">
            <v>7.9494626108246196E-8</v>
          </cell>
          <cell r="L431">
            <v>1.1090249733885601E-7</v>
          </cell>
          <cell r="M431">
            <v>1.3520192309431199E-7</v>
          </cell>
          <cell r="N431">
            <v>2.4964474618875802E-7</v>
          </cell>
          <cell r="O431">
            <v>4.3497658132472801E-7</v>
          </cell>
        </row>
        <row r="432">
          <cell r="B432" t="str">
            <v>G-INTC-SER</v>
          </cell>
          <cell r="C432" t="str">
            <v>VAR_cap</v>
          </cell>
          <cell r="D432" t="str">
            <v>-</v>
          </cell>
          <cell r="E432">
            <v>4.3683888589490198</v>
          </cell>
          <cell r="F432">
            <v>4.3683888694369681</v>
          </cell>
          <cell r="G432">
            <v>4.3683889246351688</v>
          </cell>
          <cell r="H432">
            <v>4.3683889852805944</v>
          </cell>
          <cell r="I432">
            <v>4.3683890169422845</v>
          </cell>
          <cell r="J432">
            <v>4.3683890827388128</v>
          </cell>
          <cell r="K432">
            <v>4.3683891603804197</v>
          </cell>
          <cell r="L432">
            <v>4.3683892015992569</v>
          </cell>
          <cell r="M432">
            <v>4.3683893868884116</v>
          </cell>
          <cell r="N432">
            <v>4.3683895078225952</v>
          </cell>
          <cell r="O432">
            <v>4.3683899067848646</v>
          </cell>
          <cell r="P432">
            <v>4.3683901323250049</v>
          </cell>
        </row>
        <row r="433">
          <cell r="B433" t="str">
            <v>CHPWOD</v>
          </cell>
          <cell r="C433" t="str">
            <v>VAR_fout</v>
          </cell>
          <cell r="D433" t="str">
            <v>ELC35</v>
          </cell>
          <cell r="E433">
            <v>0.40914796555012184</v>
          </cell>
          <cell r="F433">
            <v>6.01089385608388E-2</v>
          </cell>
          <cell r="G433">
            <v>0.55540344859435498</v>
          </cell>
          <cell r="H433">
            <v>1.0818746546800524</v>
          </cell>
          <cell r="I433">
            <v>1.3216940832022499</v>
          </cell>
          <cell r="J433">
            <v>1.5461804414616647</v>
          </cell>
          <cell r="K433">
            <v>1.5291967173767456</v>
          </cell>
          <cell r="L433">
            <v>1.9538797239589625</v>
          </cell>
          <cell r="M433">
            <v>1.8613225319258717</v>
          </cell>
          <cell r="N433">
            <v>1.6646213580147646</v>
          </cell>
          <cell r="O433">
            <v>1.7222693523485972</v>
          </cell>
          <cell r="P433">
            <v>1.6142487656935689</v>
          </cell>
        </row>
        <row r="434">
          <cell r="B434" t="str">
            <v>CHPWOD</v>
          </cell>
          <cell r="C434" t="str">
            <v>VAR_fout</v>
          </cell>
          <cell r="D434" t="str">
            <v>LTH</v>
          </cell>
          <cell r="E434">
            <v>1.0699975140587139</v>
          </cell>
          <cell r="F434">
            <v>0.15719597859011339</v>
          </cell>
          <cell r="G434">
            <v>1.45248262079601</v>
          </cell>
          <cell r="H434">
            <v>2.8293020826202149</v>
          </cell>
          <cell r="I434">
            <v>3.4564741913626174</v>
          </cell>
          <cell r="J434">
            <v>4.0435474888057703</v>
          </cell>
          <cell r="K434">
            <v>3.9991319128273077</v>
          </cell>
          <cell r="L434">
            <v>5.1097564290581916</v>
          </cell>
          <cell r="M434">
            <v>4.8677022732945119</v>
          </cell>
          <cell r="N434">
            <v>4.3532923658315008</v>
          </cell>
          <cell r="O434">
            <v>4.5040525206442901</v>
          </cell>
          <cell r="P434">
            <v>4.2215587313066303</v>
          </cell>
        </row>
        <row r="435">
          <cell r="B435" t="str">
            <v>CHPWOD</v>
          </cell>
          <cell r="C435" t="str">
            <v>VAR_fin</v>
          </cell>
          <cell r="D435" t="str">
            <v>EWOD</v>
          </cell>
          <cell r="E435">
            <v>1.6779799442448933</v>
          </cell>
          <cell r="F435">
            <v>0.24033155272861792</v>
          </cell>
          <cell r="G435">
            <v>2.140950184402469</v>
          </cell>
          <cell r="H435">
            <v>3.9342734942459505</v>
          </cell>
          <cell r="I435">
            <v>4.5486282012326349</v>
          </cell>
          <cell r="J435">
            <v>5.0494039819994887</v>
          </cell>
          <cell r="K435">
            <v>4.9953112981610568</v>
          </cell>
          <cell r="L435">
            <v>6.3816398043543101</v>
          </cell>
          <cell r="M435">
            <v>6.0798681788062838</v>
          </cell>
          <cell r="N435">
            <v>5.4537209682586347</v>
          </cell>
          <cell r="O435">
            <v>5.6286483246327998</v>
          </cell>
          <cell r="P435">
            <v>5.2746171766237477</v>
          </cell>
        </row>
        <row r="436">
          <cell r="B436" t="str">
            <v>CHPWOD</v>
          </cell>
          <cell r="C436" t="str">
            <v>VAR_ncap</v>
          </cell>
          <cell r="D436" t="str">
            <v>-</v>
          </cell>
          <cell r="E436"/>
          <cell r="F436">
            <v>1.3562025534527E-7</v>
          </cell>
          <cell r="G436">
            <v>9.7424556184937602E-3</v>
          </cell>
          <cell r="H436">
            <v>2.05504570270835E-2</v>
          </cell>
          <cell r="I436">
            <v>1.1425749023292299E-2</v>
          </cell>
          <cell r="J436">
            <v>1.4412376370313101E-2</v>
          </cell>
          <cell r="K436">
            <v>1.5450919635913701E-2</v>
          </cell>
          <cell r="L436">
            <v>3.1612292498133999E-2</v>
          </cell>
          <cell r="M436">
            <v>9.5449375713683102E-3</v>
          </cell>
          <cell r="N436">
            <v>3.1294032089982E-2</v>
          </cell>
          <cell r="O436">
            <v>2.5504999093374498E-4</v>
          </cell>
          <cell r="P436">
            <v>2.7817314453867901E-2</v>
          </cell>
        </row>
        <row r="437">
          <cell r="B437" t="str">
            <v>CHPWOD</v>
          </cell>
          <cell r="C437" t="str">
            <v>VAR_cap</v>
          </cell>
          <cell r="D437" t="str">
            <v>-</v>
          </cell>
          <cell r="E437">
            <v>1.5270710495575497E-2</v>
          </cell>
          <cell r="F437">
            <v>1.0977854296602946E-2</v>
          </cell>
          <cell r="G437">
            <v>2.0719959132796617E-2</v>
          </cell>
          <cell r="H437">
            <v>4.0360746417408992E-2</v>
          </cell>
          <cell r="I437">
            <v>4.9308450762922472E-2</v>
          </cell>
          <cell r="J437">
            <v>5.7682524449289396E-2</v>
          </cell>
          <cell r="K437">
            <v>5.7049131501836714E-2</v>
          </cell>
          <cell r="L437">
            <v>7.2900166788379767E-2</v>
          </cell>
          <cell r="M437">
            <v>7.257782182002033E-2</v>
          </cell>
          <cell r="N437">
            <v>8.7900670394700328E-2</v>
          </cell>
          <cell r="O437">
            <v>7.2704843460671437E-2</v>
          </cell>
          <cell r="P437">
            <v>6.8909320314281541E-2</v>
          </cell>
        </row>
        <row r="438">
          <cell r="B438" t="str">
            <v>D-EH2R</v>
          </cell>
          <cell r="C438" t="str">
            <v>VAR_fout</v>
          </cell>
          <cell r="D438" t="str">
            <v>EH2</v>
          </cell>
          <cell r="E438"/>
          <cell r="F438"/>
          <cell r="G438"/>
          <cell r="H438"/>
          <cell r="I438"/>
          <cell r="J438">
            <v>7.7827780951037926E-4</v>
          </cell>
          <cell r="K438">
            <v>7.2155244077571658E-4</v>
          </cell>
          <cell r="L438">
            <v>1.4319263232875599E-3</v>
          </cell>
          <cell r="M438">
            <v>9.819318438862479E-4</v>
          </cell>
          <cell r="N438">
            <v>1.6331844259308626E-3</v>
          </cell>
          <cell r="O438">
            <v>6.4308839912770163E-3</v>
          </cell>
          <cell r="P438">
            <v>1.7247971510777352E-2</v>
          </cell>
        </row>
        <row r="439">
          <cell r="B439" t="str">
            <v>D-EH2R</v>
          </cell>
          <cell r="C439" t="str">
            <v>VAR_fin</v>
          </cell>
          <cell r="D439" t="str">
            <v>H2</v>
          </cell>
          <cell r="E439"/>
          <cell r="F439"/>
          <cell r="G439"/>
          <cell r="H439"/>
          <cell r="I439"/>
          <cell r="J439">
            <v>7.7827780951037926E-4</v>
          </cell>
          <cell r="K439">
            <v>7.2155244077571658E-4</v>
          </cell>
          <cell r="L439">
            <v>1.4319263232875599E-3</v>
          </cell>
          <cell r="M439">
            <v>9.819318438862479E-4</v>
          </cell>
          <cell r="N439">
            <v>1.6331844259308626E-3</v>
          </cell>
          <cell r="O439">
            <v>6.4308839912770163E-3</v>
          </cell>
          <cell r="P439">
            <v>1.7247971510777352E-2</v>
          </cell>
        </row>
        <row r="440">
          <cell r="B440" t="str">
            <v>D-EH2R</v>
          </cell>
          <cell r="C440" t="str">
            <v>VAR_ncap</v>
          </cell>
          <cell r="D440" t="str">
            <v>-</v>
          </cell>
          <cell r="E440"/>
          <cell r="F440"/>
          <cell r="G440"/>
          <cell r="H440"/>
          <cell r="I440">
            <v>7.0395106283968704E-7</v>
          </cell>
          <cell r="J440">
            <v>2.0396427345245E-4</v>
          </cell>
          <cell r="K440">
            <v>1.95654266826889E-4</v>
          </cell>
          <cell r="L440">
            <v>3.0748840319568701E-5</v>
          </cell>
          <cell r="M440">
            <v>8.2965196208154205E-5</v>
          </cell>
          <cell r="N440">
            <v>9.9799299438116498E-5</v>
          </cell>
          <cell r="O440">
            <v>4.8941718690130901E-4</v>
          </cell>
          <cell r="P440">
            <v>9.0374032373202501E-4</v>
          </cell>
        </row>
        <row r="441">
          <cell r="B441" t="str">
            <v>D-EH2R</v>
          </cell>
          <cell r="C441" t="str">
            <v>VAR_cap</v>
          </cell>
          <cell r="D441" t="str">
            <v>-</v>
          </cell>
          <cell r="E441"/>
          <cell r="F441"/>
          <cell r="G441"/>
          <cell r="H441"/>
          <cell r="I441">
            <v>7.0395106283968704E-7</v>
          </cell>
          <cell r="J441">
            <v>2.04112101020054E-4</v>
          </cell>
          <cell r="K441">
            <v>1.95654266826889E-4</v>
          </cell>
          <cell r="L441">
            <v>2.2640310714645701E-4</v>
          </cell>
          <cell r="M441">
            <v>1.22362405364589E-4</v>
          </cell>
          <cell r="N441">
            <v>1.6278499332084801E-4</v>
          </cell>
          <cell r="O441">
            <v>5.0709383075789598E-4</v>
          </cell>
          <cell r="P441">
            <v>1.39315751063333E-3</v>
          </cell>
        </row>
        <row r="442">
          <cell r="B442" t="str">
            <v>G-INTC1</v>
          </cell>
          <cell r="C442" t="str">
            <v>VAR_fout</v>
          </cell>
          <cell r="D442" t="str">
            <v>ELC13</v>
          </cell>
          <cell r="E442">
            <v>124.98921593739584</v>
          </cell>
          <cell r="F442">
            <v>139.76353499355872</v>
          </cell>
          <cell r="G442">
            <v>123.1469485185099</v>
          </cell>
          <cell r="H442">
            <v>106.96729239749432</v>
          </cell>
          <cell r="I442">
            <v>113.76744125763631</v>
          </cell>
          <cell r="J442">
            <v>116.119280332431</v>
          </cell>
          <cell r="K442">
            <v>108.54721518416375</v>
          </cell>
          <cell r="L442">
            <v>104.96243973222978</v>
          </cell>
          <cell r="M442">
            <v>99.043216560250528</v>
          </cell>
          <cell r="N442">
            <v>104.12829557752769</v>
          </cell>
          <cell r="O442">
            <v>106.77776815539711</v>
          </cell>
          <cell r="P442">
            <v>113.9733706870159</v>
          </cell>
        </row>
        <row r="443">
          <cell r="B443" t="str">
            <v>G-INTC1</v>
          </cell>
          <cell r="C443" t="str">
            <v>VAR_fin</v>
          </cell>
          <cell r="D443" t="str">
            <v>ELC</v>
          </cell>
          <cell r="E443">
            <v>126.30548204202867</v>
          </cell>
          <cell r="F443">
            <v>143.38618274556021</v>
          </cell>
          <cell r="G443">
            <v>126.06464478331199</v>
          </cell>
          <cell r="H443">
            <v>109.10690449346623</v>
          </cell>
          <cell r="I443">
            <v>115.6262518729659</v>
          </cell>
          <cell r="J443">
            <v>117.59412422273412</v>
          </cell>
          <cell r="K443">
            <v>109.53385303142622</v>
          </cell>
          <cell r="L443">
            <v>105.54010259514962</v>
          </cell>
          <cell r="M443">
            <v>99.588302861378452</v>
          </cell>
          <cell r="N443">
            <v>104.70136771159518</v>
          </cell>
          <cell r="O443">
            <v>107.36542171419586</v>
          </cell>
          <cell r="P443">
            <v>114.60062538665545</v>
          </cell>
        </row>
        <row r="444">
          <cell r="B444" t="str">
            <v>G-INTC1</v>
          </cell>
          <cell r="C444" t="str">
            <v>VAR_ncap</v>
          </cell>
          <cell r="D444" t="str">
            <v>-</v>
          </cell>
          <cell r="E444">
            <v>1.05447440795353E-7</v>
          </cell>
          <cell r="F444">
            <v>9.90957228429514E-8</v>
          </cell>
          <cell r="G444">
            <v>6.8702600755897597E-8</v>
          </cell>
          <cell r="H444">
            <v>7.1856821757150898E-8</v>
          </cell>
          <cell r="I444">
            <v>9.8684173143383902E-8</v>
          </cell>
          <cell r="J444">
            <v>1.2148991279739601E-7</v>
          </cell>
          <cell r="K444">
            <v>1.6959679553527599E-7</v>
          </cell>
          <cell r="L444">
            <v>2.5520062314076099E-7</v>
          </cell>
          <cell r="M444">
            <v>3.4444154454921798E-7</v>
          </cell>
          <cell r="N444">
            <v>1.2256139762227401E-6</v>
          </cell>
        </row>
        <row r="445">
          <cell r="B445" t="str">
            <v>G-INTC1</v>
          </cell>
          <cell r="C445" t="str">
            <v>VAR_cap</v>
          </cell>
          <cell r="D445" t="str">
            <v>-</v>
          </cell>
          <cell r="E445">
            <v>15.305609183965201</v>
          </cell>
          <cell r="F445">
            <v>15.305609183965201</v>
          </cell>
          <cell r="G445">
            <v>15.305609183965201</v>
          </cell>
          <cell r="H445">
            <v>15.305609282363386</v>
          </cell>
          <cell r="I445">
            <v>15.305609474515373</v>
          </cell>
          <cell r="J445">
            <v>15.305609529067787</v>
          </cell>
          <cell r="K445">
            <v>15.305609629292071</v>
          </cell>
          <cell r="L445">
            <v>15.305609749241873</v>
          </cell>
          <cell r="M445">
            <v>15.30560989277943</v>
          </cell>
          <cell r="N445">
            <v>15.305610256986974</v>
          </cell>
          <cell r="O445">
            <v>15.305610518480837</v>
          </cell>
          <cell r="P445">
            <v>15.305611744094813</v>
          </cell>
        </row>
        <row r="446">
          <cell r="B446" t="str">
            <v>EHYD-RUNS00</v>
          </cell>
          <cell r="C446" t="str">
            <v>VAR_fout</v>
          </cell>
          <cell r="D446" t="str">
            <v>ELC35</v>
          </cell>
          <cell r="E446">
            <v>12.239999999998375</v>
          </cell>
          <cell r="F446">
            <v>12.24194429930005</v>
          </cell>
          <cell r="G446">
            <v>12.245198661051859</v>
          </cell>
          <cell r="H446">
            <v>12.25320325446036</v>
          </cell>
          <cell r="I446">
            <v>12.261357446048695</v>
          </cell>
          <cell r="J446">
            <v>12.26941793141436</v>
          </cell>
          <cell r="K446">
            <v>12.277643053844413</v>
          </cell>
          <cell r="L446">
            <v>12.285897633408402</v>
          </cell>
          <cell r="M446">
            <v>12.28580337416741</v>
          </cell>
          <cell r="N446">
            <v>12.285839394761975</v>
          </cell>
          <cell r="O446">
            <v>12.285777328166255</v>
          </cell>
          <cell r="P446">
            <v>12.284043725692513</v>
          </cell>
        </row>
        <row r="447">
          <cell r="B447" t="str">
            <v>EHYD-RUNS00</v>
          </cell>
          <cell r="C447" t="str">
            <v>VAR_fin</v>
          </cell>
          <cell r="D447" t="str">
            <v>HYDR</v>
          </cell>
          <cell r="E447">
            <v>12.239999999998375</v>
          </cell>
          <cell r="F447">
            <v>12.24194429930005</v>
          </cell>
          <cell r="G447">
            <v>12.245198661051859</v>
          </cell>
          <cell r="H447">
            <v>12.25320325446036</v>
          </cell>
          <cell r="I447">
            <v>12.261357446048695</v>
          </cell>
          <cell r="J447">
            <v>12.26941793141436</v>
          </cell>
          <cell r="K447">
            <v>12.277643053844413</v>
          </cell>
          <cell r="L447">
            <v>12.285897633408402</v>
          </cell>
          <cell r="M447">
            <v>12.28580337416741</v>
          </cell>
          <cell r="N447">
            <v>12.285839394761975</v>
          </cell>
          <cell r="O447">
            <v>12.285777328166255</v>
          </cell>
          <cell r="P447">
            <v>12.284043725692513</v>
          </cell>
        </row>
        <row r="448">
          <cell r="B448" t="str">
            <v>EHYD-RUNS00</v>
          </cell>
          <cell r="C448" t="str">
            <v>VAR_cap</v>
          </cell>
          <cell r="D448" t="str">
            <v>-</v>
          </cell>
          <cell r="E448">
            <v>0.85785999999999896</v>
          </cell>
          <cell r="F448">
            <v>0.88297936593724102</v>
          </cell>
          <cell r="G448">
            <v>0.89707999999999899</v>
          </cell>
          <cell r="H448">
            <v>0.89707999999999899</v>
          </cell>
          <cell r="I448">
            <v>0.89707999999999899</v>
          </cell>
          <cell r="J448">
            <v>0.89707999999999899</v>
          </cell>
          <cell r="K448">
            <v>0.89707999999999899</v>
          </cell>
          <cell r="L448">
            <v>0.89707999999999899</v>
          </cell>
          <cell r="M448">
            <v>0.89707999999999899</v>
          </cell>
          <cell r="N448">
            <v>0.89707999999999899</v>
          </cell>
          <cell r="O448">
            <v>0.89707999999999899</v>
          </cell>
          <cell r="P448">
            <v>0.89707999999999899</v>
          </cell>
        </row>
        <row r="449">
          <cell r="B449" t="str">
            <v>ENUC_AMR_GOE_V</v>
          </cell>
          <cell r="C449" t="str">
            <v>VAR_fout</v>
          </cell>
          <cell r="D449" t="str">
            <v>HTH</v>
          </cell>
          <cell r="M449">
            <v>0.20485400938643575</v>
          </cell>
          <cell r="N449">
            <v>0.33235727031852647</v>
          </cell>
          <cell r="O449">
            <v>0.33940607102425935</v>
          </cell>
          <cell r="P449">
            <v>0.30376404915176991</v>
          </cell>
        </row>
        <row r="450">
          <cell r="B450" t="str">
            <v>ENUC_AMR_GOE_V</v>
          </cell>
          <cell r="C450" t="str">
            <v>VAR_fout</v>
          </cell>
          <cell r="D450" t="str">
            <v>ELC</v>
          </cell>
          <cell r="M450">
            <v>0.19779600657398064</v>
          </cell>
          <cell r="N450">
            <v>0.48395652444779497</v>
          </cell>
          <cell r="O450">
            <v>0.48157488961368033</v>
          </cell>
          <cell r="P450">
            <v>0.48446886754739021</v>
          </cell>
        </row>
        <row r="451">
          <cell r="B451" t="str">
            <v>ENUC_AMR_GOE_V</v>
          </cell>
          <cell r="C451" t="str">
            <v>VAR_fin</v>
          </cell>
          <cell r="D451" t="str">
            <v>URN</v>
          </cell>
          <cell r="M451">
            <v>0.65726500543486777</v>
          </cell>
          <cell r="N451">
            <v>1.4286879860781578</v>
          </cell>
          <cell r="O451">
            <v>1.4308869909554567</v>
          </cell>
          <cell r="P451">
            <v>1.3994376616628736</v>
          </cell>
        </row>
        <row r="452">
          <cell r="B452" t="str">
            <v>ENUC_AMR_GOE_V</v>
          </cell>
          <cell r="C452" t="str">
            <v>VAR_ncap</v>
          </cell>
          <cell r="D452" t="str">
            <v>-</v>
          </cell>
          <cell r="M452">
            <v>2.3118820154084799E-2</v>
          </cell>
          <cell r="N452">
            <v>2.3902376637336601E-6</v>
          </cell>
          <cell r="O452">
            <v>3.9073753543438297E-5</v>
          </cell>
        </row>
        <row r="453">
          <cell r="B453" t="str">
            <v>ENUC_AMR_GOE_V</v>
          </cell>
          <cell r="C453" t="str">
            <v>VAR_cap</v>
          </cell>
          <cell r="D453" t="str">
            <v>-</v>
          </cell>
          <cell r="M453">
            <v>9.4210638215624504E-3</v>
          </cell>
          <cell r="N453">
            <v>2.3118820154084799E-2</v>
          </cell>
          <cell r="O453">
            <v>2.3133597306554999E-2</v>
          </cell>
          <cell r="P453">
            <v>2.3160284145292E-2</v>
          </cell>
        </row>
        <row r="454">
          <cell r="B454" t="str">
            <v>RHNS-SHSTG-CHPWOD</v>
          </cell>
          <cell r="C454" t="str">
            <v>VAR_fout</v>
          </cell>
          <cell r="D454" t="str">
            <v>AUX_RNS-CHPWOD_OUT</v>
          </cell>
          <cell r="E454">
            <v>3.8672183374617125E-6</v>
          </cell>
          <cell r="F454">
            <v>5.0738374947131605E-6</v>
          </cell>
          <cell r="G454">
            <v>5.3048003504875973E-6</v>
          </cell>
          <cell r="H454">
            <v>9.1021367188275418E-4</v>
          </cell>
          <cell r="I454">
            <v>1.5337782011440647E-3</v>
          </cell>
          <cell r="J454">
            <v>1.6044796828762319E-3</v>
          </cell>
          <cell r="K454">
            <v>2.1299757428958127E-3</v>
          </cell>
          <cell r="L454">
            <v>5.6586941293051782E-3</v>
          </cell>
          <cell r="M454">
            <v>2.6645085731876292E-3</v>
          </cell>
          <cell r="N454">
            <v>5.7567291910335079E-3</v>
          </cell>
          <cell r="O454">
            <v>5.176243599509172E-3</v>
          </cell>
          <cell r="P454">
            <v>1.3814061157378762E-2</v>
          </cell>
        </row>
        <row r="455">
          <cell r="B455" t="str">
            <v>RHNS-SHSTG-CHPWOD</v>
          </cell>
          <cell r="C455" t="str">
            <v>VAR_fout</v>
          </cell>
          <cell r="D455" t="str">
            <v>RHNS_LTH_CHPWOD</v>
          </cell>
          <cell r="E455">
            <v>3.8672183374617057E-6</v>
          </cell>
          <cell r="F455">
            <v>5.0772200530429675E-6</v>
          </cell>
          <cell r="G455">
            <v>5.3103261841860109E-6</v>
          </cell>
          <cell r="H455">
            <v>9.1021367188275418E-4</v>
          </cell>
          <cell r="I455">
            <v>1.5351879237554065E-3</v>
          </cell>
          <cell r="J455">
            <v>1.6044796828762261E-3</v>
          </cell>
          <cell r="K455">
            <v>2.1317159191563428E-3</v>
          </cell>
          <cell r="L455">
            <v>5.6586941293051739E-3</v>
          </cell>
          <cell r="M455">
            <v>2.6645085731876266E-3</v>
          </cell>
          <cell r="N455">
            <v>5.7567291910335001E-3</v>
          </cell>
          <cell r="O455">
            <v>5.1762435995091668E-3</v>
          </cell>
          <cell r="P455">
            <v>1.3814061157378741E-2</v>
          </cell>
        </row>
        <row r="456">
          <cell r="B456" t="str">
            <v>RHNS-SHSTG-CHPWOD</v>
          </cell>
          <cell r="C456" t="str">
            <v>VAR_fin</v>
          </cell>
          <cell r="D456" t="str">
            <v>AUX_RNS-CHPWOD_IN</v>
          </cell>
          <cell r="E456">
            <v>3.0785624504653303E-6</v>
          </cell>
          <cell r="F456">
            <v>3.6456328666740789E-6</v>
          </cell>
          <cell r="G456">
            <v>3.9361966985851924E-6</v>
          </cell>
          <cell r="H456">
            <v>1.1377670898534691E-3</v>
          </cell>
          <cell r="I456">
            <v>1.8608338469762035E-3</v>
          </cell>
          <cell r="J456">
            <v>1.8876231563250542E-3</v>
          </cell>
          <cell r="K456">
            <v>2.4362467647501334E-3</v>
          </cell>
          <cell r="L456">
            <v>6.2874379214502979E-3</v>
          </cell>
          <cell r="M456">
            <v>2.9605650813196425E-3</v>
          </cell>
          <cell r="N456">
            <v>6.3963657678152083E-3</v>
          </cell>
          <cell r="O456">
            <v>5.7513817772323929E-3</v>
          </cell>
          <cell r="P456">
            <v>1.5348956841531834E-2</v>
          </cell>
        </row>
        <row r="457">
          <cell r="B457" t="str">
            <v>RHNS-SHSTG-CHPWOD</v>
          </cell>
          <cell r="C457" t="str">
            <v>VAR_fin</v>
          </cell>
          <cell r="D457" t="str">
            <v>RHNS_LTH_CHPWOD</v>
          </cell>
          <cell r="E457">
            <v>3.0785624504653303E-6</v>
          </cell>
          <cell r="F457">
            <v>3.6456328666740789E-6</v>
          </cell>
          <cell r="G457">
            <v>3.9361966985851924E-6</v>
          </cell>
          <cell r="H457">
            <v>1.1377670898534691E-3</v>
          </cell>
          <cell r="I457">
            <v>1.8608338469762035E-3</v>
          </cell>
          <cell r="J457">
            <v>1.8876231563250542E-3</v>
          </cell>
          <cell r="K457">
            <v>2.4362467647501334E-3</v>
          </cell>
          <cell r="L457">
            <v>6.2874379214502979E-3</v>
          </cell>
          <cell r="M457">
            <v>2.9605650813196425E-3</v>
          </cell>
          <cell r="N457">
            <v>6.3963657678152083E-3</v>
          </cell>
          <cell r="O457">
            <v>5.7513817772323929E-3</v>
          </cell>
          <cell r="P457">
            <v>1.5348956841531834E-2</v>
          </cell>
        </row>
        <row r="458">
          <cell r="B458" t="str">
            <v>RHNS-SHSTG-CHPWOD</v>
          </cell>
          <cell r="C458" t="str">
            <v>VAR_ncap</v>
          </cell>
          <cell r="D458" t="str">
            <v>-</v>
          </cell>
          <cell r="E458">
            <v>7.9208172919347604E-4</v>
          </cell>
          <cell r="F458">
            <v>2.0899691450817898E-5</v>
          </cell>
          <cell r="G458">
            <v>3.5496242257954101E-5</v>
          </cell>
          <cell r="H458">
            <v>3.0891477750488401E-5</v>
          </cell>
          <cell r="I458">
            <v>8.88625693598796E-4</v>
          </cell>
          <cell r="J458">
            <v>3.5442712426276798E-4</v>
          </cell>
          <cell r="K458">
            <v>6.3271762908513095E-5</v>
          </cell>
          <cell r="L458">
            <v>1.37610380930408E-3</v>
          </cell>
          <cell r="M458">
            <v>4.4846489699678598E-5</v>
          </cell>
          <cell r="N458">
            <v>9.2790129301846395E-4</v>
          </cell>
          <cell r="O458">
            <v>6.4471790282981899E-4</v>
          </cell>
          <cell r="P458">
            <v>2.0876332386660901E-3</v>
          </cell>
        </row>
        <row r="459">
          <cell r="B459" t="str">
            <v>RHNS-SHSTG-CHPWOD</v>
          </cell>
          <cell r="C459" t="str">
            <v>VAR_cap</v>
          </cell>
          <cell r="D459" t="str">
            <v>-</v>
          </cell>
          <cell r="E459">
            <v>7.9208172919347604E-4</v>
          </cell>
          <cell r="F459">
            <v>8.1034895083140017E-4</v>
          </cell>
          <cell r="G459">
            <v>8.3897056344122995E-4</v>
          </cell>
          <cell r="H459">
            <v>8.5886689161102894E-4</v>
          </cell>
          <cell r="I459">
            <v>1.1455128448451726E-3</v>
          </cell>
          <cell r="J459">
            <v>1.2593486159868349E-3</v>
          </cell>
          <cell r="K459">
            <v>1.2903230099574302E-3</v>
          </cell>
          <cell r="L459">
            <v>1.7767972213503433E-3</v>
          </cell>
          <cell r="M459">
            <v>1.5018724150775817E-3</v>
          </cell>
          <cell r="N459">
            <v>2.3246525054202096E-3</v>
          </cell>
          <cell r="O459">
            <v>1.8151419864482616E-3</v>
          </cell>
          <cell r="P459">
            <v>3.6391258218589355E-3</v>
          </cell>
        </row>
        <row r="460">
          <cell r="B460" t="str">
            <v>HPLOIL</v>
          </cell>
          <cell r="C460" t="str">
            <v>VAR_fout</v>
          </cell>
          <cell r="D460" t="str">
            <v>LTH</v>
          </cell>
          <cell r="E460">
            <v>0.18406436211589677</v>
          </cell>
          <cell r="F460">
            <v>0.18584385812513227</v>
          </cell>
          <cell r="G460">
            <v>1.1602924832809056E-3</v>
          </cell>
          <cell r="H460">
            <v>1.3127554110342035E-3</v>
          </cell>
          <cell r="I460">
            <v>1.0230997138316127E-3</v>
          </cell>
          <cell r="J460">
            <v>9.893795921352398E-4</v>
          </cell>
          <cell r="K460">
            <v>9.4096526861961027E-4</v>
          </cell>
          <cell r="L460">
            <v>3.7008030565188445E-4</v>
          </cell>
          <cell r="M460">
            <v>6.3810259168107467E-4</v>
          </cell>
          <cell r="N460">
            <v>3.4296897194193977E-4</v>
          </cell>
          <cell r="O460">
            <v>7.3029877517326411E-4</v>
          </cell>
          <cell r="P460">
            <v>3.1859230539517695E-4</v>
          </cell>
        </row>
        <row r="461">
          <cell r="B461" t="str">
            <v>HPLOIL</v>
          </cell>
          <cell r="C461" t="str">
            <v>VAR_fout</v>
          </cell>
          <cell r="D461" t="str">
            <v>CO2_E</v>
          </cell>
          <cell r="E461">
            <v>15.8762524785219</v>
          </cell>
          <cell r="F461">
            <v>16.0297407888193</v>
          </cell>
          <cell r="G461">
            <v>0.100079647150272</v>
          </cell>
          <cell r="H461">
            <v>0.113230155520283</v>
          </cell>
          <cell r="I461">
            <v>8.8246248110031594E-2</v>
          </cell>
          <cell r="J461">
            <v>8.5337759147236E-2</v>
          </cell>
          <cell r="K461">
            <v>8.1161839295749494E-2</v>
          </cell>
          <cell r="L461">
            <v>3.1920836289636198E-2</v>
          </cell>
          <cell r="M461">
            <v>5.5038779567492001E-2</v>
          </cell>
          <cell r="N461">
            <v>2.9582380468745E-2</v>
          </cell>
          <cell r="O461">
            <v>6.2991051641520607E-2</v>
          </cell>
          <cell r="P461">
            <v>2.7479800109177801E-2</v>
          </cell>
        </row>
        <row r="462">
          <cell r="B462" t="str">
            <v>HPLOIL</v>
          </cell>
          <cell r="C462" t="str">
            <v>VAR_fin</v>
          </cell>
          <cell r="D462" t="str">
            <v>ELFO</v>
          </cell>
          <cell r="E462">
            <v>0.21541726565158542</v>
          </cell>
          <cell r="F462">
            <v>0.21749987501790086</v>
          </cell>
          <cell r="G462">
            <v>1.3579327971542971E-3</v>
          </cell>
          <cell r="H462">
            <v>1.5363657465438728E-3</v>
          </cell>
          <cell r="I462">
            <v>1.1973710734061289E-3</v>
          </cell>
          <cell r="J462">
            <v>1.1579071797454005E-3</v>
          </cell>
          <cell r="K462">
            <v>1.1012461234158682E-3</v>
          </cell>
          <cell r="L462">
            <v>4.3311853852966321E-4</v>
          </cell>
          <cell r="M462">
            <v>7.4679483809351511E-4</v>
          </cell>
          <cell r="N462">
            <v>4.0138915154335148E-4</v>
          </cell>
          <cell r="O462">
            <v>8.5469540897585648E-4</v>
          </cell>
          <cell r="P462">
            <v>3.7286024571475999E-4</v>
          </cell>
        </row>
        <row r="463">
          <cell r="B463" t="str">
            <v>HPLOIL</v>
          </cell>
          <cell r="C463" t="str">
            <v>VAR_ncap</v>
          </cell>
          <cell r="D463" t="str">
            <v>-</v>
          </cell>
          <cell r="E463">
            <v>1.0537956644921001E-5</v>
          </cell>
          <cell r="F463">
            <v>5.4365513745589898E-6</v>
          </cell>
          <cell r="G463">
            <v>6.7015601918138704E-6</v>
          </cell>
          <cell r="H463">
            <v>8.2818683179029596E-6</v>
          </cell>
          <cell r="I463">
            <v>3.6963182845013498E-4</v>
          </cell>
          <cell r="J463">
            <v>2.44752666421616E-5</v>
          </cell>
          <cell r="K463">
            <v>3.7749842891394201E-5</v>
          </cell>
          <cell r="L463">
            <v>2.06344308433611E-4</v>
          </cell>
          <cell r="M463">
            <v>5.3269067873301802E-5</v>
          </cell>
          <cell r="N463">
            <v>3.4273527039269401E-4</v>
          </cell>
          <cell r="O463">
            <v>3.6671157044349403E-5</v>
          </cell>
          <cell r="P463">
            <v>7.1410820351642396E-4</v>
          </cell>
        </row>
        <row r="464">
          <cell r="B464" t="str">
            <v>HPLOIL</v>
          </cell>
          <cell r="C464" t="str">
            <v>VAR_cap</v>
          </cell>
          <cell r="D464" t="str">
            <v>-</v>
          </cell>
          <cell r="E464">
            <v>2.3922631163552522E-2</v>
          </cell>
          <cell r="F464">
            <v>2.3651330769409281E-2</v>
          </cell>
          <cell r="G464">
            <v>1.7937738296989955E-3</v>
          </cell>
          <cell r="H464">
            <v>7.8910491067809424E-4</v>
          </cell>
          <cell r="I464">
            <v>3.9036286665402063E-4</v>
          </cell>
          <cell r="J464">
            <v>4.0553036003427927E-4</v>
          </cell>
          <cell r="K464">
            <v>4.314677039847945E-4</v>
          </cell>
          <cell r="L464">
            <v>6.2570693899297871E-4</v>
          </cell>
          <cell r="M464">
            <v>4.1567100255242691E-4</v>
          </cell>
          <cell r="N464">
            <v>6.2699599960129809E-4</v>
          </cell>
          <cell r="O464">
            <v>6.2405837476975942E-4</v>
          </cell>
          <cell r="P464">
            <v>1.1282356005079522E-3</v>
          </cell>
        </row>
        <row r="465">
          <cell r="B465" t="str">
            <v>V2G</v>
          </cell>
          <cell r="C465" t="str">
            <v>VAR_fout</v>
          </cell>
          <cell r="D465" t="str">
            <v>ELC35</v>
          </cell>
          <cell r="H465">
            <v>1.0409634156629526</v>
          </cell>
          <cell r="I465">
            <v>0.86506698073024335</v>
          </cell>
          <cell r="J465">
            <v>0.7282251524336264</v>
          </cell>
          <cell r="K465">
            <v>0.38319095728571917</v>
          </cell>
          <cell r="L465">
            <v>0.9525105516654816</v>
          </cell>
          <cell r="M465">
            <v>2.0225813672579789</v>
          </cell>
          <cell r="N465">
            <v>2.6844282278892879</v>
          </cell>
          <cell r="O465">
            <v>2.716569324958257</v>
          </cell>
          <cell r="P465">
            <v>2.8443167747664746</v>
          </cell>
        </row>
        <row r="466">
          <cell r="B466" t="str">
            <v>V2G</v>
          </cell>
          <cell r="C466" t="str">
            <v>VAR_fin</v>
          </cell>
          <cell r="D466" t="str">
            <v>T-ELC-Bus_c_BatSTGout_S1</v>
          </cell>
          <cell r="H466">
            <v>1.4906616502043727E-3</v>
          </cell>
          <cell r="I466">
            <v>4.992801017001787E-3</v>
          </cell>
          <cell r="J466">
            <v>2.4141685144992106E-3</v>
          </cell>
          <cell r="K466">
            <v>3.2753950548948751E-3</v>
          </cell>
          <cell r="L466">
            <v>3.4613367527554719E-3</v>
          </cell>
          <cell r="M466">
            <v>2.3170917264546472E-3</v>
          </cell>
          <cell r="N466">
            <v>3.2954599335099817E-3</v>
          </cell>
          <cell r="O466">
            <v>3.4193703770126357E-3</v>
          </cell>
          <cell r="P466">
            <v>5.1123191421391604E-3</v>
          </cell>
        </row>
        <row r="467">
          <cell r="B467" t="str">
            <v>V2G</v>
          </cell>
          <cell r="C467" t="str">
            <v>VAR_fin</v>
          </cell>
          <cell r="D467" t="str">
            <v>T-ELC-Bus_c_BatSTGout_S2</v>
          </cell>
          <cell r="H467">
            <v>1.328572714085562E-3</v>
          </cell>
          <cell r="I467">
            <v>2.5786826249847307E-3</v>
          </cell>
          <cell r="J467">
            <v>2.0258048996309973E-3</v>
          </cell>
          <cell r="K467">
            <v>2.5856737753087371E-3</v>
          </cell>
          <cell r="L467">
            <v>3.29938721450078E-3</v>
          </cell>
          <cell r="M467">
            <v>2.1374446586499177E-3</v>
          </cell>
          <cell r="N467">
            <v>3.0870210110261003E-3</v>
          </cell>
          <cell r="O467">
            <v>3.0365763504600516E-3</v>
          </cell>
          <cell r="P467">
            <v>4.1914221469059442E-3</v>
          </cell>
        </row>
        <row r="468">
          <cell r="B468" t="str">
            <v>V2G</v>
          </cell>
          <cell r="C468" t="str">
            <v>VAR_fin</v>
          </cell>
          <cell r="D468" t="str">
            <v>T-ELC-Bus_c_BatSTGout_S3</v>
          </cell>
          <cell r="H468">
            <v>2.1834282397163634E-4</v>
          </cell>
          <cell r="I468">
            <v>2.0330689005092239E-4</v>
          </cell>
          <cell r="J468">
            <v>1.9595073636755056E-4</v>
          </cell>
          <cell r="K468">
            <v>4.3643269482952204E-4</v>
          </cell>
          <cell r="L468">
            <v>6.4839205520651874E-4</v>
          </cell>
          <cell r="M468">
            <v>6.3734488417755103E-4</v>
          </cell>
          <cell r="N468">
            <v>8.0022543326015692E-4</v>
          </cell>
          <cell r="O468">
            <v>9.8698846728531965E-4</v>
          </cell>
          <cell r="P468">
            <v>2.1733951205428741E-3</v>
          </cell>
        </row>
        <row r="469">
          <cell r="B469" t="str">
            <v>V2G</v>
          </cell>
          <cell r="C469" t="str">
            <v>VAR_fin</v>
          </cell>
          <cell r="D469" t="str">
            <v>T-ELC-Bus_c_BatSTGout_S4</v>
          </cell>
          <cell r="H469">
            <v>2.3357314738644796E-4</v>
          </cell>
          <cell r="I469">
            <v>2.0281440574289379E-4</v>
          </cell>
          <cell r="J469">
            <v>3.1704207823933148E-4</v>
          </cell>
          <cell r="K469">
            <v>3.3794400916517851E-4</v>
          </cell>
          <cell r="L469">
            <v>5.608505599988832E-4</v>
          </cell>
          <cell r="M469">
            <v>5.616699662579584E-4</v>
          </cell>
          <cell r="N469">
            <v>5.7592507831085609E-4</v>
          </cell>
          <cell r="O469">
            <v>7.4632970278432499E-4</v>
          </cell>
          <cell r="P469">
            <v>1.0531107197266955E-3</v>
          </cell>
        </row>
        <row r="470">
          <cell r="B470" t="str">
            <v>V2G</v>
          </cell>
          <cell r="C470" t="str">
            <v>VAR_fin</v>
          </cell>
          <cell r="D470" t="str">
            <v>T-ELC-car-BatSTGOut_S1</v>
          </cell>
          <cell r="H470">
            <v>1.8835149703052393E-2</v>
          </cell>
          <cell r="I470">
            <v>2.1009234207838835E-2</v>
          </cell>
          <cell r="J470">
            <v>0.16708461365442182</v>
          </cell>
          <cell r="K470">
            <v>0.15138494125380217</v>
          </cell>
          <cell r="L470">
            <v>0.27960606820724132</v>
          </cell>
          <cell r="M470">
            <v>0.63196122230494067</v>
          </cell>
          <cell r="N470">
            <v>0.81993605289614346</v>
          </cell>
          <cell r="O470">
            <v>0.59243355393311881</v>
          </cell>
          <cell r="P470">
            <v>0.65680355011757363</v>
          </cell>
        </row>
        <row r="471">
          <cell r="B471" t="str">
            <v>V2G</v>
          </cell>
          <cell r="C471" t="str">
            <v>VAR_fin</v>
          </cell>
          <cell r="D471" t="str">
            <v>T-ELC-car-BatSTGOut_S2</v>
          </cell>
          <cell r="H471">
            <v>0.21965570254182004</v>
          </cell>
          <cell r="I471">
            <v>0.13112562978872694</v>
          </cell>
          <cell r="J471">
            <v>7.9289305426360243E-2</v>
          </cell>
          <cell r="K471">
            <v>5.5680951836198714E-2</v>
          </cell>
          <cell r="L471">
            <v>8.0457362123325327E-2</v>
          </cell>
          <cell r="M471">
            <v>0.20867292022685158</v>
          </cell>
          <cell r="N471">
            <v>0.28902964954284965</v>
          </cell>
          <cell r="O471">
            <v>0.33060117280210205</v>
          </cell>
          <cell r="P471">
            <v>0.3343240500271647</v>
          </cell>
        </row>
        <row r="472">
          <cell r="B472" t="str">
            <v>V2G</v>
          </cell>
          <cell r="C472" t="str">
            <v>VAR_fin</v>
          </cell>
          <cell r="D472" t="str">
            <v>T-ELC-car-BatSTGOut_S3</v>
          </cell>
          <cell r="H472">
            <v>0.28613805944915732</v>
          </cell>
          <cell r="I472">
            <v>0.1344335499318747</v>
          </cell>
          <cell r="J472">
            <v>7.5599029207518223E-2</v>
          </cell>
          <cell r="K472">
            <v>5.2855559936582558E-2</v>
          </cell>
          <cell r="L472">
            <v>7.8832657674596116E-2</v>
          </cell>
          <cell r="M472">
            <v>0.19923554596981843</v>
          </cell>
          <cell r="N472">
            <v>0.27025641797056804</v>
          </cell>
          <cell r="O472">
            <v>0.23935518304081377</v>
          </cell>
          <cell r="P472">
            <v>0.26590271654874392</v>
          </cell>
        </row>
        <row r="473">
          <cell r="B473" t="str">
            <v>V2G</v>
          </cell>
          <cell r="C473" t="str">
            <v>VAR_fin</v>
          </cell>
          <cell r="D473" t="str">
            <v>T-ELC-car-BatSTGOut_S4</v>
          </cell>
          <cell r="H473">
            <v>0.2957977295121505</v>
          </cell>
          <cell r="I473">
            <v>0.20379515483713109</v>
          </cell>
          <cell r="J473">
            <v>3.6582895207314982E-2</v>
          </cell>
          <cell r="K473">
            <v>5.7900501236677004E-2</v>
          </cell>
          <cell r="L473">
            <v>0.10155891644204718</v>
          </cell>
          <cell r="M473">
            <v>0.31431427800639189</v>
          </cell>
          <cell r="N473">
            <v>0.60728462272397887</v>
          </cell>
          <cell r="O473">
            <v>0.50717173083077105</v>
          </cell>
          <cell r="P473">
            <v>0.57603796614191227</v>
          </cell>
        </row>
        <row r="474">
          <cell r="B474" t="str">
            <v>V2G</v>
          </cell>
          <cell r="C474" t="str">
            <v>VAR_fin</v>
          </cell>
          <cell r="D474" t="str">
            <v>T-ELC-car-PlgSTGOut_S1</v>
          </cell>
          <cell r="H474">
            <v>3.1112134494770135E-4</v>
          </cell>
          <cell r="I474">
            <v>9.2373799928114773E-4</v>
          </cell>
          <cell r="J474">
            <v>1.3850441028936831E-3</v>
          </cell>
          <cell r="K474">
            <v>1.8599979659804932E-3</v>
          </cell>
          <cell r="L474">
            <v>4.0474761778911241E-3</v>
          </cell>
          <cell r="M474">
            <v>4.4423072184838451E-3</v>
          </cell>
          <cell r="N474">
            <v>5.5636433175617348E-3</v>
          </cell>
          <cell r="O474">
            <v>5.531600617805243E-3</v>
          </cell>
          <cell r="P474">
            <v>7.3380993861890623E-3</v>
          </cell>
        </row>
        <row r="475">
          <cell r="B475" t="str">
            <v>V2G</v>
          </cell>
          <cell r="C475" t="str">
            <v>VAR_fin</v>
          </cell>
          <cell r="D475" t="str">
            <v>T-ELC-car-PlgSTGOut_S2</v>
          </cell>
          <cell r="H475">
            <v>1.3699883980205908E-4</v>
          </cell>
          <cell r="I475">
            <v>3.3793148512883237E-4</v>
          </cell>
          <cell r="J475">
            <v>5.2708718560794999E-4</v>
          </cell>
          <cell r="K475">
            <v>8.7207153548512627E-4</v>
          </cell>
          <cell r="L475">
            <v>2.5221076021087105E-3</v>
          </cell>
          <cell r="M475">
            <v>4.1279517804065488E-3</v>
          </cell>
          <cell r="N475">
            <v>1.7088100506743875E-3</v>
          </cell>
          <cell r="O475">
            <v>1.2488003512637989E-3</v>
          </cell>
          <cell r="P475">
            <v>2.1417699542122023E-3</v>
          </cell>
        </row>
        <row r="476">
          <cell r="B476" t="str">
            <v>V2G</v>
          </cell>
          <cell r="C476" t="str">
            <v>VAR_fin</v>
          </cell>
          <cell r="D476" t="str">
            <v>T-ELC-car-PlgSTGOut_S3</v>
          </cell>
          <cell r="H476">
            <v>0.20484533274931727</v>
          </cell>
          <cell r="I476">
            <v>1.637659043232545E-2</v>
          </cell>
          <cell r="J476">
            <v>1.5549369941942637E-2</v>
          </cell>
          <cell r="K476">
            <v>1.1397700157055875E-2</v>
          </cell>
          <cell r="L476">
            <v>0.21247432697087132</v>
          </cell>
          <cell r="M476">
            <v>4.4362551470018996E-2</v>
          </cell>
          <cell r="N476">
            <v>9.9281490311598122E-2</v>
          </cell>
          <cell r="O476">
            <v>0.11825717521881329</v>
          </cell>
          <cell r="P476">
            <v>3.5515723746222562E-2</v>
          </cell>
        </row>
        <row r="477">
          <cell r="B477" t="str">
            <v>V2G</v>
          </cell>
          <cell r="C477" t="str">
            <v>VAR_fin</v>
          </cell>
          <cell r="D477" t="str">
            <v>T-ELC-TWSTGout_S1</v>
          </cell>
          <cell r="H477">
            <v>1.8212765780304767E-3</v>
          </cell>
          <cell r="I477">
            <v>3.4435005208947145E-3</v>
          </cell>
          <cell r="J477">
            <v>3.1821630257387371E-3</v>
          </cell>
          <cell r="K477">
            <v>3.4144488826384528E-3</v>
          </cell>
          <cell r="L477">
            <v>6.9811618140241559E-3</v>
          </cell>
          <cell r="M477">
            <v>5.2055806481379795E-3</v>
          </cell>
          <cell r="N477">
            <v>9.0340266382296225E-3</v>
          </cell>
          <cell r="O477">
            <v>6.7464483613898707E-3</v>
          </cell>
          <cell r="P477">
            <v>1.4773066758410794E-2</v>
          </cell>
        </row>
        <row r="478">
          <cell r="B478" t="str">
            <v>V2G</v>
          </cell>
          <cell r="C478" t="str">
            <v>VAR_fin</v>
          </cell>
          <cell r="D478" t="str">
            <v>T-ELC-car-PlgSTGOut_S4</v>
          </cell>
          <cell r="H478">
            <v>1.2598109872641696E-4</v>
          </cell>
          <cell r="I478">
            <v>0.32556196003304344</v>
          </cell>
          <cell r="J478">
            <v>0.32357201691912107</v>
          </cell>
          <cell r="K478">
            <v>2.1562112666527286E-2</v>
          </cell>
          <cell r="L478">
            <v>0.13972241244278011</v>
          </cell>
          <cell r="M478">
            <v>0.57372209702589283</v>
          </cell>
          <cell r="N478">
            <v>0.5283964760311427</v>
          </cell>
          <cell r="O478">
            <v>0.86467496811306988</v>
          </cell>
          <cell r="P478">
            <v>0.85873463256437721</v>
          </cell>
        </row>
        <row r="479">
          <cell r="B479" t="str">
            <v>V2G</v>
          </cell>
          <cell r="C479" t="str">
            <v>VAR_fin</v>
          </cell>
          <cell r="D479" t="str">
            <v>T-ELC-TWSTGout_S2</v>
          </cell>
          <cell r="H479">
            <v>2.376214339873972E-3</v>
          </cell>
          <cell r="I479">
            <v>4.1448749547878293E-3</v>
          </cell>
          <cell r="J479">
            <v>3.9632990704222817E-3</v>
          </cell>
          <cell r="K479">
            <v>3.7394989772766068E-3</v>
          </cell>
          <cell r="L479">
            <v>7.4933724045234398E-3</v>
          </cell>
          <cell r="M479">
            <v>6.5367835179655975E-3</v>
          </cell>
          <cell r="N479">
            <v>1.0376387845768831E-2</v>
          </cell>
          <cell r="O479">
            <v>8.0181279846231746E-3</v>
          </cell>
          <cell r="P479">
            <v>1.6217708813470864E-2</v>
          </cell>
        </row>
        <row r="480">
          <cell r="B480" t="str">
            <v>V2G</v>
          </cell>
          <cell r="C480" t="str">
            <v>VAR_fin</v>
          </cell>
          <cell r="D480" t="str">
            <v>T-ELC-TWSTGout_S3</v>
          </cell>
          <cell r="H480">
            <v>2.9167882092421293E-3</v>
          </cell>
          <cell r="I480">
            <v>6.8458410640474454E-3</v>
          </cell>
          <cell r="J480">
            <v>6.6613149873357598E-3</v>
          </cell>
          <cell r="K480">
            <v>5.7841007898683568E-3</v>
          </cell>
          <cell r="L480">
            <v>1.213718187708453E-2</v>
          </cell>
          <cell r="M480">
            <v>9.5092802515659904E-3</v>
          </cell>
          <cell r="N480">
            <v>1.3245461526795073E-2</v>
          </cell>
          <cell r="O480">
            <v>1.3096368305496224E-2</v>
          </cell>
          <cell r="P480">
            <v>2.3137270786435064E-2</v>
          </cell>
        </row>
        <row r="481">
          <cell r="B481" t="str">
            <v>V2G</v>
          </cell>
          <cell r="C481" t="str">
            <v>VAR_fin</v>
          </cell>
          <cell r="D481" t="str">
            <v>T-ELC-TWSTGout_S4</v>
          </cell>
          <cell r="H481">
            <v>3.3811967673258044E-3</v>
          </cell>
          <cell r="I481">
            <v>6.9802152195070147E-3</v>
          </cell>
          <cell r="J481">
            <v>7.831573213871101E-3</v>
          </cell>
          <cell r="K481">
            <v>7.9422771277275952E-3</v>
          </cell>
          <cell r="L481">
            <v>1.4438822447889332E-2</v>
          </cell>
          <cell r="M481">
            <v>1.1943058782067396E-2</v>
          </cell>
          <cell r="N481">
            <v>1.7682142604961721E-2</v>
          </cell>
          <cell r="O481">
            <v>1.6752748330179007E-2</v>
          </cell>
          <cell r="P481">
            <v>3.0314706708693125E-2</v>
          </cell>
        </row>
        <row r="482">
          <cell r="B482" t="str">
            <v>V2G</v>
          </cell>
          <cell r="C482" t="str">
            <v>VAR_fin</v>
          </cell>
          <cell r="D482" t="str">
            <v>T-ELC-Bus_u_BatSTGout_S1</v>
          </cell>
          <cell r="H482">
            <v>1.1371884358307168E-4</v>
          </cell>
          <cell r="I482">
            <v>2.2931219691087253E-4</v>
          </cell>
          <cell r="J482">
            <v>1.9362037328100285E-4</v>
          </cell>
          <cell r="K482">
            <v>2.6218334313564309E-4</v>
          </cell>
          <cell r="L482">
            <v>5.7061653220980685E-4</v>
          </cell>
          <cell r="M482">
            <v>4.0565213911113195E-4</v>
          </cell>
          <cell r="N482">
            <v>7.4284842002266937E-4</v>
          </cell>
          <cell r="O482">
            <v>5.7590276296238922E-4</v>
          </cell>
          <cell r="P482">
            <v>1.4021006913910979E-3</v>
          </cell>
        </row>
        <row r="483">
          <cell r="B483" t="str">
            <v>V2G</v>
          </cell>
          <cell r="C483" t="str">
            <v>VAR_fin</v>
          </cell>
          <cell r="D483" t="str">
            <v>T-ELC-Bus_u_BatSTGout_S2</v>
          </cell>
          <cell r="H483">
            <v>1.0226625898307263E-4</v>
          </cell>
          <cell r="I483">
            <v>1.8680459422627262E-4</v>
          </cell>
          <cell r="J483">
            <v>1.7784778827331096E-4</v>
          </cell>
          <cell r="K483">
            <v>2.3132418612657968E-4</v>
          </cell>
          <cell r="L483">
            <v>5.0377704046867329E-4</v>
          </cell>
          <cell r="M483">
            <v>3.6360513089286488E-4</v>
          </cell>
          <cell r="N483">
            <v>6.7860993523127843E-4</v>
          </cell>
          <cell r="O483">
            <v>5.0557406645681787E-4</v>
          </cell>
          <cell r="P483">
            <v>1.1913535134502253E-3</v>
          </cell>
        </row>
        <row r="484">
          <cell r="B484" t="str">
            <v>V2G</v>
          </cell>
          <cell r="C484" t="str">
            <v>VAR_fin</v>
          </cell>
          <cell r="D484" t="str">
            <v>T-ELC-Bus_u_BatSTGout_S3</v>
          </cell>
          <cell r="H484">
            <v>5.1775431297879306E-5</v>
          </cell>
          <cell r="I484">
            <v>7.9582376664349489E-5</v>
          </cell>
          <cell r="J484">
            <v>8.3772893122509201E-5</v>
          </cell>
          <cell r="K484">
            <v>1.1499299843407039E-4</v>
          </cell>
          <cell r="L484">
            <v>2.4870467188672311E-4</v>
          </cell>
          <cell r="M484">
            <v>1.6933668771691867E-4</v>
          </cell>
          <cell r="N484">
            <v>2.5890965536837338E-4</v>
          </cell>
          <cell r="O484">
            <v>2.2455208567226712E-4</v>
          </cell>
          <cell r="P484">
            <v>4.6859384499661977E-4</v>
          </cell>
        </row>
        <row r="485">
          <cell r="B485" t="str">
            <v>V2G</v>
          </cell>
          <cell r="C485" t="str">
            <v>VAR_fin</v>
          </cell>
          <cell r="D485" t="str">
            <v>T-ELC-Bus_u_BatSTGout_S4</v>
          </cell>
          <cell r="H485">
            <v>1.2460260652300871E-4</v>
          </cell>
          <cell r="I485">
            <v>1.5040181139565472E-4</v>
          </cell>
          <cell r="J485">
            <v>1.8215132002284747E-4</v>
          </cell>
          <cell r="K485">
            <v>2.033733110838816E-4</v>
          </cell>
          <cell r="L485">
            <v>4.6604771181209162E-4</v>
          </cell>
          <cell r="M485">
            <v>3.4300239566012534E-4</v>
          </cell>
          <cell r="N485">
            <v>4.6200467986010925E-4</v>
          </cell>
          <cell r="O485">
            <v>4.8778114831875096E-4</v>
          </cell>
          <cell r="P485">
            <v>8.5821242704570784E-4</v>
          </cell>
        </row>
        <row r="486">
          <cell r="B486" t="str">
            <v>V2G</v>
          </cell>
          <cell r="C486" t="str">
            <v>VAR_fin</v>
          </cell>
          <cell r="D486" t="str">
            <v>T-ELC-LGV_BatSTGout</v>
          </cell>
          <cell r="H486">
            <v>5.4540217887775967E-4</v>
          </cell>
          <cell r="I486">
            <v>7.0649366944660328E-4</v>
          </cell>
          <cell r="J486">
            <v>5.3887748122496059E-4</v>
          </cell>
          <cell r="K486">
            <v>6.0435929644280027E-4</v>
          </cell>
          <cell r="L486">
            <v>1.1911984590675636E-3</v>
          </cell>
          <cell r="M486">
            <v>6.7737935645601475E-4</v>
          </cell>
          <cell r="N486">
            <v>1.3381602114292219E-3</v>
          </cell>
          <cell r="O486">
            <v>9.3532679453498175E-4</v>
          </cell>
          <cell r="P486">
            <v>2.1767060429452511E-3</v>
          </cell>
        </row>
        <row r="487">
          <cell r="B487" t="str">
            <v>V2G</v>
          </cell>
          <cell r="C487" t="str">
            <v>VAR_fin</v>
          </cell>
          <cell r="D487" t="str">
            <v>T-ELC-HGV_BatSTGout</v>
          </cell>
          <cell r="H487">
            <v>4.4786491404835883E-4</v>
          </cell>
          <cell r="I487">
            <v>7.9051822159667497E-4</v>
          </cell>
          <cell r="J487">
            <v>8.9958436376301335E-4</v>
          </cell>
          <cell r="K487">
            <v>7.8130634044185098E-4</v>
          </cell>
          <cell r="L487">
            <v>1.3232466205898598E-3</v>
          </cell>
          <cell r="M487">
            <v>9.6544789134386745E-4</v>
          </cell>
          <cell r="N487">
            <v>1.423179954453989E-3</v>
          </cell>
          <cell r="O487">
            <v>1.792126561647603E-3</v>
          </cell>
          <cell r="P487">
            <v>4.4769385810493664E-3</v>
          </cell>
        </row>
        <row r="488">
          <cell r="B488" t="str">
            <v>V2G</v>
          </cell>
          <cell r="C488" t="str">
            <v>VAR_ncap</v>
          </cell>
          <cell r="D488" t="str">
            <v>-</v>
          </cell>
          <cell r="H488">
            <v>0.26277769934141598</v>
          </cell>
          <cell r="I488">
            <v>6.0906979006605203E-4</v>
          </cell>
          <cell r="J488">
            <v>0.132921461004889</v>
          </cell>
          <cell r="K488">
            <v>0.27258848921681</v>
          </cell>
          <cell r="L488">
            <v>9.8939593387876307E-4</v>
          </cell>
          <cell r="M488">
            <v>0.18016210819042799</v>
          </cell>
          <cell r="N488">
            <v>0.291732903815907</v>
          </cell>
          <cell r="O488">
            <v>0.40486984610007098</v>
          </cell>
          <cell r="P488">
            <v>0.24963066677170301</v>
          </cell>
        </row>
        <row r="489">
          <cell r="B489" t="str">
            <v>V2G</v>
          </cell>
          <cell r="C489" t="str">
            <v>VAR_cap</v>
          </cell>
          <cell r="D489" t="str">
            <v>-</v>
          </cell>
          <cell r="H489">
            <v>0.26277769934141598</v>
          </cell>
          <cell r="I489">
            <v>0.26338355818248305</v>
          </cell>
          <cell r="J489">
            <v>0.34630667494952955</v>
          </cell>
          <cell r="K489">
            <v>0.40611126189013885</v>
          </cell>
          <cell r="L489">
            <v>0.40648553670740661</v>
          </cell>
          <cell r="M489">
            <v>0.43803195163207215</v>
          </cell>
          <cell r="N489">
            <v>0.47287015348296962</v>
          </cell>
          <cell r="O489">
            <v>0.81980524731434146</v>
          </cell>
          <cell r="P489">
            <v>0.94621734693045689</v>
          </cell>
        </row>
        <row r="490">
          <cell r="B490" t="str">
            <v>D-EBIO</v>
          </cell>
          <cell r="C490" t="str">
            <v>VAR_fout</v>
          </cell>
          <cell r="D490" t="str">
            <v>EBIO</v>
          </cell>
          <cell r="E490">
            <v>1.1839503062320011</v>
          </cell>
          <cell r="F490">
            <v>2.0445772764298056</v>
          </cell>
          <cell r="G490">
            <v>2.0445774706318982</v>
          </cell>
          <cell r="H490">
            <v>2.0445779591329538</v>
          </cell>
          <cell r="I490">
            <v>2.044579732009963</v>
          </cell>
          <cell r="J490">
            <v>2.0445822250572125</v>
          </cell>
          <cell r="K490">
            <v>2.0445864094771005</v>
          </cell>
          <cell r="L490">
            <v>2.0445895240665277</v>
          </cell>
          <cell r="M490">
            <v>2.044591477227804</v>
          </cell>
          <cell r="N490">
            <v>2.0445978021094788</v>
          </cell>
          <cell r="O490">
            <v>2.0446076295558919</v>
          </cell>
          <cell r="P490">
            <v>2.0446374407730299</v>
          </cell>
        </row>
        <row r="491">
          <cell r="B491" t="str">
            <v>D-EBIO</v>
          </cell>
          <cell r="C491" t="str">
            <v>VAR_fin</v>
          </cell>
          <cell r="D491" t="str">
            <v>BIO</v>
          </cell>
          <cell r="E491">
            <v>1.1839503062320011</v>
          </cell>
          <cell r="F491">
            <v>2.0445772764298056</v>
          </cell>
          <cell r="G491">
            <v>2.0445774706318982</v>
          </cell>
          <cell r="H491">
            <v>2.0445779591329538</v>
          </cell>
          <cell r="I491">
            <v>2.044579732009963</v>
          </cell>
          <cell r="J491">
            <v>2.0445822250572125</v>
          </cell>
          <cell r="K491">
            <v>2.0445864094771005</v>
          </cell>
          <cell r="L491">
            <v>2.0445895240665277</v>
          </cell>
          <cell r="M491">
            <v>2.044591477227804</v>
          </cell>
          <cell r="N491">
            <v>2.0445978021094788</v>
          </cell>
          <cell r="O491">
            <v>2.0446076295558919</v>
          </cell>
          <cell r="P491">
            <v>2.0446374407730299</v>
          </cell>
        </row>
        <row r="492">
          <cell r="B492" t="str">
            <v>G-INTC3</v>
          </cell>
          <cell r="C492" t="str">
            <v>VAR_fout</v>
          </cell>
          <cell r="D492" t="str">
            <v>ELC35</v>
          </cell>
          <cell r="E492">
            <v>142.20361568702631</v>
          </cell>
          <cell r="F492">
            <v>105.49722400108107</v>
          </cell>
          <cell r="G492">
            <v>100.93039521429513</v>
          </cell>
          <cell r="H492">
            <v>113.6640046939347</v>
          </cell>
          <cell r="I492">
            <v>84.551781821063202</v>
          </cell>
          <cell r="J492">
            <v>126.21764808978691</v>
          </cell>
          <cell r="K492">
            <v>80.743005342073758</v>
          </cell>
          <cell r="L492">
            <v>119.53601967051249</v>
          </cell>
          <cell r="M492">
            <v>78.832161716066423</v>
          </cell>
          <cell r="N492">
            <v>84.768336763314437</v>
          </cell>
          <cell r="O492">
            <v>89.235452813350065</v>
          </cell>
          <cell r="P492">
            <v>96.908086466163979</v>
          </cell>
        </row>
        <row r="493">
          <cell r="B493" t="str">
            <v>G-INTC3</v>
          </cell>
          <cell r="C493" t="str">
            <v>VAR_fout</v>
          </cell>
          <cell r="D493" t="str">
            <v>ELC3</v>
          </cell>
          <cell r="E493">
            <v>33.508396716792355</v>
          </cell>
          <cell r="F493">
            <v>69.533856576460181</v>
          </cell>
          <cell r="G493">
            <v>68.091762260540037</v>
          </cell>
          <cell r="H493">
            <v>39.531017256698476</v>
          </cell>
          <cell r="I493">
            <v>75.151073532260398</v>
          </cell>
          <cell r="J493">
            <v>35.644770598017701</v>
          </cell>
          <cell r="K493">
            <v>75.778156422405814</v>
          </cell>
          <cell r="L493">
            <v>34.199364045019813</v>
          </cell>
          <cell r="M493">
            <v>73.860693261651093</v>
          </cell>
          <cell r="N493">
            <v>75.961090598200258</v>
          </cell>
          <cell r="O493">
            <v>74.265876966620311</v>
          </cell>
          <cell r="P493">
            <v>73.57712247385733</v>
          </cell>
        </row>
        <row r="494">
          <cell r="B494" t="str">
            <v>G-INTC3</v>
          </cell>
          <cell r="C494" t="str">
            <v>VAR_fout</v>
          </cell>
          <cell r="D494" t="str">
            <v>ELC</v>
          </cell>
          <cell r="E494">
            <v>2.0282042010671252E-2</v>
          </cell>
          <cell r="F494">
            <v>2.6676261026471909E-3</v>
          </cell>
          <cell r="G494">
            <v>3.2472278726756463E-3</v>
          </cell>
          <cell r="H494">
            <v>0.13592839965574854</v>
          </cell>
          <cell r="I494">
            <v>2.6962347698244464E-3</v>
          </cell>
          <cell r="J494">
            <v>2.4633057646244907E-3</v>
          </cell>
          <cell r="K494">
            <v>2.9854575872084272E-3</v>
          </cell>
          <cell r="L494">
            <v>6.3717390207650723E-3</v>
          </cell>
          <cell r="M494">
            <v>3.5304935847703615E-3</v>
          </cell>
          <cell r="N494">
            <v>6.2765691266380924E-3</v>
          </cell>
          <cell r="O494">
            <v>4.7326766290040519E-3</v>
          </cell>
          <cell r="P494">
            <v>1.028424848825003E-2</v>
          </cell>
        </row>
        <row r="495">
          <cell r="B495" t="str">
            <v>G-INTC3</v>
          </cell>
          <cell r="C495" t="str">
            <v>VAR_fin</v>
          </cell>
          <cell r="D495" t="str">
            <v>ELC13</v>
          </cell>
          <cell r="E495">
            <v>179.41368512779357</v>
          </cell>
          <cell r="F495">
            <v>183.28257376467042</v>
          </cell>
          <cell r="G495">
            <v>176.40949600982577</v>
          </cell>
          <cell r="H495">
            <v>159.15779775704937</v>
          </cell>
          <cell r="I495">
            <v>164.87662429120766</v>
          </cell>
          <cell r="J495">
            <v>166.20550935867286</v>
          </cell>
          <cell r="K495">
            <v>159.86024623309757</v>
          </cell>
          <cell r="L495">
            <v>156.18155934398598</v>
          </cell>
          <cell r="M495">
            <v>155.11960617284947</v>
          </cell>
          <cell r="N495">
            <v>163.28650488143182</v>
          </cell>
          <cell r="O495">
            <v>166.10082771021263</v>
          </cell>
          <cell r="P495">
            <v>173.20117746086268</v>
          </cell>
        </row>
        <row r="496">
          <cell r="B496" t="str">
            <v>G-INTC3</v>
          </cell>
          <cell r="C496" t="str">
            <v>VAR_ncap</v>
          </cell>
          <cell r="D496" t="str">
            <v>-</v>
          </cell>
          <cell r="E496">
            <v>7.9662605033908105E-8</v>
          </cell>
          <cell r="F496">
            <v>1.09428998717121E-7</v>
          </cell>
          <cell r="G496">
            <v>8.4309512508859895E-8</v>
          </cell>
          <cell r="H496">
            <v>9.5498701549392598E-8</v>
          </cell>
          <cell r="I496">
            <v>1.3097964088738699E-7</v>
          </cell>
          <cell r="J496">
            <v>1.6081078399534699E-7</v>
          </cell>
          <cell r="K496">
            <v>2.17299250656848E-7</v>
          </cell>
          <cell r="L496">
            <v>3.3975022454485598E-7</v>
          </cell>
          <cell r="M496">
            <v>4.5850907032077202E-7</v>
          </cell>
          <cell r="N496">
            <v>1.59859358495689E-6</v>
          </cell>
        </row>
        <row r="497">
          <cell r="B497" t="str">
            <v>G-INTC3</v>
          </cell>
          <cell r="C497" t="str">
            <v>VAR_cap</v>
          </cell>
          <cell r="D497" t="str">
            <v>-</v>
          </cell>
          <cell r="E497">
            <v>13.914190167241101</v>
          </cell>
          <cell r="F497">
            <v>13.914190167241101</v>
          </cell>
          <cell r="G497">
            <v>13.914190167241101</v>
          </cell>
          <cell r="H497">
            <v>13.914190255663618</v>
          </cell>
          <cell r="I497">
            <v>13.914190463640011</v>
          </cell>
          <cell r="J497">
            <v>13.914190536140918</v>
          </cell>
          <cell r="K497">
            <v>13.914190669096117</v>
          </cell>
          <cell r="L497">
            <v>13.914190827931343</v>
          </cell>
          <cell r="M497">
            <v>13.914191011841679</v>
          </cell>
          <cell r="N497">
            <v>13.914191495397999</v>
          </cell>
          <cell r="O497">
            <v>13.914191843489888</v>
          </cell>
          <cell r="P497">
            <v>13.914193442083473</v>
          </cell>
        </row>
        <row r="498">
          <cell r="B498" t="str">
            <v>HPLBIO</v>
          </cell>
          <cell r="C498" t="str">
            <v>VAR_fout</v>
          </cell>
          <cell r="D498" t="str">
            <v>LTH</v>
          </cell>
          <cell r="E498">
            <v>0.90177452933999391</v>
          </cell>
          <cell r="F498">
            <v>1.5572847115683306</v>
          </cell>
          <cell r="G498">
            <v>1.5572848594854338</v>
          </cell>
          <cell r="H498">
            <v>1.5572852315600125</v>
          </cell>
          <cell r="I498">
            <v>1.557286581899904</v>
          </cell>
          <cell r="J498">
            <v>1.557288480768884</v>
          </cell>
          <cell r="K498">
            <v>1.5572916678986621</v>
          </cell>
          <cell r="L498">
            <v>1.557294040175099</v>
          </cell>
          <cell r="M498">
            <v>1.5572955278313627</v>
          </cell>
          <cell r="N498">
            <v>1.5573003452778111</v>
          </cell>
          <cell r="O498">
            <v>1.5573078305082444</v>
          </cell>
          <cell r="P498">
            <v>1.557330536694612</v>
          </cell>
        </row>
        <row r="499">
          <cell r="B499" t="str">
            <v>HPLBIO</v>
          </cell>
          <cell r="C499" t="str">
            <v>VAR_fin</v>
          </cell>
          <cell r="D499" t="str">
            <v>EBIO</v>
          </cell>
          <cell r="E499">
            <v>1.1839503062320011</v>
          </cell>
          <cell r="F499">
            <v>2.0445772764298056</v>
          </cell>
          <cell r="G499">
            <v>2.0445774706318982</v>
          </cell>
          <cell r="H499">
            <v>2.0445779591329538</v>
          </cell>
          <cell r="I499">
            <v>2.044579732009963</v>
          </cell>
          <cell r="J499">
            <v>2.0445822250572125</v>
          </cell>
          <cell r="K499">
            <v>2.0445864094771005</v>
          </cell>
          <cell r="L499">
            <v>2.0445895240665277</v>
          </cell>
          <cell r="M499">
            <v>2.044591477227804</v>
          </cell>
          <cell r="N499">
            <v>2.0445978021094788</v>
          </cell>
          <cell r="O499">
            <v>2.0446076295558919</v>
          </cell>
          <cell r="P499">
            <v>2.0446374407730299</v>
          </cell>
        </row>
        <row r="500">
          <cell r="B500" t="str">
            <v>HPLBIO</v>
          </cell>
          <cell r="C500" t="str">
            <v>VAR_ncap</v>
          </cell>
          <cell r="D500" t="str">
            <v>-</v>
          </cell>
          <cell r="E500">
            <v>5.6716197235043799E-5</v>
          </cell>
          <cell r="F500">
            <v>8.3095442882333503E-2</v>
          </cell>
          <cell r="G500">
            <v>1.3155219103922001E-5</v>
          </cell>
          <cell r="H500">
            <v>6.2921629004539806E-2</v>
          </cell>
          <cell r="I500">
            <v>5.1455316620255501E-2</v>
          </cell>
          <cell r="J500">
            <v>3.2053268825945301E-2</v>
          </cell>
          <cell r="K500">
            <v>7.1054770965346695E-2</v>
          </cell>
          <cell r="L500">
            <v>4.2992580497821002E-2</v>
          </cell>
          <cell r="M500">
            <v>0.105291533900121</v>
          </cell>
          <cell r="N500">
            <v>7.7149930465732501E-5</v>
          </cell>
          <cell r="O500">
            <v>0.11109737293987999</v>
          </cell>
          <cell r="P500">
            <v>2.9826484372100502E-4</v>
          </cell>
        </row>
        <row r="501">
          <cell r="B501" t="str">
            <v>HPLBIO</v>
          </cell>
          <cell r="C501" t="str">
            <v>VAR_cap</v>
          </cell>
          <cell r="D501" t="str">
            <v>-</v>
          </cell>
          <cell r="E501">
            <v>0.11443588882698702</v>
          </cell>
          <cell r="F501">
            <v>0.19752916059773518</v>
          </cell>
          <cell r="G501">
            <v>0.19753809293372179</v>
          </cell>
          <cell r="H501">
            <v>0.19752737249482336</v>
          </cell>
          <cell r="I501">
            <v>0.1975302839252229</v>
          </cell>
          <cell r="J501">
            <v>0.19753164781460616</v>
          </cell>
          <cell r="K501">
            <v>0.1975309145716419</v>
          </cell>
          <cell r="L501">
            <v>0.19754378197358027</v>
          </cell>
          <cell r="M501">
            <v>0.26275092471995531</v>
          </cell>
          <cell r="N501">
            <v>0.21939838052150146</v>
          </cell>
          <cell r="O501">
            <v>0.25944424746097766</v>
          </cell>
          <cell r="P501">
            <v>0.21674415416590018</v>
          </cell>
        </row>
        <row r="502">
          <cell r="B502" t="str">
            <v>CHPGFC</v>
          </cell>
          <cell r="C502" t="str">
            <v>VAR_fout</v>
          </cell>
          <cell r="D502" t="str">
            <v>ELC35</v>
          </cell>
          <cell r="J502">
            <v>0.46619778008568546</v>
          </cell>
          <cell r="K502">
            <v>1.2043327160779675</v>
          </cell>
          <cell r="L502">
            <v>1.9212198804162783</v>
          </cell>
          <cell r="M502">
            <v>1.8597084776145776</v>
          </cell>
          <cell r="N502">
            <v>1.4549704739265905</v>
          </cell>
          <cell r="O502">
            <v>0.59353486415726486</v>
          </cell>
          <cell r="P502">
            <v>3.0951811310763147E-2</v>
          </cell>
        </row>
        <row r="503">
          <cell r="B503" t="str">
            <v>CHPGFC</v>
          </cell>
          <cell r="C503" t="str">
            <v>VAR_fout</v>
          </cell>
          <cell r="D503" t="str">
            <v>LTH</v>
          </cell>
          <cell r="J503">
            <v>0.59440216960924974</v>
          </cell>
          <cell r="K503">
            <v>1.5656325309013561</v>
          </cell>
          <cell r="L503">
            <v>2.5456163415515687</v>
          </cell>
          <cell r="M503">
            <v>2.4641137328393183</v>
          </cell>
          <cell r="N503">
            <v>1.9278358779527327</v>
          </cell>
          <cell r="O503">
            <v>0.78643369500837546</v>
          </cell>
          <cell r="P503">
            <v>4.1011149986761135E-2</v>
          </cell>
        </row>
        <row r="504">
          <cell r="B504" t="str">
            <v>CHPGFC</v>
          </cell>
          <cell r="C504" t="str">
            <v>VAR_fout</v>
          </cell>
          <cell r="D504" t="str">
            <v>CO2_E</v>
          </cell>
          <cell r="J504">
            <v>65.733886992081693</v>
          </cell>
          <cell r="K504">
            <v>169.81091296699299</v>
          </cell>
          <cell r="L504">
            <v>270.89200313869497</v>
          </cell>
          <cell r="M504">
            <v>262.21889534365602</v>
          </cell>
          <cell r="N504">
            <v>205.150836823649</v>
          </cell>
          <cell r="O504">
            <v>83.688415846174195</v>
          </cell>
          <cell r="P504">
            <v>4.3642053948176001</v>
          </cell>
        </row>
        <row r="505">
          <cell r="B505" t="str">
            <v>CHPGFC</v>
          </cell>
          <cell r="C505" t="str">
            <v>VAR_fin</v>
          </cell>
          <cell r="D505" t="str">
            <v>ENGA</v>
          </cell>
          <cell r="J505">
            <v>1.1654944502142146</v>
          </cell>
          <cell r="K505">
            <v>3.0108317901949158</v>
          </cell>
          <cell r="L505">
            <v>4.803049701040691</v>
          </cell>
          <cell r="M505">
            <v>4.6492711940364435</v>
          </cell>
          <cell r="N505">
            <v>3.6374261848164759</v>
          </cell>
          <cell r="O505">
            <v>1.4838371603931602</v>
          </cell>
          <cell r="P505">
            <v>7.7379528276907805E-2</v>
          </cell>
        </row>
        <row r="506">
          <cell r="B506" t="str">
            <v>CHPGFC</v>
          </cell>
          <cell r="C506" t="str">
            <v>VAR_ncap</v>
          </cell>
          <cell r="D506" t="str">
            <v>-</v>
          </cell>
          <cell r="J506">
            <v>1.7392620792824099E-2</v>
          </cell>
          <cell r="K506">
            <v>2.7536935203748902E-2</v>
          </cell>
          <cell r="L506">
            <v>2.6745157709700901E-2</v>
          </cell>
          <cell r="M506">
            <v>9.2859001101597996E-6</v>
          </cell>
          <cell r="N506">
            <v>4.5948022771328496E-6</v>
          </cell>
          <cell r="O506">
            <v>8.2483756509690794E-6</v>
          </cell>
          <cell r="P506">
            <v>1.45931940285787E-3</v>
          </cell>
        </row>
        <row r="507">
          <cell r="B507" t="str">
            <v>CHPGFC</v>
          </cell>
          <cell r="C507" t="str">
            <v>VAR_cap</v>
          </cell>
          <cell r="D507" t="str">
            <v>-</v>
          </cell>
          <cell r="J507">
            <v>1.7392620792824099E-2</v>
          </cell>
          <cell r="K507">
            <v>4.4929492732202064E-2</v>
          </cell>
          <cell r="L507">
            <v>7.1674383701054806E-2</v>
          </cell>
          <cell r="M507">
            <v>6.9378870065745529E-2</v>
          </cell>
          <cell r="N507">
            <v>5.4294697855011002E-2</v>
          </cell>
          <cell r="O507">
            <v>2.6766059040053275E-2</v>
          </cell>
          <cell r="P507">
            <v>1.4799837197929675E-3</v>
          </cell>
        </row>
        <row r="508">
          <cell r="B508" t="str">
            <v>G-INTC5</v>
          </cell>
          <cell r="C508" t="str">
            <v>VAR_fout</v>
          </cell>
          <cell r="D508" t="str">
            <v>ELC5</v>
          </cell>
          <cell r="E508">
            <v>259.94421238850538</v>
          </cell>
          <cell r="F508">
            <v>120.19284843542749</v>
          </cell>
          <cell r="G508">
            <v>117.42359566722341</v>
          </cell>
          <cell r="H508">
            <v>131.5972868477445</v>
          </cell>
          <cell r="I508">
            <v>104.63954533238594</v>
          </cell>
          <cell r="J508">
            <v>146.46041596493009</v>
          </cell>
          <cell r="K508">
            <v>103.27381592241558</v>
          </cell>
          <cell r="L508">
            <v>142.72850797675932</v>
          </cell>
          <cell r="M508">
            <v>103.12104325713307</v>
          </cell>
          <cell r="N508">
            <v>107.72620280030191</v>
          </cell>
          <cell r="O508">
            <v>110.65829970263073</v>
          </cell>
          <cell r="P508">
            <v>117.3673169659253</v>
          </cell>
        </row>
        <row r="509">
          <cell r="B509" t="str">
            <v>G-INTC5</v>
          </cell>
          <cell r="C509" t="str">
            <v>VAR_fout</v>
          </cell>
          <cell r="D509" t="str">
            <v>ELC13</v>
          </cell>
          <cell r="E509">
            <v>6.9780033181871814E-2</v>
          </cell>
          <cell r="F509">
            <v>1.55178464408689E-3</v>
          </cell>
          <cell r="G509">
            <v>2.3496688901060245E-3</v>
          </cell>
          <cell r="H509">
            <v>9.4394524026734353E-4</v>
          </cell>
          <cell r="I509">
            <v>2.0337947960976459E-3</v>
          </cell>
          <cell r="J509">
            <v>1.8243349891171026E-3</v>
          </cell>
          <cell r="K509">
            <v>2.1447098459621817E-3</v>
          </cell>
          <cell r="L509">
            <v>4.3888862956860128E-3</v>
          </cell>
          <cell r="M509">
            <v>2.9052860888758589E-3</v>
          </cell>
          <cell r="N509">
            <v>5.5299671483867207E-3</v>
          </cell>
          <cell r="O509">
            <v>4.2550326738699006E-3</v>
          </cell>
          <cell r="P509">
            <v>9.0514945611812649E-3</v>
          </cell>
        </row>
        <row r="510">
          <cell r="B510" t="str">
            <v>G-INTC5</v>
          </cell>
          <cell r="C510" t="str">
            <v>VAR_fin</v>
          </cell>
          <cell r="D510" t="str">
            <v>ELC35</v>
          </cell>
          <cell r="E510">
            <v>268.22621385861584</v>
          </cell>
          <cell r="F510">
            <v>125.87877379690401</v>
          </cell>
          <cell r="G510">
            <v>122.71243031804394</v>
          </cell>
          <cell r="H510">
            <v>137.02699219318552</v>
          </cell>
          <cell r="I510">
            <v>108.56693691110604</v>
          </cell>
          <cell r="J510">
            <v>151.41252502969022</v>
          </cell>
          <cell r="K510">
            <v>106.38582479305305</v>
          </cell>
          <cell r="L510">
            <v>146.50839747928038</v>
          </cell>
          <cell r="M510">
            <v>105.8517326758881</v>
          </cell>
          <cell r="N510">
            <v>110.58139974955321</v>
          </cell>
          <cell r="O510">
            <v>113.58974638333143</v>
          </cell>
          <cell r="P510">
            <v>120.48115061787554</v>
          </cell>
        </row>
        <row r="511">
          <cell r="B511" t="str">
            <v>G-INTC5</v>
          </cell>
          <cell r="C511" t="str">
            <v>VAR_ncap</v>
          </cell>
          <cell r="D511" t="str">
            <v>-</v>
          </cell>
          <cell r="E511">
            <v>3.5696107435925401E-7</v>
          </cell>
          <cell r="F511">
            <v>3.79000313363957E-7</v>
          </cell>
          <cell r="G511">
            <v>3.5406447986718903E-7</v>
          </cell>
          <cell r="H511">
            <v>4.0159324007064402E-7</v>
          </cell>
          <cell r="I511">
            <v>5.52113343126262E-7</v>
          </cell>
          <cell r="J511">
            <v>6.7529808125088496E-7</v>
          </cell>
          <cell r="K511">
            <v>8.9365844564535096E-7</v>
          </cell>
          <cell r="L511">
            <v>1.38952358231722E-6</v>
          </cell>
          <cell r="M511">
            <v>1.8946322335778799E-6</v>
          </cell>
          <cell r="N511">
            <v>6.5630544792337002E-6</v>
          </cell>
        </row>
        <row r="512">
          <cell r="B512" t="str">
            <v>G-INTC5</v>
          </cell>
          <cell r="C512" t="str">
            <v>VAR_cap</v>
          </cell>
          <cell r="D512" t="str">
            <v>-</v>
          </cell>
          <cell r="E512">
            <v>12.649263788401001</v>
          </cell>
          <cell r="F512">
            <v>12.649263788401001</v>
          </cell>
          <cell r="G512">
            <v>12.649263788401001</v>
          </cell>
          <cell r="H512">
            <v>12.649264139242177</v>
          </cell>
          <cell r="I512">
            <v>12.649264975137699</v>
          </cell>
          <cell r="J512">
            <v>12.649265280020108</v>
          </cell>
          <cell r="K512">
            <v>12.649265840059968</v>
          </cell>
          <cell r="L512">
            <v>12.649266507431532</v>
          </cell>
          <cell r="M512">
            <v>12.649267263775714</v>
          </cell>
          <cell r="N512">
            <v>12.649269246874871</v>
          </cell>
          <cell r="O512">
            <v>12.649270685245794</v>
          </cell>
          <cell r="P512">
            <v>12.649277248300274</v>
          </cell>
        </row>
        <row r="513">
          <cell r="B513" t="str">
            <v>D-SLFO</v>
          </cell>
          <cell r="C513" t="str">
            <v>VAR_fout</v>
          </cell>
          <cell r="D513" t="str">
            <v>CO2</v>
          </cell>
          <cell r="E513">
            <v>2267.7886265700099</v>
          </cell>
          <cell r="F513">
            <v>2023.7823893478701</v>
          </cell>
          <cell r="G513">
            <v>1899.52759475621</v>
          </cell>
          <cell r="H513">
            <v>1600.30881601685</v>
          </cell>
          <cell r="I513">
            <v>1274.6496047143401</v>
          </cell>
          <cell r="J513">
            <v>1067.61468694934</v>
          </cell>
          <cell r="K513">
            <v>992.60704459589601</v>
          </cell>
          <cell r="L513">
            <v>960.30455099835797</v>
          </cell>
          <cell r="M513">
            <v>705.24543519202405</v>
          </cell>
          <cell r="N513">
            <v>588.74533739522894</v>
          </cell>
          <cell r="O513">
            <v>316.77518347465599</v>
          </cell>
          <cell r="P513">
            <v>134.968501131653</v>
          </cell>
        </row>
        <row r="514">
          <cell r="B514" t="str">
            <v>D-SLFO</v>
          </cell>
          <cell r="C514" t="str">
            <v>VAR_fout</v>
          </cell>
          <cell r="D514" t="str">
            <v>SLFO</v>
          </cell>
          <cell r="E514">
            <v>30.256633834950208</v>
          </cell>
          <cell r="F514">
            <v>27.001124354668281</v>
          </cell>
          <cell r="G514">
            <v>25.343399325318007</v>
          </cell>
          <cell r="H514">
            <v>21.351341418571248</v>
          </cell>
          <cell r="I514">
            <v>17.00661387608109</v>
          </cell>
          <cell r="J514">
            <v>14.244189356215994</v>
          </cell>
          <cell r="K514">
            <v>13.243442335161122</v>
          </cell>
          <cell r="L514">
            <v>12.812644839073849</v>
          </cell>
          <cell r="M514">
            <v>9.409500482830218</v>
          </cell>
          <cell r="N514">
            <v>7.8553531675677437</v>
          </cell>
          <cell r="O514">
            <v>4.2266709895277739</v>
          </cell>
          <cell r="P514">
            <v>1.8013725262830811</v>
          </cell>
        </row>
        <row r="515">
          <cell r="B515" t="str">
            <v>D-SLFO</v>
          </cell>
          <cell r="C515" t="str">
            <v>VAR_fin</v>
          </cell>
          <cell r="D515" t="str">
            <v>LFO</v>
          </cell>
          <cell r="E515">
            <v>30.770537673948596</v>
          </cell>
          <cell r="F515">
            <v>27.459733912454183</v>
          </cell>
          <cell r="G515">
            <v>25.773780118808801</v>
          </cell>
          <cell r="H515">
            <v>21.713823826551582</v>
          </cell>
          <cell r="I515">
            <v>17.295109968987006</v>
          </cell>
          <cell r="J515">
            <v>14.485952333098181</v>
          </cell>
          <cell r="K515">
            <v>13.468209560324221</v>
          </cell>
          <cell r="L515">
            <v>13.029912496585583</v>
          </cell>
          <cell r="M515">
            <v>9.5691375195661177</v>
          </cell>
          <cell r="N515">
            <v>7.9884034924725782</v>
          </cell>
          <cell r="O515">
            <v>4.2981707391405237</v>
          </cell>
          <cell r="P515">
            <v>1.8313229461553968</v>
          </cell>
        </row>
        <row r="516">
          <cell r="B516" t="str">
            <v>D-SLFO</v>
          </cell>
          <cell r="C516" t="str">
            <v>VAR_fin</v>
          </cell>
          <cell r="D516" t="str">
            <v>BDS</v>
          </cell>
          <cell r="G516">
            <v>7.2675411161054576E-5</v>
          </cell>
          <cell r="H516">
            <v>1.6653646681060149E-4</v>
          </cell>
          <cell r="I516">
            <v>3.5852084359476596E-4</v>
          </cell>
          <cell r="J516">
            <v>1.7218462686462583E-4</v>
          </cell>
          <cell r="K516">
            <v>1.7055247524431642E-4</v>
          </cell>
          <cell r="L516">
            <v>3.5309740307275104E-4</v>
          </cell>
          <cell r="M516">
            <v>1.8189510408106653E-4</v>
          </cell>
          <cell r="N516">
            <v>3.7166665542268844E-4</v>
          </cell>
          <cell r="O516">
            <v>2.8971238604708972E-4</v>
          </cell>
          <cell r="P516">
            <v>6.4577778315430751E-4</v>
          </cell>
        </row>
        <row r="517">
          <cell r="B517" t="str">
            <v>D-RCOA</v>
          </cell>
          <cell r="C517" t="str">
            <v>VAR_fout</v>
          </cell>
          <cell r="D517" t="str">
            <v>CO2</v>
          </cell>
          <cell r="E517">
            <v>9.2701468458814897</v>
          </cell>
          <cell r="F517">
            <v>9.2701187671744005</v>
          </cell>
          <cell r="G517">
            <v>0.15461661766957499</v>
          </cell>
          <cell r="H517">
            <v>0.13038868780981799</v>
          </cell>
          <cell r="I517">
            <v>5.3049360342533297E-2</v>
          </cell>
        </row>
        <row r="518">
          <cell r="B518" t="str">
            <v>D-RCOA</v>
          </cell>
          <cell r="C518" t="str">
            <v>VAR_fout</v>
          </cell>
          <cell r="D518" t="str">
            <v>RCOA</v>
          </cell>
          <cell r="E518">
            <v>0.10000158409796647</v>
          </cell>
          <cell r="F518">
            <v>0.10000128119929226</v>
          </cell>
          <cell r="G518">
            <v>1.6679246782046943E-3</v>
          </cell>
          <cell r="H518">
            <v>1.406566211540651E-3</v>
          </cell>
          <cell r="I518">
            <v>5.7226925935850346E-4</v>
          </cell>
        </row>
        <row r="519">
          <cell r="B519" t="str">
            <v>D-RCOA</v>
          </cell>
          <cell r="C519" t="str">
            <v>VAR_fin</v>
          </cell>
          <cell r="D519" t="str">
            <v>COA</v>
          </cell>
          <cell r="E519">
            <v>0.10000158409796647</v>
          </cell>
          <cell r="F519">
            <v>0.10000128119929226</v>
          </cell>
          <cell r="G519">
            <v>1.6679246782046943E-3</v>
          </cell>
          <cell r="H519">
            <v>1.406566211540651E-3</v>
          </cell>
          <cell r="I519">
            <v>5.7226925935850346E-4</v>
          </cell>
        </row>
        <row r="520">
          <cell r="B520" t="str">
            <v>EHYD-RUN00</v>
          </cell>
          <cell r="C520" t="str">
            <v>VAR_fout</v>
          </cell>
          <cell r="D520" t="str">
            <v>ELC13</v>
          </cell>
          <cell r="E520">
            <v>54.392399999973435</v>
          </cell>
          <cell r="F520">
            <v>43.518344869846743</v>
          </cell>
          <cell r="G520">
            <v>53.296180733552582</v>
          </cell>
          <cell r="H520">
            <v>52.202970360514719</v>
          </cell>
          <cell r="I520">
            <v>51.109969009656318</v>
          </cell>
          <cell r="J520">
            <v>50.01689088457087</v>
          </cell>
          <cell r="K520">
            <v>48.923891238117065</v>
          </cell>
          <cell r="L520">
            <v>47.830925285030752</v>
          </cell>
          <cell r="M520">
            <v>47.830868739919637</v>
          </cell>
          <cell r="N520">
            <v>47.830873050252592</v>
          </cell>
          <cell r="O520">
            <v>47.830804456355494</v>
          </cell>
          <cell r="P520">
            <v>47.828748529666825</v>
          </cell>
        </row>
        <row r="521">
          <cell r="B521" t="str">
            <v>EHYD-RUN00</v>
          </cell>
          <cell r="C521" t="str">
            <v>VAR_fin</v>
          </cell>
          <cell r="D521" t="str">
            <v>HYDR</v>
          </cell>
          <cell r="E521">
            <v>54.392399999973435</v>
          </cell>
          <cell r="F521">
            <v>43.518344869846743</v>
          </cell>
          <cell r="G521">
            <v>53.296180733552582</v>
          </cell>
          <cell r="H521">
            <v>52.202970360514719</v>
          </cell>
          <cell r="I521">
            <v>51.109969009656318</v>
          </cell>
          <cell r="J521">
            <v>50.01689088457087</v>
          </cell>
          <cell r="K521">
            <v>48.923891238117065</v>
          </cell>
          <cell r="L521">
            <v>47.830925285030752</v>
          </cell>
          <cell r="M521">
            <v>47.830868739919637</v>
          </cell>
          <cell r="N521">
            <v>47.830873050252592</v>
          </cell>
          <cell r="O521">
            <v>47.830804456355494</v>
          </cell>
          <cell r="P521">
            <v>47.828748529666825</v>
          </cell>
        </row>
        <row r="522">
          <cell r="B522" t="str">
            <v>EHYD-RUN00</v>
          </cell>
          <cell r="C522" t="str">
            <v>VAR_cap</v>
          </cell>
          <cell r="D522" t="str">
            <v>-</v>
          </cell>
          <cell r="E522">
            <v>3.86687</v>
          </cell>
          <cell r="F522">
            <v>3.9240852000672399</v>
          </cell>
          <cell r="G522">
            <v>3.9610124303882599</v>
          </cell>
          <cell r="H522">
            <v>3.9647700000000001</v>
          </cell>
          <cell r="I522">
            <v>3.9647700000000001</v>
          </cell>
          <cell r="J522">
            <v>3.9647700000000001</v>
          </cell>
          <cell r="K522">
            <v>3.9647700000000001</v>
          </cell>
          <cell r="L522">
            <v>3.9647700000000001</v>
          </cell>
          <cell r="M522">
            <v>3.9647700000000001</v>
          </cell>
          <cell r="N522">
            <v>3.9647700000000001</v>
          </cell>
          <cell r="O522">
            <v>3.9647700000000001</v>
          </cell>
          <cell r="P522">
            <v>3.9647700000000001</v>
          </cell>
        </row>
        <row r="523">
          <cell r="B523" t="str">
            <v>HPLELCHP</v>
          </cell>
          <cell r="C523" t="str">
            <v>VAR_fout</v>
          </cell>
          <cell r="D523" t="str">
            <v>LTH</v>
          </cell>
          <cell r="F523">
            <v>3.4254842520538507</v>
          </cell>
          <cell r="G523">
            <v>3.5292827585277684</v>
          </cell>
          <cell r="H523">
            <v>3.709311350539449</v>
          </cell>
          <cell r="I523">
            <v>3.8985228141806383</v>
          </cell>
          <cell r="J523">
            <v>4.0973864744538426</v>
          </cell>
          <cell r="K523">
            <v>4.3063945030312816</v>
          </cell>
          <cell r="L523">
            <v>4.5260640730260731</v>
          </cell>
          <cell r="M523">
            <v>4.7569391274843777</v>
          </cell>
          <cell r="N523">
            <v>4.9995911211350164</v>
          </cell>
          <cell r="O523">
            <v>5.2546218533109261</v>
          </cell>
          <cell r="P523">
            <v>5.5226663074365474</v>
          </cell>
        </row>
        <row r="524">
          <cell r="B524" t="str">
            <v>HPLELCHP</v>
          </cell>
          <cell r="C524" t="str">
            <v>VAR_fin</v>
          </cell>
          <cell r="D524" t="str">
            <v>ELC35</v>
          </cell>
          <cell r="F524">
            <v>1.1418280840179493</v>
          </cell>
          <cell r="G524">
            <v>1.1764275861759232</v>
          </cell>
          <cell r="H524">
            <v>1.2364371168464807</v>
          </cell>
          <cell r="I524">
            <v>1.2995076047268779</v>
          </cell>
          <cell r="J524">
            <v>1.3657954914846162</v>
          </cell>
          <cell r="K524">
            <v>1.4354648343437606</v>
          </cell>
          <cell r="L524">
            <v>1.5086880243420231</v>
          </cell>
          <cell r="M524">
            <v>1.5856463758281267</v>
          </cell>
          <cell r="N524">
            <v>1.6665303737116719</v>
          </cell>
          <cell r="O524">
            <v>1.7515406177703088</v>
          </cell>
          <cell r="P524">
            <v>1.8408887691455134</v>
          </cell>
        </row>
        <row r="525">
          <cell r="B525" t="str">
            <v>HPLELCHP</v>
          </cell>
          <cell r="C525" t="str">
            <v>VAR_fin</v>
          </cell>
          <cell r="D525" t="str">
            <v>WWTPCC</v>
          </cell>
          <cell r="F525">
            <v>6.8509685041077004</v>
          </cell>
          <cell r="G525">
            <v>7.0585655170555404</v>
          </cell>
          <cell r="H525">
            <v>7.4186227010788999</v>
          </cell>
          <cell r="I525">
            <v>7.7970456283612801</v>
          </cell>
          <cell r="J525">
            <v>8.1947729489076906</v>
          </cell>
          <cell r="K525">
            <v>8.6127890060625596</v>
          </cell>
          <cell r="L525">
            <v>9.0521281460521497</v>
          </cell>
          <cell r="M525">
            <v>9.5138782549687608</v>
          </cell>
          <cell r="N525">
            <v>9.9991822422700292</v>
          </cell>
          <cell r="O525">
            <v>10.509243706621801</v>
          </cell>
          <cell r="P525">
            <v>11.0453326148731</v>
          </cell>
        </row>
        <row r="526">
          <cell r="B526" t="str">
            <v>HPLELCHP</v>
          </cell>
          <cell r="C526" t="str">
            <v>VAR_ncap</v>
          </cell>
          <cell r="D526" t="str">
            <v>-</v>
          </cell>
          <cell r="F526">
            <v>0.21097007583736199</v>
          </cell>
          <cell r="G526">
            <v>6.3954510062306097E-3</v>
          </cell>
          <cell r="H526">
            <v>1.10578957625239E-2</v>
          </cell>
          <cell r="I526">
            <v>1.1676787905774101E-2</v>
          </cell>
          <cell r="J526">
            <v>9.54052831089581E-2</v>
          </cell>
          <cell r="K526">
            <v>0.15119177911796799</v>
          </cell>
          <cell r="L526">
            <v>2.05136742894226E-2</v>
          </cell>
          <cell r="M526">
            <v>3.4957712963475697E-2</v>
          </cell>
          <cell r="N526">
            <v>0.101301795740528</v>
          </cell>
          <cell r="O526">
            <v>0.166866702562185</v>
          </cell>
          <cell r="P526">
            <v>3.7103778268583298E-2</v>
          </cell>
        </row>
        <row r="527">
          <cell r="B527" t="str">
            <v>HPLELCHP</v>
          </cell>
          <cell r="C527" t="str">
            <v>VAR_cap</v>
          </cell>
          <cell r="D527" t="str">
            <v>-</v>
          </cell>
          <cell r="F527">
            <v>0.21097007583736199</v>
          </cell>
          <cell r="G527">
            <v>0.21736532771724246</v>
          </cell>
          <cell r="H527">
            <v>0.22842276783278717</v>
          </cell>
          <cell r="I527">
            <v>0.24009824978258165</v>
          </cell>
          <cell r="J527">
            <v>0.25422573317479458</v>
          </cell>
          <cell r="K527">
            <v>0.26695595668907818</v>
          </cell>
          <cell r="L527">
            <v>0.2787843569090484</v>
          </cell>
          <cell r="M527">
            <v>0.29296828796511099</v>
          </cell>
          <cell r="N527">
            <v>0.30796093799728202</v>
          </cell>
          <cell r="O527">
            <v>0.32363600438107742</v>
          </cell>
          <cell r="P527">
            <v>0.34022452327078606</v>
          </cell>
        </row>
        <row r="528">
          <cell r="B528" t="str">
            <v>D-ITOT_LTH</v>
          </cell>
          <cell r="C528" t="str">
            <v>VAR_fout</v>
          </cell>
          <cell r="D528" t="str">
            <v>ITOT_LTH_DH</v>
          </cell>
          <cell r="E528">
            <v>7.1200010388641122</v>
          </cell>
          <cell r="F528">
            <v>7.6289059087354349</v>
          </cell>
          <cell r="G528">
            <v>7.3930114256968853</v>
          </cell>
          <cell r="H528">
            <v>7.8106207581416696</v>
          </cell>
          <cell r="I528">
            <v>7.3255307645330916</v>
          </cell>
          <cell r="J528">
            <v>7.8107988361459029</v>
          </cell>
          <cell r="K528">
            <v>8.8814698494627944</v>
          </cell>
          <cell r="L528">
            <v>9.2265840849056051</v>
          </cell>
          <cell r="M528">
            <v>9.1450537208966711</v>
          </cell>
          <cell r="N528">
            <v>9.3853557688595224</v>
          </cell>
          <cell r="O528">
            <v>9.0428404135824376</v>
          </cell>
          <cell r="P528">
            <v>8.9636927588490938</v>
          </cell>
        </row>
        <row r="529">
          <cell r="B529" t="str">
            <v>D-ITOT_LTH</v>
          </cell>
          <cell r="C529" t="str">
            <v>VAR_fin</v>
          </cell>
          <cell r="D529" t="str">
            <v>LTH</v>
          </cell>
          <cell r="E529">
            <v>7.7403368199187375</v>
          </cell>
          <cell r="F529">
            <v>8.2914007801095106</v>
          </cell>
          <cell r="G529">
            <v>8.0318548962176326</v>
          </cell>
          <cell r="H529">
            <v>8.4799811969847791</v>
          </cell>
          <cell r="I529">
            <v>7.9481029372477305</v>
          </cell>
          <cell r="J529">
            <v>8.4690573696434086</v>
          </cell>
          <cell r="K529">
            <v>9.6236515478065616</v>
          </cell>
          <cell r="L529">
            <v>9.9910606705639982</v>
          </cell>
          <cell r="M529">
            <v>9.9027750378953492</v>
          </cell>
          <cell r="N529">
            <v>10.16298751939056</v>
          </cell>
          <cell r="O529">
            <v>9.7920927588072306</v>
          </cell>
          <cell r="P529">
            <v>9.7063872568471545</v>
          </cell>
        </row>
        <row r="530">
          <cell r="B530" t="str">
            <v>D-ITOT_LTH</v>
          </cell>
          <cell r="C530" t="str">
            <v>VAR_ncap</v>
          </cell>
          <cell r="D530" t="str">
            <v>-</v>
          </cell>
          <cell r="E530">
            <v>0.79547232203254503</v>
          </cell>
          <cell r="F530">
            <v>2.9459686605383599E-8</v>
          </cell>
          <cell r="G530">
            <v>2.9405080113968799E-8</v>
          </cell>
          <cell r="H530">
            <v>3.8107940881382E-8</v>
          </cell>
          <cell r="I530">
            <v>5.0379050672812299E-8</v>
          </cell>
          <cell r="J530">
            <v>5.9978692125649799E-8</v>
          </cell>
          <cell r="K530">
            <v>6.9718160340348996E-8</v>
          </cell>
          <cell r="L530">
            <v>6.9157310157390595E-8</v>
          </cell>
          <cell r="M530">
            <v>6.4621904994978703E-8</v>
          </cell>
          <cell r="N530">
            <v>1.04976442538055E-7</v>
          </cell>
          <cell r="O530">
            <v>1.52796424171107E-7</v>
          </cell>
          <cell r="P530">
            <v>4.9330706583800295E-7</v>
          </cell>
        </row>
        <row r="531">
          <cell r="B531" t="str">
            <v>D-ITOT_LTH</v>
          </cell>
          <cell r="C531" t="str">
            <v>VAR_cap</v>
          </cell>
          <cell r="D531" t="str">
            <v>-</v>
          </cell>
          <cell r="E531">
            <v>0.79547232203254503</v>
          </cell>
          <cell r="F531">
            <v>0.79547235149223094</v>
          </cell>
          <cell r="G531">
            <v>0.79547238089731198</v>
          </cell>
          <cell r="H531">
            <v>0.79547241900525301</v>
          </cell>
          <cell r="I531">
            <v>0.79547246938430305</v>
          </cell>
          <cell r="J531">
            <v>0.79547252936299495</v>
          </cell>
          <cell r="K531">
            <v>0.79547259908115597</v>
          </cell>
          <cell r="L531">
            <v>0.79547266823846596</v>
          </cell>
          <cell r="M531">
            <v>0.79547273286037101</v>
          </cell>
          <cell r="N531">
            <v>0.795472837836814</v>
          </cell>
          <cell r="O531">
            <v>0.79547299063323795</v>
          </cell>
          <cell r="P531">
            <v>0.79547348394030404</v>
          </cell>
        </row>
        <row r="532">
          <cell r="B532" t="str">
            <v>ENUC_AMR_BEZ_III</v>
          </cell>
          <cell r="C532" t="str">
            <v>VAR_fout</v>
          </cell>
          <cell r="D532" t="str">
            <v>HTH</v>
          </cell>
          <cell r="M532">
            <v>0.87444278039482293</v>
          </cell>
          <cell r="N532">
            <v>1.2548125683639455</v>
          </cell>
          <cell r="O532">
            <v>1.2927926715762246</v>
          </cell>
          <cell r="P532">
            <v>1.1486374157214696</v>
          </cell>
        </row>
        <row r="533">
          <cell r="B533" t="str">
            <v>ENUC_AMR_BEZ_III</v>
          </cell>
          <cell r="C533" t="str">
            <v>VAR_fout</v>
          </cell>
          <cell r="D533" t="str">
            <v>ELC</v>
          </cell>
          <cell r="M533">
            <v>0.80613343471163712</v>
          </cell>
          <cell r="N533">
            <v>2.0463427721507199</v>
          </cell>
          <cell r="O533">
            <v>2.0297232412818178</v>
          </cell>
          <cell r="P533">
            <v>2.0464362833683603</v>
          </cell>
        </row>
        <row r="534">
          <cell r="B534" t="str">
            <v>ENUC_AMR_BEZ_III</v>
          </cell>
          <cell r="C534" t="str">
            <v>VAR_fin</v>
          </cell>
          <cell r="D534" t="str">
            <v>URN</v>
          </cell>
          <cell r="M534">
            <v>2.7207662072291448</v>
          </cell>
          <cell r="N534">
            <v>5.8810446752667573</v>
          </cell>
          <cell r="O534">
            <v>5.8844777957603158</v>
          </cell>
          <cell r="P534">
            <v>5.7684094189186323</v>
          </cell>
        </row>
        <row r="535">
          <cell r="B535" t="str">
            <v>ENUC_AMR_BEZ_III</v>
          </cell>
          <cell r="C535" t="str">
            <v>VAR_ncap</v>
          </cell>
          <cell r="D535" t="str">
            <v>-</v>
          </cell>
          <cell r="M535">
            <v>9.5379349023276605E-2</v>
          </cell>
          <cell r="N535">
            <v>2.1438525119616798E-6</v>
          </cell>
          <cell r="O535">
            <v>5.1336948919061103E-5</v>
          </cell>
        </row>
        <row r="536">
          <cell r="B536" t="str">
            <v>ENUC_AMR_BEZ_III</v>
          </cell>
          <cell r="C536" t="str">
            <v>VAR_cap</v>
          </cell>
          <cell r="D536" t="str">
            <v>-</v>
          </cell>
          <cell r="M536">
            <v>3.8867681327094103E-2</v>
          </cell>
          <cell r="N536">
            <v>9.5379349023276605E-2</v>
          </cell>
          <cell r="O536">
            <v>9.5397767391416394E-2</v>
          </cell>
          <cell r="P536">
            <v>9.5432829824707605E-2</v>
          </cell>
        </row>
        <row r="537">
          <cell r="B537" t="str">
            <v>D-IH2</v>
          </cell>
          <cell r="C537" t="str">
            <v>VAR_fout</v>
          </cell>
          <cell r="D537" t="str">
            <v>IH2</v>
          </cell>
          <cell r="H537">
            <v>4.5750929632980774E-4</v>
          </cell>
          <cell r="I537">
            <v>1.4155196876723696E-3</v>
          </cell>
          <cell r="J537">
            <v>1.7944910644691499E-3</v>
          </cell>
          <cell r="K537">
            <v>1.9661283449843893E-3</v>
          </cell>
          <cell r="L537">
            <v>5.8483007523254908E-3</v>
          </cell>
          <cell r="M537">
            <v>6.8844416998475296E-3</v>
          </cell>
          <cell r="N537">
            <v>7.0200126002708099E-2</v>
          </cell>
          <cell r="O537">
            <v>6.7378147268390254E-2</v>
          </cell>
          <cell r="P537">
            <v>9.1217101069438714E-2</v>
          </cell>
        </row>
        <row r="538">
          <cell r="B538" t="str">
            <v>D-IH2</v>
          </cell>
          <cell r="C538" t="str">
            <v>VAR_fin</v>
          </cell>
          <cell r="D538" t="str">
            <v>H2</v>
          </cell>
          <cell r="H538">
            <v>4.6099477967125247E-4</v>
          </cell>
          <cell r="I538">
            <v>1.4263036659006765E-3</v>
          </cell>
          <cell r="J538">
            <v>1.8081621936937428E-3</v>
          </cell>
          <cell r="K538">
            <v>1.9811070736103632E-3</v>
          </cell>
          <cell r="L538">
            <v>5.8928553767047375E-3</v>
          </cell>
          <cell r="M538">
            <v>6.9368900480067082E-3</v>
          </cell>
          <cell r="N538">
            <v>7.0734937801534073E-2</v>
          </cell>
          <cell r="O538">
            <v>6.7891460138238616E-2</v>
          </cell>
          <cell r="P538">
            <v>9.1912028339295057E-2</v>
          </cell>
        </row>
        <row r="539">
          <cell r="B539" t="str">
            <v>D-IH2</v>
          </cell>
          <cell r="C539" t="str">
            <v>VAR_ncap</v>
          </cell>
          <cell r="D539" t="str">
            <v>-</v>
          </cell>
          <cell r="H539">
            <v>1.2409404779305499E-4</v>
          </cell>
          <cell r="I539">
            <v>1.2500810833207001E-4</v>
          </cell>
          <cell r="J539">
            <v>1.5631331034744399E-5</v>
          </cell>
          <cell r="K539">
            <v>1.3221613912328199E-5</v>
          </cell>
          <cell r="L539">
            <v>3.9282557157464701E-4</v>
          </cell>
          <cell r="M539">
            <v>6.8056182637018299E-6</v>
          </cell>
          <cell r="N539">
            <v>5.7214603636850398E-3</v>
          </cell>
          <cell r="O539">
            <v>1.4120445319688701E-3</v>
          </cell>
          <cell r="P539">
            <v>9.6114576537473302E-5</v>
          </cell>
        </row>
        <row r="540">
          <cell r="B540" t="str">
            <v>D-IH2</v>
          </cell>
          <cell r="C540" t="str">
            <v>VAR_cap</v>
          </cell>
          <cell r="D540" t="str">
            <v>-</v>
          </cell>
          <cell r="H540">
            <v>1.2409404779305499E-4</v>
          </cell>
          <cell r="I540">
            <v>2.4910215612512603E-4</v>
          </cell>
          <cell r="J540">
            <v>2.6473348715987002E-4</v>
          </cell>
          <cell r="K540">
            <v>2.7795510107219801E-4</v>
          </cell>
          <cell r="L540">
            <v>6.7078067264684604E-4</v>
          </cell>
          <cell r="M540">
            <v>6.7758629091054705E-4</v>
          </cell>
          <cell r="N540">
            <v>6.3990466545955802E-3</v>
          </cell>
          <cell r="O540">
            <v>7.77175167452382E-3</v>
          </cell>
          <cell r="P540">
            <v>7.78311171530887E-3</v>
          </cell>
        </row>
        <row r="541">
          <cell r="B541" t="str">
            <v>RHEM-ESOLPV</v>
          </cell>
          <cell r="C541" t="str">
            <v>VAR_fout</v>
          </cell>
          <cell r="D541" t="str">
            <v>RHEM_SOL_ELC</v>
          </cell>
          <cell r="E541">
            <v>0.86248322578584768</v>
          </cell>
          <cell r="F541">
            <v>1.2875826579785794</v>
          </cell>
          <cell r="G541">
            <v>2.9290952158799106</v>
          </cell>
          <cell r="H541">
            <v>6.7530993684433307</v>
          </cell>
          <cell r="I541">
            <v>7.0975866857537033</v>
          </cell>
          <cell r="J541">
            <v>7.4596352840145137</v>
          </cell>
          <cell r="K541">
            <v>7.8401517316940712</v>
          </cell>
          <cell r="L541">
            <v>8.2400787876009947</v>
          </cell>
          <cell r="M541">
            <v>8.66040614609431</v>
          </cell>
          <cell r="N541">
            <v>9.1021748688436794</v>
          </cell>
          <cell r="O541">
            <v>9.5664788577472102</v>
          </cell>
          <cell r="P541">
            <v>10.054474031700323</v>
          </cell>
        </row>
        <row r="542">
          <cell r="B542" t="str">
            <v>RHEM-ESOLPV</v>
          </cell>
          <cell r="C542" t="str">
            <v>VAR_fin</v>
          </cell>
          <cell r="D542" t="str">
            <v>SOL</v>
          </cell>
          <cell r="E542">
            <v>0.86248322578584768</v>
          </cell>
          <cell r="F542">
            <v>1.2875826579785794</v>
          </cell>
          <cell r="G542">
            <v>2.9290952158799106</v>
          </cell>
          <cell r="H542">
            <v>6.7530993684433307</v>
          </cell>
          <cell r="I542">
            <v>7.0975866857537033</v>
          </cell>
          <cell r="J542">
            <v>7.4596352840145137</v>
          </cell>
          <cell r="K542">
            <v>7.8401517316940712</v>
          </cell>
          <cell r="L542">
            <v>8.2400787876009947</v>
          </cell>
          <cell r="M542">
            <v>8.66040614609431</v>
          </cell>
          <cell r="N542">
            <v>9.1021748688436794</v>
          </cell>
          <cell r="O542">
            <v>9.5664788577472102</v>
          </cell>
          <cell r="P542">
            <v>10.054474031700323</v>
          </cell>
        </row>
        <row r="543">
          <cell r="B543" t="str">
            <v>RHEM-ESOLPV</v>
          </cell>
          <cell r="C543" t="str">
            <v>VAR_fin</v>
          </cell>
          <cell r="D543" t="str">
            <v>SOLPVC</v>
          </cell>
          <cell r="E543">
            <v>0.86248322578584802</v>
          </cell>
          <cell r="F543">
            <v>1.2875826579785801</v>
          </cell>
          <cell r="G543">
            <v>2.9290952158799102</v>
          </cell>
          <cell r="H543">
            <v>6.7530993684433298</v>
          </cell>
          <cell r="I543">
            <v>7.0975866857537104</v>
          </cell>
          <cell r="J543">
            <v>7.4596352840145199</v>
          </cell>
          <cell r="K543">
            <v>7.8401517316940801</v>
          </cell>
          <cell r="L543">
            <v>8.2400787876009893</v>
          </cell>
          <cell r="M543">
            <v>8.66040614609431</v>
          </cell>
          <cell r="N543">
            <v>9.1021748688436794</v>
          </cell>
          <cell r="O543">
            <v>9.5664788577471995</v>
          </cell>
          <cell r="P543">
            <v>10.0544740317003</v>
          </cell>
        </row>
        <row r="544">
          <cell r="B544" t="str">
            <v>RHEM-ESOLPV</v>
          </cell>
          <cell r="C544" t="str">
            <v>VAR_ncap</v>
          </cell>
          <cell r="D544" t="str">
            <v>-</v>
          </cell>
          <cell r="F544">
            <v>2.8867636682166101E-8</v>
          </cell>
          <cell r="G544">
            <v>0.39142098811070603</v>
          </cell>
          <cell r="H544">
            <v>0.80778884426763997</v>
          </cell>
          <cell r="I544">
            <v>0.17366917402352999</v>
          </cell>
          <cell r="J544">
            <v>0.28523120259139101</v>
          </cell>
          <cell r="K544">
            <v>0.859618021599589</v>
          </cell>
          <cell r="L544">
            <v>0.71997495750870599</v>
          </cell>
          <cell r="M544">
            <v>0.26272568343473202</v>
          </cell>
          <cell r="N544">
            <v>0.40944657985906402</v>
          </cell>
          <cell r="O544">
            <v>0.97448107429589803</v>
          </cell>
          <cell r="P544">
            <v>0.84069891589734003</v>
          </cell>
        </row>
        <row r="545">
          <cell r="B545" t="str">
            <v>RHEM-ESOLPV</v>
          </cell>
          <cell r="C545" t="str">
            <v>VAR_cap</v>
          </cell>
          <cell r="D545" t="str">
            <v>-</v>
          </cell>
          <cell r="E545">
            <v>0.27424799999999999</v>
          </cell>
          <cell r="F545">
            <v>0.43894534634404969</v>
          </cell>
          <cell r="G545">
            <v>0.87456901697834299</v>
          </cell>
          <cell r="H545">
            <v>1.6706330735054622</v>
          </cell>
          <cell r="I545">
            <v>1.7558549678462718</v>
          </cell>
          <cell r="J545">
            <v>1.8454213047091839</v>
          </cell>
          <cell r="K545">
            <v>1.9395563581608799</v>
          </cell>
          <cell r="L545">
            <v>2.0384933557232201</v>
          </cell>
          <cell r="M545">
            <v>2.14247713521983</v>
          </cell>
          <cell r="N545">
            <v>2.2517652424020902</v>
          </cell>
          <cell r="O545">
            <v>2.3666282950983999</v>
          </cell>
          <cell r="P545">
            <v>2.48735225348703</v>
          </cell>
        </row>
        <row r="546">
          <cell r="B546" t="str">
            <v>ENUC_AMR_GOE_VI</v>
          </cell>
          <cell r="C546" t="str">
            <v>VAR_fout</v>
          </cell>
          <cell r="D546" t="str">
            <v>HTH</v>
          </cell>
          <cell r="O546">
            <v>7.7450752260223438E-2</v>
          </cell>
          <cell r="P546">
            <v>0.21808488168284584</v>
          </cell>
        </row>
        <row r="547">
          <cell r="B547" t="str">
            <v>ENUC_AMR_GOE_VI</v>
          </cell>
          <cell r="C547" t="str">
            <v>VAR_fout</v>
          </cell>
          <cell r="D547" t="str">
            <v>ELC</v>
          </cell>
          <cell r="O547">
            <v>0.11724358560976834</v>
          </cell>
          <cell r="P547">
            <v>0.36634489585629548</v>
          </cell>
        </row>
        <row r="548">
          <cell r="B548" t="str">
            <v>ENUC_AMR_GOE_VI</v>
          </cell>
          <cell r="C548" t="str">
            <v>VAR_fin</v>
          </cell>
          <cell r="D548" t="str">
            <v>URN</v>
          </cell>
          <cell r="O548">
            <v>0.34285526070680306</v>
          </cell>
          <cell r="P548">
            <v>1.0458799654417839</v>
          </cell>
        </row>
        <row r="549">
          <cell r="B549" t="str">
            <v>ENUC_AMR_GOE_VI</v>
          </cell>
          <cell r="C549" t="str">
            <v>VAR_ncap</v>
          </cell>
          <cell r="D549" t="str">
            <v>-</v>
          </cell>
          <cell r="N549">
            <v>7.2453710368766E-5</v>
          </cell>
          <cell r="O549">
            <v>1.7259840739060499E-2</v>
          </cell>
        </row>
        <row r="550">
          <cell r="B550" t="str">
            <v>ENUC_AMR_GOE_VI</v>
          </cell>
          <cell r="C550" t="str">
            <v>VAR_cap</v>
          </cell>
          <cell r="D550" t="str">
            <v>-</v>
          </cell>
          <cell r="O550">
            <v>5.5440595178120004E-3</v>
          </cell>
          <cell r="P550">
            <v>1.73322944494292E-2</v>
          </cell>
        </row>
        <row r="551">
          <cell r="B551" t="str">
            <v>HPLNUC</v>
          </cell>
          <cell r="C551" t="str">
            <v>VAR_fout</v>
          </cell>
          <cell r="D551" t="str">
            <v>LTH</v>
          </cell>
          <cell r="E551">
            <v>1.4500007426985584</v>
          </cell>
          <cell r="F551">
            <v>3.8019220884474016</v>
          </cell>
          <cell r="G551">
            <v>3.801212998459274</v>
          </cell>
          <cell r="H551">
            <v>1.1501861871079018</v>
          </cell>
          <cell r="I551">
            <v>0.69563113024048184</v>
          </cell>
        </row>
        <row r="552">
          <cell r="B552" t="str">
            <v>HPLNUC</v>
          </cell>
          <cell r="C552" t="str">
            <v>VAR_fin</v>
          </cell>
          <cell r="D552" t="str">
            <v>URN</v>
          </cell>
          <cell r="E552">
            <v>1.4500007426985584</v>
          </cell>
          <cell r="F552">
            <v>3.8019220884474016</v>
          </cell>
          <cell r="G552">
            <v>3.801212998459274</v>
          </cell>
          <cell r="H552">
            <v>1.1501861871079018</v>
          </cell>
          <cell r="I552">
            <v>0.69563113024048184</v>
          </cell>
        </row>
        <row r="553">
          <cell r="B553" t="str">
            <v>HPLNUC</v>
          </cell>
          <cell r="C553" t="str">
            <v>VAR_cap</v>
          </cell>
          <cell r="D553" t="str">
            <v>-</v>
          </cell>
          <cell r="E553">
            <v>0.120558721922211</v>
          </cell>
          <cell r="F553">
            <v>0.120558721922211</v>
          </cell>
          <cell r="G553">
            <v>0.120558721922211</v>
          </cell>
          <cell r="H553">
            <v>0.120558721922211</v>
          </cell>
          <cell r="I553">
            <v>0.120558721922211</v>
          </cell>
          <cell r="J553">
            <v>0.120558721922211</v>
          </cell>
          <cell r="K553">
            <v>0.120558721922211</v>
          </cell>
          <cell r="L553">
            <v>0.120558721922211</v>
          </cell>
          <cell r="M553">
            <v>8.85558611937695E-2</v>
          </cell>
        </row>
        <row r="554">
          <cell r="B554" t="str">
            <v>ITOT-CHPWODCCS</v>
          </cell>
          <cell r="C554" t="str">
            <v>VAR_fin</v>
          </cell>
          <cell r="D554" t="str">
            <v>IWOD</v>
          </cell>
          <cell r="J554">
            <v>3.1000438853312989E-4</v>
          </cell>
          <cell r="K554">
            <v>3.7512295548301094E-4</v>
          </cell>
          <cell r="L554">
            <v>8.1060559145031651E-4</v>
          </cell>
          <cell r="M554">
            <v>4.7260381645823938E-4</v>
          </cell>
          <cell r="N554">
            <v>9.7343691437828928E-4</v>
          </cell>
          <cell r="O554">
            <v>8.0502896485912538E-4</v>
          </cell>
          <cell r="P554">
            <v>1.8825280075462562E-3</v>
          </cell>
        </row>
        <row r="555">
          <cell r="B555" t="str">
            <v>SUP_WODBIO</v>
          </cell>
          <cell r="C555" t="str">
            <v>VAR_fout</v>
          </cell>
          <cell r="D555" t="str">
            <v>ELC35</v>
          </cell>
          <cell r="G555">
            <v>4.4309457333675039E-6</v>
          </cell>
          <cell r="H555">
            <v>8.9366798125357936E-6</v>
          </cell>
          <cell r="I555">
            <v>1.2798137209436831E-5</v>
          </cell>
          <cell r="J555">
            <v>1.3250466557144159E-5</v>
          </cell>
          <cell r="K555">
            <v>1.377150392376439E-5</v>
          </cell>
          <cell r="L555">
            <v>1.7519549340884531E-5</v>
          </cell>
          <cell r="M555">
            <v>1.7966064531010791E-5</v>
          </cell>
          <cell r="N555">
            <v>2.213932713433349E-5</v>
          </cell>
          <cell r="O555">
            <v>2.2925471064054251E-5</v>
          </cell>
          <cell r="P555">
            <v>4.3448231271877315E-5</v>
          </cell>
        </row>
        <row r="556">
          <cell r="B556" t="str">
            <v>SUP_WODBIO</v>
          </cell>
          <cell r="C556" t="str">
            <v>VAR_fout</v>
          </cell>
          <cell r="D556" t="str">
            <v>BIO</v>
          </cell>
          <cell r="F556">
            <v>4.8103132628684019E-5</v>
          </cell>
          <cell r="G556">
            <v>1.1077364333418741E-4</v>
          </cell>
          <cell r="H556">
            <v>2.2341699531339446E-4</v>
          </cell>
          <cell r="I556">
            <v>3.1995343023592056E-4</v>
          </cell>
          <cell r="J556">
            <v>3.312616639286034E-4</v>
          </cell>
          <cell r="K556">
            <v>3.4428759809410943E-4</v>
          </cell>
          <cell r="L556">
            <v>4.3798873352211208E-4</v>
          </cell>
          <cell r="M556">
            <v>4.4915161327526955E-4</v>
          </cell>
          <cell r="N556">
            <v>5.5348317835833625E-4</v>
          </cell>
          <cell r="O556">
            <v>5.7313677660135584E-4</v>
          </cell>
          <cell r="P556">
            <v>1.0862057817969326E-3</v>
          </cell>
        </row>
        <row r="557">
          <cell r="B557" t="str">
            <v>SUP_WODBIO</v>
          </cell>
          <cell r="C557" t="str">
            <v>VAR_fout</v>
          </cell>
          <cell r="D557" t="str">
            <v>LTH</v>
          </cell>
          <cell r="F557">
            <v>5.77237591544208E-6</v>
          </cell>
          <cell r="G557">
            <v>1.3292837200102503E-5</v>
          </cell>
          <cell r="H557">
            <v>2.6810039437607364E-5</v>
          </cell>
          <cell r="I557">
            <v>3.839441162831049E-5</v>
          </cell>
          <cell r="J557">
            <v>3.9751399671432451E-5</v>
          </cell>
          <cell r="K557">
            <v>4.1314511771293141E-5</v>
          </cell>
          <cell r="L557">
            <v>5.2558648022653496E-5</v>
          </cell>
          <cell r="M557">
            <v>5.3898193593032357E-5</v>
          </cell>
          <cell r="N557">
            <v>6.6417981403000409E-5</v>
          </cell>
          <cell r="O557">
            <v>6.8776413192162675E-5</v>
          </cell>
          <cell r="P557">
            <v>1.3034469381563183E-4</v>
          </cell>
        </row>
        <row r="558">
          <cell r="B558" t="str">
            <v>SUP_WODBIO</v>
          </cell>
          <cell r="C558" t="str">
            <v>VAR_fin</v>
          </cell>
          <cell r="D558" t="str">
            <v>CWOD</v>
          </cell>
          <cell r="F558">
            <v>6.4939229048723438E-5</v>
          </cell>
          <cell r="G558">
            <v>1.4954441850115316E-4</v>
          </cell>
          <cell r="H558">
            <v>3.016129436730828E-4</v>
          </cell>
          <cell r="I558">
            <v>4.3193713081849305E-4</v>
          </cell>
          <cell r="J558">
            <v>4.47203246303615E-4</v>
          </cell>
          <cell r="K558">
            <v>4.6478825742704756E-4</v>
          </cell>
          <cell r="L558">
            <v>5.9128479025485187E-4</v>
          </cell>
          <cell r="M558">
            <v>6.0635467792161406E-4</v>
          </cell>
          <cell r="N558">
            <v>7.4720229078375426E-4</v>
          </cell>
          <cell r="O558">
            <v>7.7373464841183073E-4</v>
          </cell>
          <cell r="P558">
            <v>1.4663778054258586E-3</v>
          </cell>
        </row>
        <row r="559">
          <cell r="B559" t="str">
            <v>SUP_WODBIO</v>
          </cell>
          <cell r="C559" t="str">
            <v>VAR_ncap</v>
          </cell>
          <cell r="D559" t="str">
            <v>-</v>
          </cell>
          <cell r="E559">
            <v>6.8981381141069405E-7</v>
          </cell>
          <cell r="F559">
            <v>1.62084000473145E-5</v>
          </cell>
          <cell r="G559">
            <v>1.08102099076732E-6</v>
          </cell>
          <cell r="H559">
            <v>4.4039229497550699E-7</v>
          </cell>
          <cell r="I559">
            <v>1.28886162307452E-5</v>
          </cell>
          <cell r="J559">
            <v>3.9973987359576599E-6</v>
          </cell>
          <cell r="K559">
            <v>1.0393729613906999E-5</v>
          </cell>
          <cell r="L559">
            <v>1.6655216888813301E-5</v>
          </cell>
          <cell r="M559">
            <v>1.3607698334245999E-6</v>
          </cell>
          <cell r="N559">
            <v>2.3642175932048299E-5</v>
          </cell>
          <cell r="O559">
            <v>3.41307231828497E-6</v>
          </cell>
          <cell r="P559">
            <v>6.8454062341917102E-5</v>
          </cell>
        </row>
        <row r="560">
          <cell r="B560" t="str">
            <v>SUP_WODBIO</v>
          </cell>
          <cell r="C560" t="str">
            <v>VAR_cap</v>
          </cell>
          <cell r="D560" t="str">
            <v>-</v>
          </cell>
          <cell r="E560">
            <v>6.8981381141069405E-7</v>
          </cell>
          <cell r="F560">
            <v>1.6863984368269305E-5</v>
          </cell>
          <cell r="G560">
            <v>1.7849969440577532E-5</v>
          </cell>
          <cell r="H560">
            <v>1.8104762752689194E-5</v>
          </cell>
          <cell r="I560">
            <v>3.0627747470099213E-5</v>
          </cell>
          <cell r="J560">
            <v>2.7740779031274801E-5</v>
          </cell>
          <cell r="K560">
            <v>2.7275513163894128E-5</v>
          </cell>
          <cell r="L560">
            <v>4.332364326287134E-5</v>
          </cell>
          <cell r="M560">
            <v>3.4817979047786672E-5</v>
          </cell>
          <cell r="N560">
            <v>5.1191965115298909E-5</v>
          </cell>
          <cell r="O560">
            <v>4.4223975635821244E-5</v>
          </cell>
          <cell r="P560">
            <v>9.5985777454810664E-5</v>
          </cell>
        </row>
        <row r="561">
          <cell r="B561" t="str">
            <v>D-RLFO</v>
          </cell>
          <cell r="C561" t="str">
            <v>VAR_fout</v>
          </cell>
          <cell r="D561" t="str">
            <v>CO2</v>
          </cell>
          <cell r="E561">
            <v>4514.4819125332697</v>
          </cell>
          <cell r="F561">
            <v>3846.5251901761999</v>
          </cell>
          <cell r="G561">
            <v>3357.50336025146</v>
          </cell>
          <cell r="H561">
            <v>3433.9816602948599</v>
          </cell>
          <cell r="I561">
            <v>2759.7288614110198</v>
          </cell>
          <cell r="J561">
            <v>2525.9271769032398</v>
          </cell>
          <cell r="K561">
            <v>2436.0908553854301</v>
          </cell>
          <cell r="L561">
            <v>2101.2538374434898</v>
          </cell>
          <cell r="M561">
            <v>1961.12191575457</v>
          </cell>
          <cell r="N561">
            <v>1671.5819515288899</v>
          </cell>
          <cell r="O561">
            <v>1226.57049427682</v>
          </cell>
          <cell r="P561">
            <v>450.01364411346901</v>
          </cell>
        </row>
        <row r="562">
          <cell r="B562" t="str">
            <v>D-RLFO</v>
          </cell>
          <cell r="C562" t="str">
            <v>VAR_fout</v>
          </cell>
          <cell r="D562" t="str">
            <v>RLFO</v>
          </cell>
          <cell r="E562">
            <v>60.231815514755098</v>
          </cell>
          <cell r="F562">
            <v>51.319996428459312</v>
          </cell>
          <cell r="G562">
            <v>44.795582285168287</v>
          </cell>
          <cell r="H562">
            <v>45.816043314498181</v>
          </cell>
          <cell r="I562">
            <v>36.820414176488967</v>
          </cell>
          <cell r="J562">
            <v>33.700874216263394</v>
          </cell>
          <cell r="K562">
            <v>32.502278489850539</v>
          </cell>
          <cell r="L562">
            <v>28.03509558454353</v>
          </cell>
          <cell r="M562">
            <v>26.165300779108346</v>
          </cell>
          <cell r="N562">
            <v>22.302475706220271</v>
          </cell>
          <cell r="O562">
            <v>16.365091924657634</v>
          </cell>
          <cell r="P562">
            <v>6.004704800029776</v>
          </cell>
        </row>
        <row r="563">
          <cell r="B563" t="str">
            <v>D-RLFO</v>
          </cell>
          <cell r="C563" t="str">
            <v>VAR_fin</v>
          </cell>
          <cell r="D563" t="str">
            <v>LFO</v>
          </cell>
          <cell r="E563">
            <v>61.254842775213945</v>
          </cell>
          <cell r="F563">
            <v>52.191657939975627</v>
          </cell>
          <cell r="G563">
            <v>45.556354955922117</v>
          </cell>
          <cell r="H563">
            <v>46.594052378492002</v>
          </cell>
          <cell r="I563">
            <v>37.445439096486048</v>
          </cell>
          <cell r="J563">
            <v>34.273096023110462</v>
          </cell>
          <cell r="K563">
            <v>33.054150005229673</v>
          </cell>
          <cell r="L563">
            <v>28.510906885257704</v>
          </cell>
          <cell r="M563">
            <v>26.609523958678036</v>
          </cell>
          <cell r="N563">
            <v>22.680894864706833</v>
          </cell>
          <cell r="O563">
            <v>16.64274754785367</v>
          </cell>
          <cell r="P563">
            <v>6.1060195944839766</v>
          </cell>
        </row>
        <row r="564">
          <cell r="B564" t="str">
            <v>D-RLFO</v>
          </cell>
          <cell r="C564" t="str">
            <v>VAR_fin</v>
          </cell>
          <cell r="D564" t="str">
            <v>BDS</v>
          </cell>
          <cell r="G564">
            <v>7.2762365167576982E-5</v>
          </cell>
          <cell r="H564">
            <v>1.6872919612901527E-4</v>
          </cell>
          <cell r="I564">
            <v>3.6362065482270072E-4</v>
          </cell>
          <cell r="J564">
            <v>1.8187598871442819E-4</v>
          </cell>
          <cell r="K564">
            <v>1.7421551868806705E-4</v>
          </cell>
          <cell r="L564">
            <v>3.6007936731726788E-4</v>
          </cell>
          <cell r="M564">
            <v>1.9005009183298939E-4</v>
          </cell>
          <cell r="N564">
            <v>3.846365580241089E-4</v>
          </cell>
          <cell r="O564">
            <v>3.0270753256426617E-4</v>
          </cell>
          <cell r="P564">
            <v>6.7410329940866432E-4</v>
          </cell>
        </row>
        <row r="565">
          <cell r="B565" t="str">
            <v>G-INTC-EXP00-IT</v>
          </cell>
          <cell r="C565" t="str">
            <v>VAR_fout</v>
          </cell>
          <cell r="D565" t="str">
            <v>ELC_E-IT</v>
          </cell>
          <cell r="E565">
            <v>71.694107738000994</v>
          </cell>
          <cell r="F565">
            <v>35.790289442331463</v>
          </cell>
          <cell r="G565">
            <v>64.430812125686572</v>
          </cell>
          <cell r="H565">
            <v>81.290590331710035</v>
          </cell>
          <cell r="I565">
            <v>65.506286911018108</v>
          </cell>
          <cell r="J565">
            <v>43.395176313851003</v>
          </cell>
          <cell r="K565">
            <v>25.673381156471027</v>
          </cell>
          <cell r="L565">
            <v>28.134139333615153</v>
          </cell>
          <cell r="M565">
            <v>46.725069813137814</v>
          </cell>
          <cell r="N565">
            <v>50.792951490876348</v>
          </cell>
          <cell r="O565">
            <v>48.081492768429776</v>
          </cell>
          <cell r="P565">
            <v>41.56077931154244</v>
          </cell>
        </row>
        <row r="566">
          <cell r="B566" t="str">
            <v>G-INTC-EXP00-IT</v>
          </cell>
          <cell r="C566" t="str">
            <v>VAR_fin</v>
          </cell>
          <cell r="D566" t="str">
            <v>ELC</v>
          </cell>
          <cell r="E566">
            <v>71.694107738000994</v>
          </cell>
          <cell r="F566">
            <v>35.790289442331463</v>
          </cell>
          <cell r="G566">
            <v>64.430812125686572</v>
          </cell>
          <cell r="H566">
            <v>81.290590331710035</v>
          </cell>
          <cell r="I566">
            <v>65.506286911018108</v>
          </cell>
          <cell r="J566">
            <v>43.395176313851003</v>
          </cell>
          <cell r="K566">
            <v>25.673381156471027</v>
          </cell>
          <cell r="L566">
            <v>28.134139333615153</v>
          </cell>
          <cell r="M566">
            <v>46.725069813137814</v>
          </cell>
          <cell r="N566">
            <v>50.792951490876348</v>
          </cell>
          <cell r="O566">
            <v>48.081492768429776</v>
          </cell>
          <cell r="P566">
            <v>41.56077931154244</v>
          </cell>
        </row>
        <row r="567">
          <cell r="B567" t="str">
            <v>G-INTC-EXP00-IT</v>
          </cell>
          <cell r="C567" t="str">
            <v>VAR_ncap</v>
          </cell>
          <cell r="D567" t="str">
            <v>-</v>
          </cell>
          <cell r="E567">
            <v>2.0219885676560398</v>
          </cell>
          <cell r="F567">
            <v>9.7726824488155804E-6</v>
          </cell>
          <cell r="G567">
            <v>3.9308462185917604E-6</v>
          </cell>
          <cell r="H567">
            <v>4.1572250876631097E-6</v>
          </cell>
          <cell r="I567">
            <v>1.6855263148060099E-5</v>
          </cell>
          <cell r="J567">
            <v>3.1957202688010899E-6</v>
          </cell>
          <cell r="K567">
            <v>3.1172789829102099</v>
          </cell>
          <cell r="L567">
            <v>2.3347288856649802</v>
          </cell>
          <cell r="M567">
            <v>0.84161790929908997</v>
          </cell>
          <cell r="N567">
            <v>0.91601213989763097</v>
          </cell>
        </row>
        <row r="568">
          <cell r="B568" t="str">
            <v>G-INTC-EXP00-IT</v>
          </cell>
          <cell r="C568" t="str">
            <v>VAR_cap</v>
          </cell>
          <cell r="D568" t="str">
            <v>-</v>
          </cell>
          <cell r="E568">
            <v>3.7499989781915435</v>
          </cell>
          <cell r="F568">
            <v>3.7499981690508646</v>
          </cell>
          <cell r="G568">
            <v>3.7499984897795247</v>
          </cell>
          <cell r="H568">
            <v>4.8624788727008035</v>
          </cell>
          <cell r="I568">
            <v>5.7719995177413042</v>
          </cell>
          <cell r="J568">
            <v>5.7720000680561538</v>
          </cell>
          <cell r="K568">
            <v>5.7720126346728584</v>
          </cell>
          <cell r="L568">
            <v>5.7719999204308827</v>
          </cell>
          <cell r="M568">
            <v>8.410293205646866</v>
          </cell>
          <cell r="N568">
            <v>8.6491917680122299</v>
          </cell>
          <cell r="O568">
            <v>8.3156293659082046</v>
          </cell>
          <cell r="P568">
            <v>7.9003514458275061</v>
          </cell>
        </row>
        <row r="569">
          <cell r="B569" t="str">
            <v>EWOD-CCS</v>
          </cell>
          <cell r="C569" t="str">
            <v>VAR_fin</v>
          </cell>
          <cell r="D569" t="str">
            <v>EWOD</v>
          </cell>
          <cell r="J569">
            <v>3.0292983510977583E-4</v>
          </cell>
          <cell r="K569">
            <v>3.7418261925088508E-4</v>
          </cell>
          <cell r="L569">
            <v>8.1476712359188031E-4</v>
          </cell>
          <cell r="M569">
            <v>4.7591213838297749E-4</v>
          </cell>
          <cell r="N569">
            <v>9.8518874139923661E-4</v>
          </cell>
          <cell r="O569">
            <v>8.1549711757726063E-4</v>
          </cell>
          <cell r="P569">
            <v>1.9053767295182428E-3</v>
          </cell>
        </row>
        <row r="570">
          <cell r="B570" t="str">
            <v>EOIL-ENG</v>
          </cell>
          <cell r="C570" t="str">
            <v>VAR_fout</v>
          </cell>
          <cell r="D570" t="str">
            <v>ELC35</v>
          </cell>
          <cell r="E570">
            <v>3.9601033260590508E-2</v>
          </cell>
          <cell r="F570">
            <v>3.1368589487424039E-5</v>
          </cell>
          <cell r="G570">
            <v>2.9651281900311471E-3</v>
          </cell>
          <cell r="H570">
            <v>1.3292855709399502E-3</v>
          </cell>
          <cell r="I570">
            <v>1.708364532870605E-3</v>
          </cell>
          <cell r="J570">
            <v>2.1808083418708465E-3</v>
          </cell>
          <cell r="K570">
            <v>6.3017937204196024E-3</v>
          </cell>
          <cell r="L570">
            <v>1.0781610571119447E-2</v>
          </cell>
          <cell r="M570">
            <v>5.4305094914151126E-3</v>
          </cell>
          <cell r="N570">
            <v>1.0913390748919369E-2</v>
          </cell>
          <cell r="O570">
            <v>1.3017730754231049E-2</v>
          </cell>
          <cell r="P570">
            <v>2.4927356379651704E-2</v>
          </cell>
        </row>
        <row r="571">
          <cell r="B571" t="str">
            <v>EOIL-ENG</v>
          </cell>
          <cell r="C571" t="str">
            <v>VAR_fout</v>
          </cell>
          <cell r="D571" t="str">
            <v>CO2_E</v>
          </cell>
          <cell r="E571">
            <v>8.6852817017375408</v>
          </cell>
          <cell r="F571">
            <v>1.3977247827846401E-2</v>
          </cell>
          <cell r="G571">
            <v>0.73724002803990496</v>
          </cell>
          <cell r="H571">
            <v>0.32013443497614102</v>
          </cell>
          <cell r="I571">
            <v>0.416359039912302</v>
          </cell>
          <cell r="J571">
            <v>0.51139666999970901</v>
          </cell>
          <cell r="K571">
            <v>1.44017797219618</v>
          </cell>
          <cell r="L571">
            <v>2.5061414133789102</v>
          </cell>
          <cell r="M571">
            <v>1.2454170628338499</v>
          </cell>
          <cell r="N571">
            <v>2.4905699223643301</v>
          </cell>
          <cell r="O571">
            <v>3.0144820131971599</v>
          </cell>
          <cell r="P571">
            <v>5.7693482889846797</v>
          </cell>
        </row>
        <row r="572">
          <cell r="B572" t="str">
            <v>EOIL-ENG</v>
          </cell>
          <cell r="C572" t="str">
            <v>VAR_fin</v>
          </cell>
          <cell r="D572" t="str">
            <v>ELFO</v>
          </cell>
          <cell r="E572">
            <v>0.11784642743198814</v>
          </cell>
          <cell r="F572">
            <v>1.8965058111053426E-4</v>
          </cell>
          <cell r="G572">
            <v>1.0003256825507529E-2</v>
          </cell>
          <cell r="H572">
            <v>4.3437508137875221E-3</v>
          </cell>
          <cell r="I572">
            <v>5.649376389583469E-3</v>
          </cell>
          <cell r="J572">
            <v>6.9388964721805828E-3</v>
          </cell>
          <cell r="K572">
            <v>1.9541085104425711E-2</v>
          </cell>
          <cell r="L572">
            <v>3.4004632474611995E-2</v>
          </cell>
          <cell r="M572">
            <v>1.6898467609685854E-2</v>
          </cell>
          <cell r="N572">
            <v>3.3793350371293537E-2</v>
          </cell>
          <cell r="O572">
            <v>4.090206259426258E-2</v>
          </cell>
          <cell r="P572">
            <v>7.8281523595450209E-2</v>
          </cell>
        </row>
        <row r="573">
          <cell r="B573" t="str">
            <v>EOIL-ENG</v>
          </cell>
          <cell r="C573" t="str">
            <v>VAR_ncap</v>
          </cell>
          <cell r="D573" t="str">
            <v>-</v>
          </cell>
          <cell r="F573">
            <v>3.2980483519483599E-6</v>
          </cell>
          <cell r="G573">
            <v>5.2153236363488698E-5</v>
          </cell>
          <cell r="H573">
            <v>2.8427225017778699E-2</v>
          </cell>
          <cell r="I573">
            <v>2.0617603024875902E-2</v>
          </cell>
          <cell r="J573">
            <v>1.8831642203438401E-3</v>
          </cell>
          <cell r="K573">
            <v>5.3430002656376497E-5</v>
          </cell>
          <cell r="L573">
            <v>4.4308782440657001E-5</v>
          </cell>
          <cell r="M573">
            <v>2.28480371224484E-2</v>
          </cell>
          <cell r="N573">
            <v>8.8529829139406893E-3</v>
          </cell>
          <cell r="O573">
            <v>3.1465175783232803E-4</v>
          </cell>
          <cell r="P573">
            <v>9.0088063070258798E-3</v>
          </cell>
        </row>
        <row r="574">
          <cell r="B574" t="str">
            <v>EOIL-ENG</v>
          </cell>
          <cell r="C574" t="str">
            <v>VAR_cap</v>
          </cell>
          <cell r="D574" t="str">
            <v>-</v>
          </cell>
          <cell r="E574">
            <v>2.1077924253749103E-2</v>
          </cell>
          <cell r="F574">
            <v>2.1011978239614648E-2</v>
          </cell>
          <cell r="G574">
            <v>1.1836760084282735E-2</v>
          </cell>
          <cell r="H574">
            <v>3.5480539339826415E-2</v>
          </cell>
          <cell r="I574">
            <v>5.6096266540486023E-2</v>
          </cell>
          <cell r="J574">
            <v>5.7976008575306374E-2</v>
          </cell>
          <cell r="K574">
            <v>5.2266335100632506E-2</v>
          </cell>
          <cell r="L574">
            <v>5.1011924844856442E-2</v>
          </cell>
          <cell r="M574">
            <v>4.5439758649096766E-2</v>
          </cell>
          <cell r="N574">
            <v>3.3673268344404324E-2</v>
          </cell>
          <cell r="O574">
            <v>3.2096642590566521E-2</v>
          </cell>
          <cell r="P574">
            <v>4.1059049017012787E-2</v>
          </cell>
        </row>
        <row r="575">
          <cell r="B575" t="str">
            <v>D-SWOD</v>
          </cell>
          <cell r="C575" t="str">
            <v>VAR_fout</v>
          </cell>
          <cell r="D575" t="str">
            <v>SWOD</v>
          </cell>
          <cell r="E575">
            <v>8.5743679104963544</v>
          </cell>
          <cell r="F575">
            <v>9.2173124719437318</v>
          </cell>
          <cell r="G575">
            <v>9.1314283505627767</v>
          </cell>
          <cell r="H575">
            <v>7.8216589909733258</v>
          </cell>
          <cell r="I575">
            <v>5.1111447351879375</v>
          </cell>
          <cell r="J575">
            <v>3.2623574353425036</v>
          </cell>
          <cell r="K575">
            <v>2.0072548442098648</v>
          </cell>
          <cell r="L575">
            <v>0.65017468403018341</v>
          </cell>
          <cell r="M575">
            <v>0.63375693024160151</v>
          </cell>
          <cell r="N575">
            <v>0.62753528023849259</v>
          </cell>
          <cell r="O575">
            <v>0.61179641788230288</v>
          </cell>
          <cell r="P575">
            <v>0.60314978947608222</v>
          </cell>
        </row>
        <row r="576">
          <cell r="B576" t="str">
            <v>D-SWOD</v>
          </cell>
          <cell r="C576" t="str">
            <v>VAR_fin</v>
          </cell>
          <cell r="D576" t="str">
            <v>WOD</v>
          </cell>
          <cell r="E576">
            <v>8.5743679104963544</v>
          </cell>
          <cell r="F576">
            <v>9.2173124719437318</v>
          </cell>
          <cell r="G576">
            <v>9.1314283505627767</v>
          </cell>
          <cell r="H576">
            <v>7.8216589909733258</v>
          </cell>
          <cell r="I576">
            <v>5.1111447351879375</v>
          </cell>
          <cell r="J576">
            <v>3.2623574353425036</v>
          </cell>
          <cell r="K576">
            <v>2.0072548442098648</v>
          </cell>
          <cell r="L576">
            <v>0.65017468403018341</v>
          </cell>
          <cell r="M576">
            <v>0.63375693024160151</v>
          </cell>
          <cell r="N576">
            <v>0.62753528023849259</v>
          </cell>
          <cell r="O576">
            <v>0.61179641788230288</v>
          </cell>
          <cell r="P576">
            <v>0.60314978947608222</v>
          </cell>
        </row>
        <row r="577">
          <cell r="B577" t="str">
            <v>SCOM-CHPWOD</v>
          </cell>
          <cell r="C577" t="str">
            <v>VAR_fout</v>
          </cell>
          <cell r="D577" t="str">
            <v>SCOM_KEV_WOD_ELC_CHP</v>
          </cell>
          <cell r="H577">
            <v>2.9219567896060831E-3</v>
          </cell>
          <cell r="I577">
            <v>2.2618497937590748E-3</v>
          </cell>
          <cell r="J577">
            <v>1.8347910897926042E-3</v>
          </cell>
          <cell r="K577">
            <v>2.4949042178924559E-3</v>
          </cell>
          <cell r="L577">
            <v>3.9985862158817076E-3</v>
          </cell>
          <cell r="M577">
            <v>3.7936034537087524E-3</v>
          </cell>
          <cell r="N577">
            <v>6.5187309743088857E-3</v>
          </cell>
          <cell r="O577">
            <v>5.5927137356985915E-3</v>
          </cell>
          <cell r="P577">
            <v>1.132536303368783E-2</v>
          </cell>
        </row>
        <row r="578">
          <cell r="B578" t="str">
            <v>SCOM-CHPWOD</v>
          </cell>
          <cell r="C578" t="str">
            <v>VAR_fout</v>
          </cell>
          <cell r="D578" t="str">
            <v>SCOM_LTH_CHPWOD</v>
          </cell>
          <cell r="H578">
            <v>4.6697790550885602E-3</v>
          </cell>
          <cell r="I578">
            <v>3.5369113662133142E-3</v>
          </cell>
          <cell r="J578">
            <v>2.8059127060699879E-3</v>
          </cell>
          <cell r="K578">
            <v>3.7397091159451154E-3</v>
          </cell>
          <cell r="L578">
            <v>5.8723079586686343E-3</v>
          </cell>
          <cell r="M578">
            <v>5.5712710819552811E-3</v>
          </cell>
          <cell r="N578">
            <v>9.5733826192898365E-3</v>
          </cell>
          <cell r="O578">
            <v>8.2134373519957785E-3</v>
          </cell>
          <cell r="P578">
            <v>1.6632383519301408E-2</v>
          </cell>
        </row>
        <row r="579">
          <cell r="B579" t="str">
            <v>SCOM-CHPWOD</v>
          </cell>
          <cell r="C579" t="str">
            <v>VAR_fin</v>
          </cell>
          <cell r="D579" t="str">
            <v>SWOD</v>
          </cell>
          <cell r="H579">
            <v>9.1853845933503962E-3</v>
          </cell>
          <cell r="I579">
            <v>7.322771095196314E-3</v>
          </cell>
          <cell r="J579">
            <v>5.8605455209807828E-3</v>
          </cell>
          <cell r="K579">
            <v>7.6983521334454599E-3</v>
          </cell>
          <cell r="L579">
            <v>1.2503408819455612E-2</v>
          </cell>
          <cell r="M579">
            <v>1.1346443142526507E-2</v>
          </cell>
          <cell r="N579">
            <v>1.9679803215338621E-2</v>
          </cell>
          <cell r="O579">
            <v>1.6819512629075429E-2</v>
          </cell>
          <cell r="P579">
            <v>3.4557637622055076E-2</v>
          </cell>
        </row>
        <row r="580">
          <cell r="B580" t="str">
            <v>SCOM-CHPWOD</v>
          </cell>
          <cell r="C580" t="str">
            <v>VAR_ncap</v>
          </cell>
          <cell r="D580" t="str">
            <v>-</v>
          </cell>
          <cell r="H580">
            <v>1.7445064324215099E-4</v>
          </cell>
          <cell r="I580">
            <v>2.3579382380680302E-6</v>
          </cell>
          <cell r="J580">
            <v>8.3540832433362895E-6</v>
          </cell>
          <cell r="K580">
            <v>1.58803819910496E-4</v>
          </cell>
          <cell r="L580">
            <v>1.4533227653462801E-4</v>
          </cell>
          <cell r="M580">
            <v>1.3994052209805101E-6</v>
          </cell>
          <cell r="N580">
            <v>3.3947479369763098E-4</v>
          </cell>
          <cell r="O580">
            <v>4.5582826087865199E-5</v>
          </cell>
          <cell r="P580">
            <v>4.6035626855853103E-4</v>
          </cell>
        </row>
        <row r="581">
          <cell r="B581" t="str">
            <v>SCOM-CHPWOD</v>
          </cell>
          <cell r="C581" t="str">
            <v>VAR_cap</v>
          </cell>
          <cell r="D581" t="str">
            <v>-</v>
          </cell>
          <cell r="H581">
            <v>1.7445064324215099E-4</v>
          </cell>
          <cell r="I581">
            <v>1.7674409037484937E-4</v>
          </cell>
          <cell r="J581">
            <v>1.5172963827784662E-4</v>
          </cell>
          <cell r="K581">
            <v>1.6932639864824232E-4</v>
          </cell>
          <cell r="L581">
            <v>3.122229099321217E-4</v>
          </cell>
          <cell r="M581">
            <v>2.8528819282193737E-4</v>
          </cell>
          <cell r="N581">
            <v>4.8583046512336856E-4</v>
          </cell>
          <cell r="O581">
            <v>4.1123805340948774E-4</v>
          </cell>
          <cell r="P581">
            <v>8.4498152488511613E-4</v>
          </cell>
        </row>
        <row r="582">
          <cell r="B582" t="str">
            <v>ENUC_BMGL</v>
          </cell>
          <cell r="C582" t="str">
            <v>VAR_fout</v>
          </cell>
          <cell r="D582" t="str">
            <v>ELC</v>
          </cell>
          <cell r="E582">
            <v>32.820800000001022</v>
          </cell>
          <cell r="F582">
            <v>3.8983237974031452E-3</v>
          </cell>
        </row>
        <row r="583">
          <cell r="B583" t="str">
            <v>ENUC_BMGL</v>
          </cell>
          <cell r="C583" t="str">
            <v>VAR_fin</v>
          </cell>
          <cell r="D583" t="str">
            <v>URN</v>
          </cell>
          <cell r="E583">
            <v>98.945499406666201</v>
          </cell>
          <cell r="F583">
            <v>1.175235201405613E-2</v>
          </cell>
        </row>
        <row r="584">
          <cell r="B584" t="str">
            <v>ENUC_BMGL</v>
          </cell>
          <cell r="C584" t="str">
            <v>VAR_cap</v>
          </cell>
          <cell r="D584" t="str">
            <v>-</v>
          </cell>
          <cell r="E584">
            <v>1.2329999768028614</v>
          </cell>
          <cell r="F584">
            <v>1.4489759468006014E-4</v>
          </cell>
        </row>
        <row r="585">
          <cell r="B585" t="str">
            <v>D-RSH2R</v>
          </cell>
          <cell r="C585" t="str">
            <v>VAR_fout</v>
          </cell>
          <cell r="D585" t="str">
            <v>RSH2</v>
          </cell>
          <cell r="H585">
            <v>2.3352209462470383E-4</v>
          </cell>
          <cell r="I585">
            <v>4.8240104377773944E-4</v>
          </cell>
          <cell r="J585">
            <v>5.7166024244719219E-4</v>
          </cell>
          <cell r="K585">
            <v>6.2632154289372032E-4</v>
          </cell>
          <cell r="L585">
            <v>1.0577439565910023E-3</v>
          </cell>
          <cell r="M585">
            <v>6.5430508160710832E-4</v>
          </cell>
          <cell r="N585">
            <v>1.2946860054849909E-3</v>
          </cell>
          <cell r="O585">
            <v>1.3476931258861618E-3</v>
          </cell>
          <cell r="P585">
            <v>3.0617360388965373E-3</v>
          </cell>
        </row>
        <row r="586">
          <cell r="B586" t="str">
            <v>D-RSH2R</v>
          </cell>
          <cell r="C586" t="str">
            <v>VAR_fin</v>
          </cell>
          <cell r="D586" t="str">
            <v>H2</v>
          </cell>
          <cell r="H586">
            <v>2.3352209462470383E-4</v>
          </cell>
          <cell r="I586">
            <v>4.8240104377773944E-4</v>
          </cell>
          <cell r="J586">
            <v>5.7166024244719219E-4</v>
          </cell>
          <cell r="K586">
            <v>6.2632154289372032E-4</v>
          </cell>
          <cell r="L586">
            <v>1.0577439565910023E-3</v>
          </cell>
          <cell r="M586">
            <v>6.5430508160710832E-4</v>
          </cell>
          <cell r="N586">
            <v>1.2946860054849909E-3</v>
          </cell>
          <cell r="O586">
            <v>1.3476931258861618E-3</v>
          </cell>
          <cell r="P586">
            <v>3.0617360388965373E-3</v>
          </cell>
        </row>
        <row r="587">
          <cell r="B587" t="str">
            <v>D-RSH2R</v>
          </cell>
          <cell r="C587" t="str">
            <v>VAR_ncap</v>
          </cell>
          <cell r="D587" t="str">
            <v>-</v>
          </cell>
          <cell r="H587">
            <v>3.41761237548532E-5</v>
          </cell>
          <cell r="I587">
            <v>4.0338829913909898E-5</v>
          </cell>
          <cell r="J587">
            <v>5.4900953707083399E-5</v>
          </cell>
          <cell r="K587">
            <v>7.0175953625451498E-5</v>
          </cell>
          <cell r="L587">
            <v>2.19942696329508E-5</v>
          </cell>
          <cell r="M587">
            <v>2.9973663597589401E-5</v>
          </cell>
          <cell r="N587">
            <v>8.3368565026297904E-5</v>
          </cell>
          <cell r="O587">
            <v>8.5789740744278702E-5</v>
          </cell>
          <cell r="P587">
            <v>1.69299494824804E-4</v>
          </cell>
        </row>
        <row r="588">
          <cell r="B588" t="str">
            <v>D-RSH2R</v>
          </cell>
          <cell r="C588" t="str">
            <v>VAR_cap</v>
          </cell>
          <cell r="D588" t="str">
            <v>-</v>
          </cell>
          <cell r="H588">
            <v>3.41761237548532E-5</v>
          </cell>
          <cell r="I588">
            <v>6.6284732139233101E-5</v>
          </cell>
          <cell r="J588">
            <v>6.3371984466103202E-5</v>
          </cell>
          <cell r="K588">
            <v>7.0175953625451498E-5</v>
          </cell>
          <cell r="L588">
            <v>9.2170223258402305E-5</v>
          </cell>
          <cell r="M588">
            <v>4.7433076427902098E-5</v>
          </cell>
          <cell r="N588">
            <v>1.06124034623032E-4</v>
          </cell>
          <cell r="O588">
            <v>1.00556141321252E-4</v>
          </cell>
          <cell r="P588">
            <v>2.5508923556908199E-4</v>
          </cell>
        </row>
        <row r="589">
          <cell r="B589" t="str">
            <v>ENGA-GTOC</v>
          </cell>
          <cell r="C589" t="str">
            <v>VAR_fout</v>
          </cell>
          <cell r="D589" t="str">
            <v>ELC13</v>
          </cell>
          <cell r="I589">
            <v>7.2876643998682385E-3</v>
          </cell>
          <cell r="J589">
            <v>6.3367679076580252E-2</v>
          </cell>
          <cell r="K589">
            <v>0.54065022904373872</v>
          </cell>
          <cell r="L589">
            <v>0.37247514472689641</v>
          </cell>
          <cell r="M589">
            <v>0.38688504561792059</v>
          </cell>
          <cell r="N589">
            <v>0.15175031914315104</v>
          </cell>
          <cell r="O589">
            <v>4.2471086177414727E-2</v>
          </cell>
          <cell r="P589">
            <v>0.13872296393816216</v>
          </cell>
        </row>
        <row r="590">
          <cell r="B590" t="str">
            <v>ENGA-GTOC</v>
          </cell>
          <cell r="C590" t="str">
            <v>VAR_fout</v>
          </cell>
          <cell r="D590" t="str">
            <v>CO2_E</v>
          </cell>
          <cell r="I590">
            <v>1.03102448617141</v>
          </cell>
          <cell r="J590">
            <v>9.3550421796176106</v>
          </cell>
          <cell r="K590">
            <v>71.882192173528495</v>
          </cell>
          <cell r="L590">
            <v>48.431557436149497</v>
          </cell>
          <cell r="M590">
            <v>49.7418241503266</v>
          </cell>
          <cell r="N590">
            <v>19.633178773642399</v>
          </cell>
          <cell r="O590">
            <v>5.4807565795465401</v>
          </cell>
          <cell r="P590">
            <v>17.7195848265462</v>
          </cell>
        </row>
        <row r="591">
          <cell r="B591" t="str">
            <v>ENGA-GTOC</v>
          </cell>
          <cell r="C591" t="str">
            <v>VAR_fin</v>
          </cell>
          <cell r="D591" t="str">
            <v>ENGA</v>
          </cell>
          <cell r="I591">
            <v>1.8280575995947009E-2</v>
          </cell>
          <cell r="J591">
            <v>0.16586954219180158</v>
          </cell>
          <cell r="K591">
            <v>1.274506953431358</v>
          </cell>
          <cell r="L591">
            <v>0.85871555737853811</v>
          </cell>
          <cell r="M591">
            <v>0.88194723670791841</v>
          </cell>
          <cell r="N591">
            <v>0.34810600662486446</v>
          </cell>
          <cell r="O591">
            <v>9.7176535098342898E-2</v>
          </cell>
          <cell r="P591">
            <v>0.31417703593167068</v>
          </cell>
        </row>
        <row r="592">
          <cell r="B592" t="str">
            <v>ENGA-GTOC</v>
          </cell>
          <cell r="C592" t="str">
            <v>VAR_fin</v>
          </cell>
          <cell r="D592" t="str">
            <v>GTC</v>
          </cell>
          <cell r="I592">
            <v>1.90891026558303E-2</v>
          </cell>
          <cell r="J592">
            <v>7.9269530967080698E-2</v>
          </cell>
          <cell r="K592">
            <v>7.9275744062990511E-2</v>
          </cell>
          <cell r="L592">
            <v>7.9274927226947525E-2</v>
          </cell>
          <cell r="M592">
            <v>7.9267524686466723E-2</v>
          </cell>
          <cell r="N592">
            <v>4.2583842657456475E-2</v>
          </cell>
          <cell r="O592">
            <v>8.4440913416098419E-3</v>
          </cell>
          <cell r="P592">
            <v>1.7505522676115316E-2</v>
          </cell>
        </row>
        <row r="593">
          <cell r="B593" t="str">
            <v>ENGA-GTOC</v>
          </cell>
          <cell r="C593" t="str">
            <v>VAR_ncap</v>
          </cell>
          <cell r="D593" t="str">
            <v>-</v>
          </cell>
          <cell r="I593">
            <v>7.9267797639951704E-2</v>
          </cell>
          <cell r="J593">
            <v>8.2008328637873593E-6</v>
          </cell>
          <cell r="K593">
            <v>4.5734256170815796E-6</v>
          </cell>
          <cell r="L593">
            <v>2.4051882899586999E-6</v>
          </cell>
          <cell r="M593">
            <v>2.5971529230958099E-6</v>
          </cell>
          <cell r="N593">
            <v>2.11570385454845E-5</v>
          </cell>
          <cell r="O593">
            <v>1.74832704085362E-2</v>
          </cell>
        </row>
        <row r="594">
          <cell r="B594" t="str">
            <v>ENGA-GTOC</v>
          </cell>
          <cell r="C594" t="str">
            <v>VAR_cap</v>
          </cell>
          <cell r="D594" t="str">
            <v>-</v>
          </cell>
          <cell r="I594">
            <v>1.90891026558303E-2</v>
          </cell>
          <cell r="J594">
            <v>7.9269530967080656E-2</v>
          </cell>
          <cell r="K594">
            <v>7.9275744062990511E-2</v>
          </cell>
          <cell r="L594">
            <v>7.9274927226947484E-2</v>
          </cell>
          <cell r="M594">
            <v>7.9267524686466792E-2</v>
          </cell>
          <cell r="N594">
            <v>4.2583842657456503E-2</v>
          </cell>
          <cell r="O594">
            <v>8.4440913416098419E-3</v>
          </cell>
          <cell r="P594">
            <v>1.750552267611534E-2</v>
          </cell>
        </row>
        <row r="595">
          <cell r="B595" t="str">
            <v>D-RSH2</v>
          </cell>
          <cell r="C595" t="str">
            <v>VAR_fout</v>
          </cell>
          <cell r="D595" t="str">
            <v>RSH2</v>
          </cell>
          <cell r="H595">
            <v>2.1479638947314233E-4</v>
          </cell>
          <cell r="I595">
            <v>4.4236128850331878E-4</v>
          </cell>
          <cell r="J595">
            <v>5.3543873668659254E-4</v>
          </cell>
          <cell r="K595">
            <v>5.4301674401600474E-4</v>
          </cell>
          <cell r="L595">
            <v>1.2040084897419431E-3</v>
          </cell>
          <cell r="M595">
            <v>1.3219428770099423E-3</v>
          </cell>
          <cell r="N595">
            <v>2.1581873868905762E-3</v>
          </cell>
          <cell r="O595">
            <v>2.7760388194442054E-3</v>
          </cell>
          <cell r="P595">
            <v>4.6224335304550336E-3</v>
          </cell>
        </row>
        <row r="596">
          <cell r="B596" t="str">
            <v>D-RSH2</v>
          </cell>
          <cell r="C596" t="str">
            <v>VAR_fin</v>
          </cell>
          <cell r="D596" t="str">
            <v>H2</v>
          </cell>
          <cell r="H596">
            <v>2.164327917130901E-4</v>
          </cell>
          <cell r="I596">
            <v>4.4573136844343585E-4</v>
          </cell>
          <cell r="J596">
            <v>5.3951791674272795E-4</v>
          </cell>
          <cell r="K596">
            <v>5.4715365627238126E-4</v>
          </cell>
          <cell r="L596">
            <v>1.2131810935941886E-3</v>
          </cell>
          <cell r="M596">
            <v>1.3320139507851029E-3</v>
          </cell>
          <cell r="N596">
            <v>2.1746292958202233E-3</v>
          </cell>
          <cell r="O596">
            <v>2.7971877603247433E-3</v>
          </cell>
          <cell r="P596">
            <v>4.6576490226790885E-3</v>
          </cell>
        </row>
        <row r="597">
          <cell r="B597" t="str">
            <v>D-RSH2</v>
          </cell>
          <cell r="C597" t="str">
            <v>VAR_ncap</v>
          </cell>
          <cell r="D597" t="str">
            <v>-</v>
          </cell>
          <cell r="H597">
            <v>4.2392232103428901E-5</v>
          </cell>
          <cell r="I597">
            <v>3.7736904050583702E-5</v>
          </cell>
          <cell r="J597">
            <v>4.0575083786206103E-6</v>
          </cell>
          <cell r="K597">
            <v>3.4502815325788502E-6</v>
          </cell>
          <cell r="L597">
            <v>6.8445817493196603E-5</v>
          </cell>
          <cell r="M597">
            <v>1.26413749379706E-6</v>
          </cell>
          <cell r="N597">
            <v>9.1440517353133998E-5</v>
          </cell>
          <cell r="O597">
            <v>4.7358792663277602E-5</v>
          </cell>
          <cell r="P597">
            <v>2.5993820223543302E-4</v>
          </cell>
        </row>
        <row r="598">
          <cell r="B598" t="str">
            <v>D-RSH2</v>
          </cell>
          <cell r="C598" t="str">
            <v>VAR_cap</v>
          </cell>
          <cell r="D598" t="str">
            <v>-</v>
          </cell>
          <cell r="H598">
            <v>4.2392232103428901E-5</v>
          </cell>
          <cell r="I598">
            <v>8.0129136154012697E-5</v>
          </cell>
          <cell r="J598">
            <v>8.4186644532633303E-5</v>
          </cell>
          <cell r="K598">
            <v>8.7636926065212103E-5</v>
          </cell>
          <cell r="L598">
            <v>1.56082743558409E-4</v>
          </cell>
          <cell r="M598">
            <v>1.5734688105220601E-4</v>
          </cell>
          <cell r="N598">
            <v>2.4878739840534001E-4</v>
          </cell>
          <cell r="O598">
            <v>2.8270727312758E-4</v>
          </cell>
          <cell r="P598">
            <v>5.1369216120062105E-4</v>
          </cell>
        </row>
        <row r="599">
          <cell r="B599" t="str">
            <v>D-RWOD</v>
          </cell>
          <cell r="C599" t="str">
            <v>VAR_fout</v>
          </cell>
          <cell r="D599" t="str">
            <v>RWOD</v>
          </cell>
          <cell r="E599">
            <v>13.722985789827403</v>
          </cell>
          <cell r="F599">
            <v>14.023618636143866</v>
          </cell>
          <cell r="G599">
            <v>11.212496992997254</v>
          </cell>
          <cell r="H599">
            <v>9.5925371491000533</v>
          </cell>
          <cell r="I599">
            <v>8.9220576659030826</v>
          </cell>
          <cell r="J599">
            <v>7.8294367605873401</v>
          </cell>
          <cell r="K599">
            <v>6.9223666663912953</v>
          </cell>
          <cell r="L599">
            <v>5.759984400345596</v>
          </cell>
          <cell r="M599">
            <v>5.4583989691710615</v>
          </cell>
          <cell r="N599">
            <v>4.6439388361900287</v>
          </cell>
          <cell r="O599">
            <v>4.3251610739010884</v>
          </cell>
          <cell r="P599">
            <v>2.76677088002184</v>
          </cell>
        </row>
        <row r="600">
          <cell r="B600" t="str">
            <v>D-RWOD</v>
          </cell>
          <cell r="C600" t="str">
            <v>VAR_fin</v>
          </cell>
          <cell r="D600" t="str">
            <v>WOD</v>
          </cell>
          <cell r="E600">
            <v>13.722985789827403</v>
          </cell>
          <cell r="F600">
            <v>14.023618636143866</v>
          </cell>
          <cell r="G600">
            <v>11.212496992997254</v>
          </cell>
          <cell r="H600">
            <v>9.5925371491000533</v>
          </cell>
          <cell r="I600">
            <v>8.9220576659030826</v>
          </cell>
          <cell r="J600">
            <v>7.8294367605873401</v>
          </cell>
          <cell r="K600">
            <v>6.9223666663912953</v>
          </cell>
          <cell r="L600">
            <v>5.759984400345596</v>
          </cell>
          <cell r="M600">
            <v>5.4583989691710615</v>
          </cell>
          <cell r="N600">
            <v>4.6439388361900287</v>
          </cell>
          <cell r="O600">
            <v>4.3251610739010884</v>
          </cell>
          <cell r="P600">
            <v>2.76677088002184</v>
          </cell>
        </row>
        <row r="601">
          <cell r="B601" t="str">
            <v>SCOM-CHPGFC</v>
          </cell>
          <cell r="C601" t="str">
            <v>VAR_fout</v>
          </cell>
          <cell r="D601" t="str">
            <v>CO2_S</v>
          </cell>
          <cell r="H601">
            <v>0.111770357378827</v>
          </cell>
          <cell r="I601">
            <v>0.35332169471369002</v>
          </cell>
          <cell r="J601">
            <v>0.33995108648523298</v>
          </cell>
          <cell r="K601">
            <v>0.25699970720484</v>
          </cell>
          <cell r="L601">
            <v>0.56592021185484198</v>
          </cell>
          <cell r="M601">
            <v>0.56499203581006496</v>
          </cell>
          <cell r="N601">
            <v>1.14467999527139</v>
          </cell>
          <cell r="O601">
            <v>0.87849729635040497</v>
          </cell>
          <cell r="P601">
            <v>2.3638276434060299</v>
          </cell>
        </row>
        <row r="602">
          <cell r="B602" t="str">
            <v>SCOM-CHPGFC</v>
          </cell>
          <cell r="C602" t="str">
            <v>VAR_fout</v>
          </cell>
          <cell r="D602" t="str">
            <v>SCOM_NKEV_GAS_ELC_CHP</v>
          </cell>
          <cell r="H602">
            <v>1.1890463550939059E-3</v>
          </cell>
          <cell r="I602">
            <v>3.7900642784004005E-3</v>
          </cell>
          <cell r="J602">
            <v>3.6767759353899298E-3</v>
          </cell>
          <cell r="K602">
            <v>2.8023904243080909E-3</v>
          </cell>
          <cell r="L602">
            <v>6.2211087118794629E-3</v>
          </cell>
          <cell r="M602">
            <v>6.2109053581957414E-3</v>
          </cell>
          <cell r="N602">
            <v>1.2583361650146499E-2</v>
          </cell>
          <cell r="O602">
            <v>9.6572397825753706E-3</v>
          </cell>
          <cell r="P602">
            <v>2.5985339342406752E-2</v>
          </cell>
        </row>
        <row r="603">
          <cell r="B603" t="str">
            <v>SCOM-CHPGFC</v>
          </cell>
          <cell r="C603" t="str">
            <v>VAR_fout</v>
          </cell>
          <cell r="D603" t="str">
            <v>SCOM_LTH_CHPNGA</v>
          </cell>
          <cell r="H603">
            <v>3.5671390652817185E-4</v>
          </cell>
          <cell r="I603">
            <v>1.1276994533273334E-3</v>
          </cell>
          <cell r="J603">
            <v>1.0849502760167018E-3</v>
          </cell>
          <cell r="K603">
            <v>8.2026604963221972E-4</v>
          </cell>
          <cell r="L603">
            <v>1.8061283357069401E-3</v>
          </cell>
          <cell r="M603">
            <v>1.8031660717342467E-3</v>
          </cell>
          <cell r="N603">
            <v>3.6532340274618848E-3</v>
          </cell>
          <cell r="O603">
            <v>2.8037147755863956E-3</v>
          </cell>
          <cell r="P603">
            <v>7.5441307768277614E-3</v>
          </cell>
        </row>
        <row r="604">
          <cell r="B604" t="str">
            <v>SCOM-CHPGFC</v>
          </cell>
          <cell r="C604" t="str">
            <v>VAR_fin</v>
          </cell>
          <cell r="D604" t="str">
            <v>SNGA</v>
          </cell>
          <cell r="H604">
            <v>1.9817439251565089E-3</v>
          </cell>
          <cell r="I604">
            <v>6.2645690552072747E-3</v>
          </cell>
          <cell r="J604">
            <v>6.0275015334261125E-3</v>
          </cell>
          <cell r="K604">
            <v>4.5567323972489299E-3</v>
          </cell>
          <cell r="L604">
            <v>1.0034046309483005E-2</v>
          </cell>
          <cell r="M604">
            <v>1.0017589287412488E-2</v>
          </cell>
          <cell r="N604">
            <v>2.029574459701048E-2</v>
          </cell>
          <cell r="O604">
            <v>1.5576193197702216E-2</v>
          </cell>
          <cell r="P604">
            <v>4.1911837649043167E-2</v>
          </cell>
        </row>
        <row r="605">
          <cell r="B605" t="str">
            <v>SCOM-CHPGFC</v>
          </cell>
          <cell r="C605" t="str">
            <v>VAR_ncap</v>
          </cell>
          <cell r="D605" t="str">
            <v>-</v>
          </cell>
          <cell r="H605">
            <v>6.9989890509096595E-5</v>
          </cell>
          <cell r="I605">
            <v>1.5281116466419101E-4</v>
          </cell>
          <cell r="J605">
            <v>6.6401234594572104E-6</v>
          </cell>
          <cell r="K605">
            <v>5.31366081464462E-6</v>
          </cell>
          <cell r="L605">
            <v>3.5426692382158499E-4</v>
          </cell>
          <cell r="M605">
            <v>5.3224815857179797E-6</v>
          </cell>
          <cell r="N605">
            <v>3.8002008508113101E-4</v>
          </cell>
          <cell r="O605">
            <v>1.21302871233367E-4</v>
          </cell>
          <cell r="P605">
            <v>1.0258020170103601E-3</v>
          </cell>
        </row>
        <row r="606">
          <cell r="B606" t="str">
            <v>SCOM-CHPGFC</v>
          </cell>
          <cell r="C606" t="str">
            <v>VAR_cap</v>
          </cell>
          <cell r="D606" t="str">
            <v>-</v>
          </cell>
          <cell r="H606">
            <v>6.9989890509096595E-5</v>
          </cell>
          <cell r="I606">
            <v>2.2277938208178146E-4</v>
          </cell>
          <cell r="J606">
            <v>2.1603562048337686E-4</v>
          </cell>
          <cell r="K606">
            <v>1.6466453196513489E-4</v>
          </cell>
          <cell r="L606">
            <v>3.6600949653179863E-4</v>
          </cell>
          <cell r="M606">
            <v>3.6491271031134919E-4</v>
          </cell>
          <cell r="N606">
            <v>7.3933383809429134E-4</v>
          </cell>
          <cell r="O606">
            <v>5.6734483850478471E-4</v>
          </cell>
          <cell r="P606">
            <v>1.526791548538217E-3</v>
          </cell>
        </row>
        <row r="607">
          <cell r="B607" t="str">
            <v>ENUC_AMR_GOE_II</v>
          </cell>
          <cell r="C607" t="str">
            <v>VAR_fout</v>
          </cell>
          <cell r="D607" t="str">
            <v>HTH</v>
          </cell>
          <cell r="M607">
            <v>9.8783091717091251E-2</v>
          </cell>
          <cell r="N607">
            <v>0.16248054007940463</v>
          </cell>
          <cell r="O607">
            <v>0.16372756569352626</v>
          </cell>
          <cell r="P607">
            <v>0.14594701873366603</v>
          </cell>
        </row>
        <row r="608">
          <cell r="B608" t="str">
            <v>ENUC_AMR_GOE_II</v>
          </cell>
          <cell r="C608" t="str">
            <v>VAR_fout</v>
          </cell>
          <cell r="D608" t="str">
            <v>ELC</v>
          </cell>
          <cell r="M608">
            <v>9.8049448722806243E-2</v>
          </cell>
          <cell r="N608">
            <v>0.24019756739327705</v>
          </cell>
          <cell r="O608">
            <v>0.2395267647082425</v>
          </cell>
          <cell r="P608">
            <v>0.24157750764418104</v>
          </cell>
        </row>
        <row r="609">
          <cell r="B609" t="str">
            <v>ENUC_AMR_GOE_II</v>
          </cell>
          <cell r="C609" t="str">
            <v>VAR_fin</v>
          </cell>
          <cell r="D609" t="str">
            <v>URN</v>
          </cell>
          <cell r="M609">
            <v>0.32287361169733925</v>
          </cell>
          <cell r="N609">
            <v>0.70645609722175828</v>
          </cell>
          <cell r="O609">
            <v>0.70629081390538995</v>
          </cell>
          <cell r="P609">
            <v>0.69195083915067701</v>
          </cell>
        </row>
        <row r="610">
          <cell r="B610" t="str">
            <v>ENUC_AMR_GOE_II</v>
          </cell>
          <cell r="C610" t="str">
            <v>VAR_ncap</v>
          </cell>
          <cell r="D610" t="str">
            <v>-</v>
          </cell>
          <cell r="M610">
            <v>1.14036365016547E-2</v>
          </cell>
          <cell r="N610">
            <v>1.8567644538104101E-6</v>
          </cell>
          <cell r="O610">
            <v>6.2106139499660905E-5</v>
          </cell>
        </row>
        <row r="611">
          <cell r="B611" t="str">
            <v>ENUC_AMR_GOE_II</v>
          </cell>
          <cell r="C611" t="str">
            <v>VAR_cap</v>
          </cell>
          <cell r="D611" t="str">
            <v>-</v>
          </cell>
          <cell r="M611">
            <v>4.6470532044433103E-3</v>
          </cell>
          <cell r="N611">
            <v>1.14036365016547E-2</v>
          </cell>
          <cell r="O611">
            <v>1.14251817625844E-2</v>
          </cell>
          <cell r="P611">
            <v>1.14675994056082E-2</v>
          </cell>
        </row>
        <row r="612">
          <cell r="B612" t="str">
            <v>CHPOIL</v>
          </cell>
          <cell r="C612" t="str">
            <v>VAR_fout</v>
          </cell>
          <cell r="D612" t="str">
            <v>ELC35</v>
          </cell>
          <cell r="E612">
            <v>1.801038496678716E-3</v>
          </cell>
          <cell r="F612">
            <v>2.1297088746688112E-5</v>
          </cell>
          <cell r="G612">
            <v>8.4522232953629676E-4</v>
          </cell>
          <cell r="H612">
            <v>5.3657221910538273E-4</v>
          </cell>
          <cell r="I612">
            <v>8.2958064229598117E-4</v>
          </cell>
          <cell r="J612">
            <v>8.5932125524671994E-4</v>
          </cell>
          <cell r="K612">
            <v>9.0608954545477272E-4</v>
          </cell>
          <cell r="L612">
            <v>1.4758462143194869E-3</v>
          </cell>
          <cell r="M612">
            <v>1.2061795027087585E-3</v>
          </cell>
          <cell r="N612">
            <v>1.500148934668406E-3</v>
          </cell>
          <cell r="O612">
            <v>1.1106030437029696E-3</v>
          </cell>
          <cell r="P612">
            <v>1.5202934720445487E-3</v>
          </cell>
        </row>
        <row r="613">
          <cell r="B613" t="str">
            <v>CHPOIL</v>
          </cell>
          <cell r="C613" t="str">
            <v>VAR_fout</v>
          </cell>
          <cell r="D613" t="str">
            <v>LTH</v>
          </cell>
          <cell r="E613">
            <v>9.2624836972048114E-3</v>
          </cell>
          <cell r="F613">
            <v>1.0952788498296744E-4</v>
          </cell>
          <cell r="G613">
            <v>4.3468576947580939E-3</v>
          </cell>
          <cell r="H613">
            <v>2.7595142696848199E-3</v>
          </cell>
          <cell r="I613">
            <v>4.2664147318078995E-3</v>
          </cell>
          <cell r="J613">
            <v>4.419366455554556E-3</v>
          </cell>
          <cell r="K613">
            <v>4.6598890909102554E-3</v>
          </cell>
          <cell r="L613">
            <v>7.590066245071643E-3</v>
          </cell>
          <cell r="M613">
            <v>6.2032088710736125E-3</v>
          </cell>
          <cell r="N613">
            <v>7.7150516640089352E-3</v>
          </cell>
          <cell r="O613">
            <v>5.7116727961866896E-3</v>
          </cell>
          <cell r="P613">
            <v>7.8186521419433986E-3</v>
          </cell>
        </row>
        <row r="614">
          <cell r="B614" t="str">
            <v>CHPOIL</v>
          </cell>
          <cell r="C614" t="str">
            <v>VAR_fout</v>
          </cell>
          <cell r="D614" t="str">
            <v>CO2_E</v>
          </cell>
          <cell r="E614">
            <v>1.52239937249415</v>
          </cell>
          <cell r="F614">
            <v>2.1489141170639301E-2</v>
          </cell>
          <cell r="G614">
            <v>0.64818489141275204</v>
          </cell>
          <cell r="H614">
            <v>0.38223146988497703</v>
          </cell>
          <cell r="I614">
            <v>0.58472850779104102</v>
          </cell>
          <cell r="J614">
            <v>0.58727513468955805</v>
          </cell>
          <cell r="K614">
            <v>0.62703108029866905</v>
          </cell>
          <cell r="L614">
            <v>1.05231593406992</v>
          </cell>
          <cell r="M614">
            <v>0.84002747793088695</v>
          </cell>
          <cell r="N614">
            <v>1.09104655596055</v>
          </cell>
          <cell r="O614">
            <v>0.79933312291889302</v>
          </cell>
          <cell r="P614">
            <v>1.14945475846769</v>
          </cell>
        </row>
        <row r="615">
          <cell r="B615" t="str">
            <v>CHPOIL</v>
          </cell>
          <cell r="C615" t="str">
            <v>VAR_fin</v>
          </cell>
          <cell r="D615" t="str">
            <v>ELFO</v>
          </cell>
          <cell r="E615">
            <v>2.0656707903584134E-2</v>
          </cell>
          <cell r="F615">
            <v>2.9157586391640898E-4</v>
          </cell>
          <cell r="G615">
            <v>8.7949103312449459E-3</v>
          </cell>
          <cell r="H615">
            <v>5.1863157379237121E-3</v>
          </cell>
          <cell r="I615">
            <v>7.933901055509382E-3</v>
          </cell>
          <cell r="J615">
            <v>7.9684550161405431E-3</v>
          </cell>
          <cell r="K615">
            <v>8.5078844002533204E-3</v>
          </cell>
          <cell r="L615">
            <v>1.4278370882902557E-2</v>
          </cell>
          <cell r="M615">
            <v>1.1397930501097515E-2</v>
          </cell>
          <cell r="N615">
            <v>1.4803888140577365E-2</v>
          </cell>
          <cell r="O615">
            <v>1.0845768289265843E-2</v>
          </cell>
          <cell r="P615">
            <v>1.5596401064690452E-2</v>
          </cell>
        </row>
        <row r="616">
          <cell r="B616" t="str">
            <v>CHPOIL</v>
          </cell>
          <cell r="C616" t="str">
            <v>VAR_ncap</v>
          </cell>
          <cell r="D616" t="str">
            <v>-</v>
          </cell>
          <cell r="F616">
            <v>1.83102185431296E-6</v>
          </cell>
          <cell r="G616">
            <v>1.84148922622166E-6</v>
          </cell>
          <cell r="H616">
            <v>1.9650720319006399E-6</v>
          </cell>
          <cell r="I616">
            <v>1.09091278747542E-5</v>
          </cell>
          <cell r="J616">
            <v>6.2018865929398595E-5</v>
          </cell>
          <cell r="K616">
            <v>1.4556952692725599E-4</v>
          </cell>
          <cell r="L616">
            <v>1.2908424642737399E-4</v>
          </cell>
          <cell r="M616">
            <v>7.4635956944551403E-6</v>
          </cell>
          <cell r="N616">
            <v>1.6281084368711E-4</v>
          </cell>
          <cell r="O616">
            <v>4.8120109819545398E-5</v>
          </cell>
          <cell r="P616">
            <v>3.8099987646178501E-4</v>
          </cell>
        </row>
        <row r="617">
          <cell r="B617" t="str">
            <v>CHPOIL</v>
          </cell>
          <cell r="C617" t="str">
            <v>VAR_cap</v>
          </cell>
          <cell r="D617" t="str">
            <v>-</v>
          </cell>
          <cell r="E617">
            <v>1.6578508138525901E-3</v>
          </cell>
          <cell r="F617">
            <v>5.6038986973770341E-4</v>
          </cell>
          <cell r="G617">
            <v>5.2113215495530434E-4</v>
          </cell>
          <cell r="H617">
            <v>4.1185320590368495E-4</v>
          </cell>
          <cell r="I617">
            <v>3.9458851023270979E-4</v>
          </cell>
          <cell r="J617">
            <v>2.1292723860990355E-4</v>
          </cell>
          <cell r="K617">
            <v>2.1856879598938382E-4</v>
          </cell>
          <cell r="L617">
            <v>3.4535384892382605E-4</v>
          </cell>
          <cell r="M617">
            <v>3.3505345448738493E-4</v>
          </cell>
          <cell r="N617">
            <v>4.4126825312194374E-4</v>
          </cell>
          <cell r="O617">
            <v>3.4390178296454094E-4</v>
          </cell>
          <cell r="P617">
            <v>5.9551327705859936E-4</v>
          </cell>
        </row>
        <row r="618">
          <cell r="B618" t="str">
            <v>CHPHFC</v>
          </cell>
          <cell r="C618" t="str">
            <v>VAR_fout</v>
          </cell>
          <cell r="D618" t="str">
            <v>ELC35</v>
          </cell>
          <cell r="J618">
            <v>1.3345939735363505E-3</v>
          </cell>
          <cell r="K618">
            <v>1.3677335980541048E-3</v>
          </cell>
          <cell r="L618">
            <v>3.6050000802142286E-3</v>
          </cell>
          <cell r="M618">
            <v>3.6342690830924416E-3</v>
          </cell>
          <cell r="N618">
            <v>3.0654686192528913E-2</v>
          </cell>
          <cell r="O618">
            <v>8.0211446472741602E-2</v>
          </cell>
          <cell r="P618">
            <v>8.04571517661061E-2</v>
          </cell>
        </row>
        <row r="619">
          <cell r="B619" t="str">
            <v>CHPHFC</v>
          </cell>
          <cell r="C619" t="str">
            <v>VAR_fout</v>
          </cell>
          <cell r="D619" t="str">
            <v>LTH</v>
          </cell>
          <cell r="J619">
            <v>1.6205783964369908E-3</v>
          </cell>
          <cell r="K619">
            <v>1.6933844547336494E-3</v>
          </cell>
          <cell r="L619">
            <v>4.5491667678893731E-3</v>
          </cell>
          <cell r="M619">
            <v>4.5861014619975942E-3</v>
          </cell>
          <cell r="N619">
            <v>3.8683294481048347E-2</v>
          </cell>
          <cell r="O619">
            <v>0.10121920626322148</v>
          </cell>
          <cell r="P619">
            <v>0.10152926294294327</v>
          </cell>
        </row>
        <row r="620">
          <cell r="B620" t="str">
            <v>CHPHFC</v>
          </cell>
          <cell r="C620" t="str">
            <v>VAR_fin</v>
          </cell>
          <cell r="D620" t="str">
            <v>EH2</v>
          </cell>
          <cell r="J620">
            <v>3.1776046988960709E-3</v>
          </cell>
          <cell r="K620">
            <v>3.2565085667954881E-3</v>
          </cell>
          <cell r="L620">
            <v>8.5833335243195863E-3</v>
          </cell>
          <cell r="M620">
            <v>8.6530216264105748E-3</v>
          </cell>
          <cell r="N620">
            <v>7.2987348077449873E-2</v>
          </cell>
          <cell r="O620">
            <v>0.19097963445890864</v>
          </cell>
          <cell r="P620">
            <v>0.19156464706215742</v>
          </cell>
        </row>
        <row r="621">
          <cell r="B621" t="str">
            <v>CHPHFC</v>
          </cell>
          <cell r="C621" t="str">
            <v>VAR_ncap</v>
          </cell>
          <cell r="D621" t="str">
            <v>-</v>
          </cell>
          <cell r="J621">
            <v>1.20643538720695E-4</v>
          </cell>
          <cell r="K621">
            <v>1.83382694023259E-5</v>
          </cell>
          <cell r="L621">
            <v>1.6641222083497699E-4</v>
          </cell>
          <cell r="M621">
            <v>3.2291085592057201E-6</v>
          </cell>
          <cell r="N621">
            <v>1.05103578671273E-3</v>
          </cell>
          <cell r="O621">
            <v>3.7253387032627201E-3</v>
          </cell>
          <cell r="P621">
            <v>5.5501773650261496E-4</v>
          </cell>
        </row>
        <row r="622">
          <cell r="B622" t="str">
            <v>CHPHFC</v>
          </cell>
          <cell r="C622" t="str">
            <v>VAR_cap</v>
          </cell>
          <cell r="D622" t="str">
            <v>-</v>
          </cell>
          <cell r="J622">
            <v>1.20643538720695E-4</v>
          </cell>
          <cell r="K622">
            <v>1.389149262401345E-4</v>
          </cell>
          <cell r="L622">
            <v>3.0502651415842787E-4</v>
          </cell>
          <cell r="M622">
            <v>2.9177303024442198E-4</v>
          </cell>
          <cell r="N622">
            <v>1.237837141673262E-3</v>
          </cell>
          <cell r="O622">
            <v>4.9448832906623212E-3</v>
          </cell>
          <cell r="P622">
            <v>5.3332097703797489E-3</v>
          </cell>
        </row>
        <row r="623">
          <cell r="B623" t="str">
            <v>ITOT-ESOLPV</v>
          </cell>
          <cell r="C623" t="str">
            <v>VAR_fout</v>
          </cell>
          <cell r="D623" t="str">
            <v>ITOT_SOL_ELC</v>
          </cell>
          <cell r="E623">
            <v>3.517953999707534</v>
          </cell>
          <cell r="F623">
            <v>4.8486223226375946</v>
          </cell>
          <cell r="G623">
            <v>11.927073668943692</v>
          </cell>
          <cell r="H623">
            <v>14.116593749288365</v>
          </cell>
          <cell r="I623">
            <v>14.836692188738388</v>
          </cell>
          <cell r="J623">
            <v>15.593513430283519</v>
          </cell>
          <cell r="K623">
            <v>16.388940131900775</v>
          </cell>
          <cell r="L623">
            <v>17.224942251103382</v>
          </cell>
          <cell r="M623">
            <v>18.103589215629981</v>
          </cell>
          <cell r="N623">
            <v>19.027057481323634</v>
          </cell>
          <cell r="O623">
            <v>19.997634739329083</v>
          </cell>
          <cell r="P623">
            <v>21.017740101708423</v>
          </cell>
        </row>
        <row r="624">
          <cell r="B624" t="str">
            <v>ITOT-ESOLPV</v>
          </cell>
          <cell r="C624" t="str">
            <v>VAR_fin</v>
          </cell>
          <cell r="D624" t="str">
            <v>SOL</v>
          </cell>
          <cell r="E624">
            <v>3.517953999707534</v>
          </cell>
          <cell r="F624">
            <v>4.8486223226375946</v>
          </cell>
          <cell r="G624">
            <v>11.927073668943692</v>
          </cell>
          <cell r="H624">
            <v>14.116593749288365</v>
          </cell>
          <cell r="I624">
            <v>14.836692188738388</v>
          </cell>
          <cell r="J624">
            <v>15.593513430283519</v>
          </cell>
          <cell r="K624">
            <v>16.388940131900775</v>
          </cell>
          <cell r="L624">
            <v>17.224942251103382</v>
          </cell>
          <cell r="M624">
            <v>18.103589215629981</v>
          </cell>
          <cell r="N624">
            <v>19.027057481323634</v>
          </cell>
          <cell r="O624">
            <v>19.997634739329083</v>
          </cell>
          <cell r="P624">
            <v>21.017740101708423</v>
          </cell>
        </row>
        <row r="625">
          <cell r="B625" t="str">
            <v>ITOT-ESOLPV</v>
          </cell>
          <cell r="C625" t="str">
            <v>VAR_fin</v>
          </cell>
          <cell r="D625" t="str">
            <v>SOLPVC</v>
          </cell>
          <cell r="E625">
            <v>3.51795399970753</v>
          </cell>
          <cell r="F625">
            <v>4.8486223226375902</v>
          </cell>
          <cell r="G625">
            <v>11.9270736689437</v>
          </cell>
          <cell r="H625">
            <v>14.1165937492884</v>
          </cell>
          <cell r="I625">
            <v>14.8366921887384</v>
          </cell>
          <cell r="J625">
            <v>15.593513430283499</v>
          </cell>
          <cell r="K625">
            <v>16.388940131900799</v>
          </cell>
          <cell r="L625">
            <v>17.2249422511034</v>
          </cell>
          <cell r="M625">
            <v>18.103589215629999</v>
          </cell>
          <cell r="N625">
            <v>19.027057481323599</v>
          </cell>
          <cell r="O625">
            <v>19.997634739329101</v>
          </cell>
          <cell r="P625">
            <v>21.017740101708402</v>
          </cell>
        </row>
        <row r="626">
          <cell r="B626" t="str">
            <v>ITOT-ESOLPV</v>
          </cell>
          <cell r="C626" t="str">
            <v>VAR_ncap</v>
          </cell>
          <cell r="D626" t="str">
            <v>-</v>
          </cell>
          <cell r="F626">
            <v>3.5582226086486299E-8</v>
          </cell>
          <cell r="G626">
            <v>1.7679637499929599</v>
          </cell>
          <cell r="H626">
            <v>1.43626439565541E-6</v>
          </cell>
          <cell r="I626">
            <v>0.69052667638002097</v>
          </cell>
          <cell r="J626">
            <v>0.80694944180933803</v>
          </cell>
          <cell r="K626">
            <v>2.2437984197884102</v>
          </cell>
          <cell r="L626">
            <v>0.51996268386323297</v>
          </cell>
          <cell r="M626">
            <v>0.80519353806160598</v>
          </cell>
          <cell r="N626">
            <v>1.13810355328323</v>
          </cell>
          <cell r="O626">
            <v>2.4839072045705599</v>
          </cell>
          <cell r="P626">
            <v>0.77232410793821404</v>
          </cell>
        </row>
        <row r="627">
          <cell r="B627" t="str">
            <v>ITOT-ESOLPV</v>
          </cell>
          <cell r="C627" t="str">
            <v>VAR_cap</v>
          </cell>
          <cell r="D627" t="str">
            <v>-</v>
          </cell>
          <cell r="E627">
            <v>1.1186210000000001</v>
          </cell>
          <cell r="F627">
            <v>1.6529270501692761</v>
          </cell>
          <cell r="G627">
            <v>3.5611847855751799</v>
          </cell>
          <cell r="H627">
            <v>3.4922703250354701</v>
          </cell>
          <cell r="I627">
            <v>3.67041375527916</v>
          </cell>
          <cell r="J627">
            <v>3.857641950926741</v>
          </cell>
          <cell r="K627">
            <v>4.0544206585813001</v>
          </cell>
          <cell r="L627">
            <v>4.2612372218410002</v>
          </cell>
          <cell r="M627">
            <v>4.4786035913923001</v>
          </cell>
          <cell r="N627">
            <v>4.7070581949964803</v>
          </cell>
          <cell r="O627">
            <v>4.9471669797786397</v>
          </cell>
          <cell r="P627">
            <v>5.1995284038536198</v>
          </cell>
        </row>
        <row r="628">
          <cell r="B628" t="str">
            <v>RHNS-CHPNGA</v>
          </cell>
          <cell r="C628" t="str">
            <v>VAR_fout</v>
          </cell>
          <cell r="D628" t="str">
            <v>CO2_R</v>
          </cell>
          <cell r="F628">
            <v>9.3967404335767599E-2</v>
          </cell>
          <cell r="G628">
            <v>0.32601229678053201</v>
          </cell>
          <cell r="H628">
            <v>0.28865738171871502</v>
          </cell>
          <cell r="I628">
            <v>0.76296660347686895</v>
          </cell>
          <cell r="J628">
            <v>0.71825198907661103</v>
          </cell>
          <cell r="K628">
            <v>1.7440832532677</v>
          </cell>
          <cell r="L628">
            <v>1.8484169360706699</v>
          </cell>
          <cell r="M628">
            <v>1.5393292847770601</v>
          </cell>
          <cell r="N628">
            <v>2.3928500736813301</v>
          </cell>
          <cell r="O628">
            <v>1.1343085614266399</v>
          </cell>
          <cell r="P628">
            <v>1.3765330598308001</v>
          </cell>
        </row>
        <row r="629">
          <cell r="B629" t="str">
            <v>RHNS-CHPNGA</v>
          </cell>
          <cell r="C629" t="str">
            <v>VAR_fout</v>
          </cell>
          <cell r="D629" t="str">
            <v>RHNS_LTH_CHPNGA</v>
          </cell>
          <cell r="F629">
            <v>1.054019444302673E-3</v>
          </cell>
          <cell r="G629">
            <v>2.6725010544842312E-3</v>
          </cell>
          <cell r="H629">
            <v>2.6065748073446399E-3</v>
          </cell>
          <cell r="I629">
            <v>7.2349912739392208E-3</v>
          </cell>
          <cell r="J629">
            <v>6.8692586897744577E-3</v>
          </cell>
          <cell r="K629">
            <v>1.8306476510002809E-2</v>
          </cell>
          <cell r="L629">
            <v>1.8026425669790909E-2</v>
          </cell>
          <cell r="M629">
            <v>1.5903340332048592E-2</v>
          </cell>
          <cell r="N629">
            <v>2.4105618643398278E-2</v>
          </cell>
          <cell r="O629">
            <v>1.0960510481509584E-2</v>
          </cell>
          <cell r="P629">
            <v>1.1221119662260472E-2</v>
          </cell>
        </row>
        <row r="630">
          <cell r="B630" t="str">
            <v>RHNS-CHPNGA</v>
          </cell>
          <cell r="C630" t="str">
            <v>VAR_fout</v>
          </cell>
          <cell r="D630" t="str">
            <v>RHNS_NKEV_GAS_ELC_CHP</v>
          </cell>
          <cell r="F630">
            <v>4.4229501548224883E-4</v>
          </cell>
          <cell r="G630">
            <v>1.1389012385513379E-3</v>
          </cell>
          <cell r="H630">
            <v>1.1403764782132772E-3</v>
          </cell>
          <cell r="I630">
            <v>3.1933202636081209E-3</v>
          </cell>
          <cell r="J630">
            <v>3.0589667602901869E-3</v>
          </cell>
          <cell r="K630">
            <v>8.2871712093754955E-3</v>
          </cell>
          <cell r="L630">
            <v>8.2978784829196173E-3</v>
          </cell>
          <cell r="M630">
            <v>7.320585232212835E-3</v>
          </cell>
          <cell r="N630">
            <v>1.1096237153310306E-2</v>
          </cell>
          <cell r="O630">
            <v>5.0453143486313915E-3</v>
          </cell>
          <cell r="P630">
            <v>5.1652773048500552E-3</v>
          </cell>
        </row>
        <row r="631">
          <cell r="B631" t="str">
            <v>RHNS-CHPNGA</v>
          </cell>
          <cell r="C631" t="str">
            <v>VAR_fin</v>
          </cell>
          <cell r="D631" t="str">
            <v>RNGA</v>
          </cell>
          <cell r="F631">
            <v>1.6660887293575774E-3</v>
          </cell>
          <cell r="G631">
            <v>5.7803598719952448E-3</v>
          </cell>
          <cell r="H631">
            <v>5.1180386829559376E-3</v>
          </cell>
          <cell r="I631">
            <v>1.3527776657391303E-2</v>
          </cell>
          <cell r="J631">
            <v>1.2734964345329978E-2</v>
          </cell>
          <cell r="K631">
            <v>3.0923461937370621E-2</v>
          </cell>
          <cell r="L631">
            <v>3.2773349930331125E-2</v>
          </cell>
          <cell r="M631">
            <v>2.7293072425125128E-2</v>
          </cell>
          <cell r="N631">
            <v>4.242641974612283E-2</v>
          </cell>
          <cell r="O631">
            <v>2.0111853926004192E-2</v>
          </cell>
          <cell r="P631">
            <v>2.4406614536007072E-2</v>
          </cell>
        </row>
        <row r="632">
          <cell r="B632" t="str">
            <v>RHNS-CHPNGA</v>
          </cell>
          <cell r="C632" t="str">
            <v>VAR_ncap</v>
          </cell>
          <cell r="D632" t="str">
            <v>-</v>
          </cell>
          <cell r="F632">
            <v>4.23531536251334E-5</v>
          </cell>
          <cell r="G632">
            <v>5.87800595853576E-5</v>
          </cell>
          <cell r="H632">
            <v>2.0623429397877701E-7</v>
          </cell>
          <cell r="I632">
            <v>1.82574023600061E-4</v>
          </cell>
          <cell r="J632">
            <v>4.3770771849885698E-6</v>
          </cell>
          <cell r="K632">
            <v>5.3919594247265701E-4</v>
          </cell>
          <cell r="L632">
            <v>1.1646499054573499E-5</v>
          </cell>
          <cell r="M632">
            <v>4.0773207200598297E-5</v>
          </cell>
          <cell r="N632">
            <v>3.94958298467404E-4</v>
          </cell>
          <cell r="O632">
            <v>1.27404881629868E-6</v>
          </cell>
          <cell r="P632">
            <v>2.2658084629131301E-5</v>
          </cell>
        </row>
        <row r="633">
          <cell r="B633" t="str">
            <v>RHNS-CHPNGA</v>
          </cell>
          <cell r="C633" t="str">
            <v>VAR_cap</v>
          </cell>
          <cell r="D633" t="str">
            <v>-</v>
          </cell>
          <cell r="F633">
            <v>4.23531536251334E-5</v>
          </cell>
          <cell r="G633">
            <v>1.0113321321049101E-4</v>
          </cell>
          <cell r="H633">
            <v>1.0132685042729122E-4</v>
          </cell>
          <cell r="I633">
            <v>2.8386894388967925E-4</v>
          </cell>
          <cell r="J633">
            <v>2.7187827583954703E-4</v>
          </cell>
          <cell r="K633">
            <v>7.3660706657340219E-4</v>
          </cell>
          <cell r="L633">
            <v>7.3770040313552994E-4</v>
          </cell>
          <cell r="M633">
            <v>6.5070372604741379E-4</v>
          </cell>
          <cell r="N633">
            <v>9.8644770947737756E-4</v>
          </cell>
          <cell r="O633">
            <v>4.4851602668177624E-4</v>
          </cell>
          <cell r="P633">
            <v>4.5947415289037378E-4</v>
          </cell>
        </row>
        <row r="634">
          <cell r="B634" t="str">
            <v>ENUC_BEZ</v>
          </cell>
          <cell r="C634" t="str">
            <v>VAR_fout</v>
          </cell>
          <cell r="D634" t="str">
            <v>ELC</v>
          </cell>
          <cell r="E634">
            <v>20.224799999989504</v>
          </cell>
          <cell r="F634">
            <v>20.224792621818647</v>
          </cell>
          <cell r="G634">
            <v>19.142584556965421</v>
          </cell>
          <cell r="H634">
            <v>16.171270526382408</v>
          </cell>
        </row>
        <row r="635">
          <cell r="B635" t="str">
            <v>ENUC_BEZ</v>
          </cell>
          <cell r="C635" t="str">
            <v>VAR_fin</v>
          </cell>
          <cell r="D635" t="str">
            <v>URN</v>
          </cell>
          <cell r="E635">
            <v>60.972095025070786</v>
          </cell>
          <cell r="F635">
            <v>60.972072781956612</v>
          </cell>
          <cell r="G635">
            <v>57.709519235461016</v>
          </cell>
          <cell r="H635">
            <v>48.751841462522499</v>
          </cell>
        </row>
        <row r="636">
          <cell r="B636" t="str">
            <v>ENUC_BEZ</v>
          </cell>
          <cell r="C636" t="str">
            <v>VAR_cap</v>
          </cell>
          <cell r="D636" t="str">
            <v>-</v>
          </cell>
          <cell r="E636">
            <v>0.72999997182449139</v>
          </cell>
          <cell r="F636">
            <v>0.72999974342867657</v>
          </cell>
          <cell r="G636">
            <v>0.72997688115549531</v>
          </cell>
          <cell r="H636">
            <v>0.58369080971467424</v>
          </cell>
        </row>
        <row r="637">
          <cell r="B637" t="str">
            <v>ENUC_AMR_BMGL_VI</v>
          </cell>
          <cell r="C637" t="str">
            <v>VAR_fout</v>
          </cell>
          <cell r="D637" t="str">
            <v>HTH</v>
          </cell>
          <cell r="O637">
            <v>6.5090177613286393E-2</v>
          </cell>
          <cell r="P637">
            <v>0.18299510243181089</v>
          </cell>
        </row>
        <row r="638">
          <cell r="B638" t="str">
            <v>ENUC_AMR_BMGL_VI</v>
          </cell>
          <cell r="C638" t="str">
            <v>VAR_fout</v>
          </cell>
          <cell r="D638" t="str">
            <v>ELC</v>
          </cell>
          <cell r="O638">
            <v>9.9256643091835919E-2</v>
          </cell>
          <cell r="P638">
            <v>0.30711381879223459</v>
          </cell>
        </row>
        <row r="639">
          <cell r="B639" t="str">
            <v>ENUC_AMR_BMGL_VI</v>
          </cell>
          <cell r="C639" t="str">
            <v>VAR_fin</v>
          </cell>
          <cell r="D639" t="str">
            <v>URN</v>
          </cell>
          <cell r="O639">
            <v>0.28974741259514031</v>
          </cell>
          <cell r="P639">
            <v>0.87696184041628666</v>
          </cell>
        </row>
        <row r="640">
          <cell r="B640" t="str">
            <v>ENUC_AMR_BMGL_VI</v>
          </cell>
          <cell r="C640" t="str">
            <v>VAR_ncap</v>
          </cell>
          <cell r="D640" t="str">
            <v>-</v>
          </cell>
          <cell r="N640">
            <v>1.16062328586843E-4</v>
          </cell>
          <cell r="O640">
            <v>1.44214293114439E-2</v>
          </cell>
        </row>
        <row r="641">
          <cell r="B641" t="str">
            <v>ENUC_AMR_BMGL_VI</v>
          </cell>
          <cell r="C641" t="str">
            <v>VAR_cap</v>
          </cell>
          <cell r="D641" t="str">
            <v>-</v>
          </cell>
          <cell r="O641">
            <v>4.6878528546461101E-3</v>
          </cell>
          <cell r="P641">
            <v>1.45374916400307E-2</v>
          </cell>
        </row>
        <row r="642">
          <cell r="B642" t="str">
            <v>RHNM-CHPWOD</v>
          </cell>
          <cell r="C642" t="str">
            <v>VAR_fout</v>
          </cell>
          <cell r="D642" t="str">
            <v>RHNM_LTH_CHPWOD</v>
          </cell>
          <cell r="H642">
            <v>4.2516358459614052E-3</v>
          </cell>
          <cell r="I642">
            <v>5.0582115683477811E-3</v>
          </cell>
          <cell r="J642">
            <v>4.5258466719365013E-3</v>
          </cell>
          <cell r="K642">
            <v>4.3415015052507677E-3</v>
          </cell>
          <cell r="L642">
            <v>1.1004048898811954E-2</v>
          </cell>
          <cell r="M642">
            <v>1.0550210687947889E-2</v>
          </cell>
          <cell r="N642">
            <v>1.343133219094042E-2</v>
          </cell>
          <cell r="O642">
            <v>1.0244149728435414E-2</v>
          </cell>
          <cell r="P642">
            <v>1.68883767072887E-2</v>
          </cell>
        </row>
        <row r="643">
          <cell r="B643" t="str">
            <v>RHNM-CHPWOD</v>
          </cell>
          <cell r="C643" t="str">
            <v>VAR_fout</v>
          </cell>
          <cell r="D643" t="str">
            <v>RHNM_KEV_WOD_ELC_CHP</v>
          </cell>
          <cell r="H643">
            <v>1.5983001420928978E-3</v>
          </cell>
          <cell r="I643">
            <v>1.9015128673603682E-3</v>
          </cell>
          <cell r="J643">
            <v>1.7013831007464974E-3</v>
          </cell>
          <cell r="K643">
            <v>1.6320829732701944E-3</v>
          </cell>
          <cell r="L643">
            <v>4.1367072712200472E-3</v>
          </cell>
          <cell r="M643">
            <v>3.9660977215804092E-3</v>
          </cell>
          <cell r="N643">
            <v>5.0491859902979681E-3</v>
          </cell>
          <cell r="O643">
            <v>3.8510414719859021E-3</v>
          </cell>
          <cell r="P643">
            <v>6.3487786510733396E-3</v>
          </cell>
        </row>
        <row r="644">
          <cell r="B644" t="str">
            <v>RHNM-CHPWOD</v>
          </cell>
          <cell r="C644" t="str">
            <v>VAR_fin</v>
          </cell>
          <cell r="D644" t="str">
            <v>RWOD</v>
          </cell>
          <cell r="H644">
            <v>6.6352506510086772E-3</v>
          </cell>
          <cell r="I644">
            <v>7.793651586498123E-3</v>
          </cell>
          <cell r="J644">
            <v>6.8098969632883494E-3</v>
          </cell>
          <cell r="K644">
            <v>6.5687863414429191E-3</v>
          </cell>
          <cell r="L644">
            <v>1.6100884803463292E-2</v>
          </cell>
          <cell r="M644">
            <v>1.4860525177954994E-2</v>
          </cell>
          <cell r="N644">
            <v>1.9595785737715286E-2</v>
          </cell>
          <cell r="O644">
            <v>1.5086813786395125E-2</v>
          </cell>
          <cell r="P644">
            <v>2.5912528301967223E-2</v>
          </cell>
        </row>
        <row r="645">
          <cell r="B645" t="str">
            <v>RHNM-CHPWOD</v>
          </cell>
          <cell r="C645" t="str">
            <v>VAR_ncap</v>
          </cell>
          <cell r="D645" t="str">
            <v>-</v>
          </cell>
          <cell r="H645">
            <v>1.18599828861817E-4</v>
          </cell>
          <cell r="I645">
            <v>2.2864777884461099E-5</v>
          </cell>
          <cell r="J645">
            <v>7.7313319214198904E-6</v>
          </cell>
          <cell r="K645">
            <v>9.0856615367987604E-5</v>
          </cell>
          <cell r="L645">
            <v>2.0900867628255801E-4</v>
          </cell>
          <cell r="M645">
            <v>5.6264645100221699E-6</v>
          </cell>
          <cell r="N645">
            <v>1.6076351844170801E-4</v>
          </cell>
          <cell r="O645">
            <v>8.4744417935961799E-5</v>
          </cell>
          <cell r="P645">
            <v>2.26850164353432E-4</v>
          </cell>
        </row>
        <row r="646">
          <cell r="B646" t="str">
            <v>RHNM-CHPWOD</v>
          </cell>
          <cell r="C646" t="str">
            <v>VAR_cap</v>
          </cell>
          <cell r="D646" t="str">
            <v>-</v>
          </cell>
          <cell r="H646">
            <v>1.18599828861817E-4</v>
          </cell>
          <cell r="I646">
            <v>1.4142856153315496E-4</v>
          </cell>
          <cell r="J646">
            <v>1.2647245329582192E-4</v>
          </cell>
          <cell r="K646">
            <v>1.2130658205222789E-4</v>
          </cell>
          <cell r="L646">
            <v>3.0737111888395376E-4</v>
          </cell>
          <cell r="M646">
            <v>2.9434686868404193E-4</v>
          </cell>
          <cell r="N646">
            <v>3.751260117410544E-4</v>
          </cell>
          <cell r="O646">
            <v>2.8597223855161732E-4</v>
          </cell>
          <cell r="P646">
            <v>4.7204585797079568E-4</v>
          </cell>
        </row>
        <row r="647">
          <cell r="B647" t="str">
            <v>RHNM-SHSTG-CHPNGA</v>
          </cell>
          <cell r="C647" t="str">
            <v>VAR_fout</v>
          </cell>
          <cell r="D647" t="str">
            <v>AUX_RNM-CHPNGA_OUT</v>
          </cell>
          <cell r="E647">
            <v>3.8672170013479494E-6</v>
          </cell>
          <cell r="F647">
            <v>8.1267232454262144E-5</v>
          </cell>
          <cell r="G647">
            <v>2.6055637901222749E-3</v>
          </cell>
          <cell r="H647">
            <v>8.9485536385739334E-2</v>
          </cell>
          <cell r="I647">
            <v>0.103553008792167</v>
          </cell>
          <cell r="J647">
            <v>7.5704292766478762E-2</v>
          </cell>
          <cell r="K647">
            <v>9.1701745641785404E-2</v>
          </cell>
          <cell r="L647">
            <v>8.1739303508155267E-2</v>
          </cell>
          <cell r="M647">
            <v>8.8984276356230255E-2</v>
          </cell>
          <cell r="N647">
            <v>0.1192149864714553</v>
          </cell>
          <cell r="O647">
            <v>6.7743174692158487E-2</v>
          </cell>
          <cell r="P647">
            <v>6.8624311058216605E-2</v>
          </cell>
        </row>
        <row r="648">
          <cell r="B648" t="str">
            <v>RHNM-SHSTG-CHPNGA</v>
          </cell>
          <cell r="C648" t="str">
            <v>VAR_fout</v>
          </cell>
          <cell r="D648" t="str">
            <v>RHNM_LTH_CHPNGA</v>
          </cell>
          <cell r="E648">
            <v>3.8672170013479393E-6</v>
          </cell>
          <cell r="F648">
            <v>8.1321410609231474E-5</v>
          </cell>
          <cell r="G648">
            <v>2.6082779190703151E-3</v>
          </cell>
          <cell r="H648">
            <v>8.9485536385739334E-2</v>
          </cell>
          <cell r="I648">
            <v>0.10364818618995369</v>
          </cell>
          <cell r="J648">
            <v>7.5704292766478429E-2</v>
          </cell>
          <cell r="K648">
            <v>9.1776665368616714E-2</v>
          </cell>
          <cell r="L648">
            <v>8.173930350815517E-2</v>
          </cell>
          <cell r="M648">
            <v>8.8984276356230213E-2</v>
          </cell>
          <cell r="N648">
            <v>0.11921498647145516</v>
          </cell>
          <cell r="O648">
            <v>6.7743174692158417E-2</v>
          </cell>
          <cell r="P648">
            <v>6.8624311058216564E-2</v>
          </cell>
        </row>
        <row r="649">
          <cell r="B649" t="str">
            <v>RHNM-SHSTG-CHPNGA</v>
          </cell>
          <cell r="C649" t="str">
            <v>VAR_fin</v>
          </cell>
          <cell r="D649" t="str">
            <v>AUX_RNM-CHPNGA_IN</v>
          </cell>
          <cell r="E649">
            <v>3.0785606669926166E-6</v>
          </cell>
          <cell r="F649">
            <v>1.070018560630652E-4</v>
          </cell>
          <cell r="G649">
            <v>3.3655198955746114E-3</v>
          </cell>
          <cell r="H649">
            <v>0.11185692048218153</v>
          </cell>
          <cell r="I649">
            <v>0.12563416507872807</v>
          </cell>
          <cell r="J649">
            <v>8.9063873842907704E-2</v>
          </cell>
          <cell r="K649">
            <v>0.1048876175641353</v>
          </cell>
          <cell r="L649">
            <v>9.0821448342395986E-2</v>
          </cell>
          <cell r="M649">
            <v>9.8871418173585704E-2</v>
          </cell>
          <cell r="N649">
            <v>0.13246109607940013</v>
          </cell>
          <cell r="O649">
            <v>7.5270194102398311E-2</v>
          </cell>
          <cell r="P649">
            <v>7.6249234509129835E-2</v>
          </cell>
        </row>
        <row r="650">
          <cell r="B650" t="str">
            <v>RHNM-SHSTG-CHPNGA</v>
          </cell>
          <cell r="C650" t="str">
            <v>VAR_fin</v>
          </cell>
          <cell r="D650" t="str">
            <v>RHNM_LTH_CHPNGA</v>
          </cell>
          <cell r="E650">
            <v>3.0785606669926166E-6</v>
          </cell>
          <cell r="F650">
            <v>1.070018560630652E-4</v>
          </cell>
          <cell r="G650">
            <v>3.3655198955746114E-3</v>
          </cell>
          <cell r="H650">
            <v>0.11185692048218153</v>
          </cell>
          <cell r="I650">
            <v>0.12563416507872807</v>
          </cell>
          <cell r="J650">
            <v>8.9063873842907704E-2</v>
          </cell>
          <cell r="K650">
            <v>0.1048876175641353</v>
          </cell>
          <cell r="L650">
            <v>9.0821448342395986E-2</v>
          </cell>
          <cell r="M650">
            <v>9.8871418173585704E-2</v>
          </cell>
          <cell r="N650">
            <v>0.13246109607940013</v>
          </cell>
          <cell r="O650">
            <v>7.5270194102398311E-2</v>
          </cell>
          <cell r="P650">
            <v>7.6249234509129835E-2</v>
          </cell>
        </row>
        <row r="651">
          <cell r="B651" t="str">
            <v>RHNM-SHSTG-CHPNGA</v>
          </cell>
          <cell r="C651" t="str">
            <v>VAR_ncap</v>
          </cell>
          <cell r="D651" t="str">
            <v>-</v>
          </cell>
          <cell r="E651">
            <v>1.96969362289351E-3</v>
          </cell>
          <cell r="F651">
            <v>7.3520541072034603E-5</v>
          </cell>
          <cell r="G651">
            <v>1.6860779629023401E-4</v>
          </cell>
          <cell r="H651">
            <v>3.8016836349849599E-2</v>
          </cell>
          <cell r="I651">
            <v>1.56707854155939E-3</v>
          </cell>
          <cell r="J651">
            <v>1.9860984988452502E-3</v>
          </cell>
          <cell r="K651">
            <v>2.24093364620516E-2</v>
          </cell>
          <cell r="L651">
            <v>7.9179932337111094E-3</v>
          </cell>
          <cell r="M651">
            <v>1.18405214173003E-2</v>
          </cell>
          <cell r="N651">
            <v>3.0396039248839E-3</v>
          </cell>
          <cell r="O651">
            <v>4.5981253554621499E-3</v>
          </cell>
          <cell r="P651">
            <v>5.78399946630373E-4</v>
          </cell>
        </row>
        <row r="652">
          <cell r="B652" t="str">
            <v>RHNM-SHSTG-CHPNGA</v>
          </cell>
          <cell r="C652" t="str">
            <v>VAR_cap</v>
          </cell>
          <cell r="D652" t="str">
            <v>-</v>
          </cell>
          <cell r="E652">
            <v>1.96969362289351E-3</v>
          </cell>
          <cell r="F652">
            <v>2.0393379396273616E-3</v>
          </cell>
          <cell r="G652">
            <v>2.1978777760311612E-3</v>
          </cell>
          <cell r="H652">
            <v>4.019711811761334E-2</v>
          </cell>
          <cell r="I652">
            <v>4.0253032084332223E-2</v>
          </cell>
          <cell r="J652">
            <v>3.434228844129434E-2</v>
          </cell>
          <cell r="K652">
            <v>2.5938958915177647E-2</v>
          </cell>
          <cell r="L652">
            <v>3.2282496926974075E-2</v>
          </cell>
          <cell r="M652">
            <v>3.9462151830964222E-2</v>
          </cell>
          <cell r="N652">
            <v>2.2760346461937912E-2</v>
          </cell>
          <cell r="O652">
            <v>1.707531868574675E-2</v>
          </cell>
          <cell r="P652">
            <v>8.174109116037517E-3</v>
          </cell>
        </row>
        <row r="653">
          <cell r="B653" t="str">
            <v>CT_CWODBDS</v>
          </cell>
          <cell r="C653" t="str">
            <v>VAR_fout</v>
          </cell>
          <cell r="D653" t="str">
            <v>BDS</v>
          </cell>
          <cell r="E653">
            <v>0.61617656615916971</v>
          </cell>
          <cell r="F653">
            <v>0.63725484382044162</v>
          </cell>
          <cell r="G653">
            <v>0.63103661443167391</v>
          </cell>
          <cell r="H653">
            <v>3.0642273673062208E-4</v>
          </cell>
          <cell r="I653">
            <v>2.4384809155975279E-4</v>
          </cell>
          <cell r="J653">
            <v>3.5248032833519558E-4</v>
          </cell>
          <cell r="K653">
            <v>6.1821130222511702E-4</v>
          </cell>
          <cell r="L653">
            <v>3.8061663422758506E-3</v>
          </cell>
          <cell r="M653">
            <v>9.8471359822529161E-3</v>
          </cell>
          <cell r="N653">
            <v>0.16685673243942933</v>
          </cell>
          <cell r="O653">
            <v>1.7881990308137792</v>
          </cell>
          <cell r="P653">
            <v>2.5563233894652209</v>
          </cell>
        </row>
        <row r="654">
          <cell r="B654" t="str">
            <v>CT_CWODBDS</v>
          </cell>
          <cell r="C654" t="str">
            <v>VAR_fout</v>
          </cell>
          <cell r="D654" t="str">
            <v>LTH</v>
          </cell>
          <cell r="E654">
            <v>0.24030886080207592</v>
          </cell>
          <cell r="F654">
            <v>0.24852938908997191</v>
          </cell>
          <cell r="G654">
            <v>0.24610427962835246</v>
          </cell>
          <cell r="H654">
            <v>1.1950486732494246E-4</v>
          </cell>
          <cell r="I654">
            <v>9.5100755708303397E-5</v>
          </cell>
          <cell r="J654">
            <v>1.3746732805072605E-4</v>
          </cell>
          <cell r="K654">
            <v>2.4110240786779532E-4</v>
          </cell>
          <cell r="L654">
            <v>1.4844048734875791E-3</v>
          </cell>
          <cell r="M654">
            <v>3.8403830330786333E-3</v>
          </cell>
          <cell r="N654">
            <v>6.5074125651377393E-2</v>
          </cell>
          <cell r="O654">
            <v>0.69739762201737354</v>
          </cell>
          <cell r="P654">
            <v>0.99696612189143463</v>
          </cell>
        </row>
        <row r="655">
          <cell r="B655" t="str">
            <v>CT_CWODBDS</v>
          </cell>
          <cell r="C655" t="str">
            <v>VAR_fin</v>
          </cell>
          <cell r="D655" t="str">
            <v>CWOD</v>
          </cell>
          <cell r="E655">
            <v>1.7557951252705564</v>
          </cell>
          <cell r="F655">
            <v>1.8158576774663475</v>
          </cell>
          <cell r="G655">
            <v>1.7981388328230539</v>
          </cell>
          <cell r="H655">
            <v>8.7315158831390764E-4</v>
          </cell>
          <cell r="I655">
            <v>6.94845136899514E-4</v>
          </cell>
          <cell r="J655">
            <v>1.0043926955911402E-3</v>
          </cell>
          <cell r="K655">
            <v>1.7615931056904675E-3</v>
          </cell>
          <cell r="L655">
            <v>1.0845670992315046E-2</v>
          </cell>
          <cell r="M655">
            <v>2.80594139814297E-2</v>
          </cell>
          <cell r="N655">
            <v>0.47545825908615352</v>
          </cell>
          <cell r="O655">
            <v>5.0954731383038681</v>
          </cell>
          <cell r="P655">
            <v>7.2842434982811461</v>
          </cell>
        </row>
        <row r="656">
          <cell r="B656" t="str">
            <v>CT_CWODBDS</v>
          </cell>
          <cell r="C656" t="str">
            <v>VAR_fin</v>
          </cell>
          <cell r="D656" t="str">
            <v>CELC</v>
          </cell>
          <cell r="E656">
            <v>4.2824271348062305E-2</v>
          </cell>
          <cell r="F656">
            <v>4.4289211645520674E-2</v>
          </cell>
          <cell r="G656">
            <v>4.3857044703001349E-2</v>
          </cell>
          <cell r="H656">
            <v>2.1296380202778234E-5</v>
          </cell>
          <cell r="I656">
            <v>1.6947442363402808E-5</v>
          </cell>
          <cell r="J656">
            <v>2.4497382819296089E-5</v>
          </cell>
          <cell r="K656">
            <v>4.2965685504645615E-5</v>
          </cell>
          <cell r="L656">
            <v>2.6452856078817164E-4</v>
          </cell>
          <cell r="M656">
            <v>6.8437595076657786E-4</v>
          </cell>
          <cell r="N656">
            <v>1.1596542904540331E-2</v>
          </cell>
          <cell r="O656">
            <v>0.12427983264155787</v>
          </cell>
          <cell r="P656">
            <v>0.17766447556783282</v>
          </cell>
        </row>
        <row r="657">
          <cell r="B657" t="str">
            <v>CT_CWODBDS</v>
          </cell>
          <cell r="C657" t="str">
            <v>VAR_ncap</v>
          </cell>
          <cell r="D657" t="str">
            <v>-</v>
          </cell>
          <cell r="E657">
            <v>2.21072932281538E-7</v>
          </cell>
          <cell r="F657">
            <v>1.4629590648226099E-7</v>
          </cell>
          <cell r="G657">
            <v>1.76440384690085E-7</v>
          </cell>
          <cell r="H657">
            <v>1.7439481377427301E-7</v>
          </cell>
          <cell r="I657">
            <v>1.7084848059774401E-5</v>
          </cell>
          <cell r="J657">
            <v>1.2800405891898199E-5</v>
          </cell>
          <cell r="K657">
            <v>1.10162312222738E-5</v>
          </cell>
          <cell r="L657">
            <v>1.6576616607196301E-4</v>
          </cell>
          <cell r="M657">
            <v>3.19075031500207E-4</v>
          </cell>
          <cell r="N657">
            <v>8.1586947500442292E-3</v>
          </cell>
          <cell r="O657">
            <v>8.4084837488920997E-2</v>
          </cell>
          <cell r="P657">
            <v>3.99977417860252E-2</v>
          </cell>
        </row>
        <row r="658">
          <cell r="B658" t="str">
            <v>CT_CWODBDS</v>
          </cell>
          <cell r="C658" t="str">
            <v>VAR_cap</v>
          </cell>
          <cell r="D658" t="str">
            <v>-</v>
          </cell>
          <cell r="E658">
            <v>3.305842473303458E-2</v>
          </cell>
          <cell r="F658">
            <v>3.3045391011547465E-2</v>
          </cell>
          <cell r="G658">
            <v>3.2722940113808247E-2</v>
          </cell>
          <cell r="H658">
            <v>4.074854356662938E-5</v>
          </cell>
          <cell r="I658">
            <v>2.7564897139231714E-5</v>
          </cell>
          <cell r="J658">
            <v>3.0036545078653819E-5</v>
          </cell>
          <cell r="K658">
            <v>4.0731555074574771E-5</v>
          </cell>
          <cell r="L658">
            <v>2.0585093681895912E-4</v>
          </cell>
          <cell r="M658">
            <v>5.1098693737730084E-4</v>
          </cell>
          <cell r="N658">
            <v>8.653337652699768E-3</v>
          </cell>
          <cell r="O658">
            <v>9.2727288090795348E-2</v>
          </cell>
          <cell r="P658">
            <v>0.13255901253506622</v>
          </cell>
        </row>
        <row r="659">
          <cell r="B659" t="str">
            <v>RHNS-EBAT</v>
          </cell>
          <cell r="C659" t="str">
            <v>VAR_fout</v>
          </cell>
          <cell r="D659" t="str">
            <v>RHNS_ELC</v>
          </cell>
          <cell r="E659">
            <v>7.8605447461313027E-4</v>
          </cell>
          <cell r="F659">
            <v>7.8167387606498215E-4</v>
          </cell>
          <cell r="G659">
            <v>7.8581622027373008E-4</v>
          </cell>
          <cell r="H659">
            <v>2.6517850215119283E-2</v>
          </cell>
          <cell r="I659">
            <v>4.781585962588672E-2</v>
          </cell>
          <cell r="J659">
            <v>5.2624348786989364E-2</v>
          </cell>
          <cell r="K659">
            <v>5.4123985662171928E-2</v>
          </cell>
          <cell r="L659">
            <v>6.8340381011306045E-2</v>
          </cell>
          <cell r="M659">
            <v>7.4814952863982515E-2</v>
          </cell>
          <cell r="N659">
            <v>7.4882512773123022E-2</v>
          </cell>
          <cell r="O659">
            <v>7.6095523096148851E-2</v>
          </cell>
          <cell r="P659">
            <v>7.2053851241349359E-2</v>
          </cell>
        </row>
        <row r="660">
          <cell r="B660" t="str">
            <v>RHNS-EBAT</v>
          </cell>
          <cell r="C660" t="str">
            <v>VAR_fout</v>
          </cell>
          <cell r="D660" t="str">
            <v>AUX_RHNS-EBAT_OUT</v>
          </cell>
          <cell r="E660">
            <v>7.8605447461313135E-4</v>
          </cell>
          <cell r="F660">
            <v>7.8167387606498269E-4</v>
          </cell>
          <cell r="G660">
            <v>7.8581622027373052E-4</v>
          </cell>
          <cell r="H660">
            <v>2.651785021511931E-2</v>
          </cell>
          <cell r="I660">
            <v>4.7815859625886768E-2</v>
          </cell>
          <cell r="J660">
            <v>5.2624348786989433E-2</v>
          </cell>
          <cell r="K660">
            <v>5.4123985662172004E-2</v>
          </cell>
          <cell r="L660">
            <v>6.8340381011306114E-2</v>
          </cell>
          <cell r="M660">
            <v>7.4814952863982626E-2</v>
          </cell>
          <cell r="N660">
            <v>7.4882512773123064E-2</v>
          </cell>
          <cell r="O660">
            <v>7.6095523096148934E-2</v>
          </cell>
          <cell r="P660">
            <v>7.2053851241349415E-2</v>
          </cell>
        </row>
        <row r="661">
          <cell r="B661" t="str">
            <v>RHNS-EBAT</v>
          </cell>
          <cell r="C661" t="str">
            <v>VAR_fin</v>
          </cell>
          <cell r="D661" t="str">
            <v>RHNS_ELC</v>
          </cell>
          <cell r="E661">
            <v>8.6961625960833443E-4</v>
          </cell>
          <cell r="F661">
            <v>8.6477190988693583E-4</v>
          </cell>
          <cell r="G661">
            <v>8.6928689036035265E-4</v>
          </cell>
          <cell r="H661">
            <v>2.9325442995683352E-2</v>
          </cell>
          <cell r="I661">
            <v>5.2878161547443306E-2</v>
          </cell>
          <cell r="J661">
            <v>5.8195691081855655E-2</v>
          </cell>
          <cell r="K661">
            <v>5.9854100838701699E-2</v>
          </cell>
          <cell r="L661">
            <v>7.5575506134401282E-2</v>
          </cell>
          <cell r="M661">
            <v>8.2735479197005926E-2</v>
          </cell>
          <cell r="N661">
            <v>8.2810189254677535E-2</v>
          </cell>
          <cell r="O661">
            <v>8.4151612449156657E-2</v>
          </cell>
          <cell r="P661">
            <v>7.9682068043695875E-2</v>
          </cell>
        </row>
        <row r="662">
          <cell r="B662" t="str">
            <v>RHNS-EBAT</v>
          </cell>
          <cell r="C662" t="str">
            <v>VAR_fin</v>
          </cell>
          <cell r="D662" t="str">
            <v>AUX_RHNS-EBAT_IN</v>
          </cell>
          <cell r="E662">
            <v>8.6961625960833443E-4</v>
          </cell>
          <cell r="F662">
            <v>8.6477190988693583E-4</v>
          </cell>
          <cell r="G662">
            <v>8.6928689036035265E-4</v>
          </cell>
          <cell r="H662">
            <v>2.9325442995683352E-2</v>
          </cell>
          <cell r="I662">
            <v>5.2878161547443306E-2</v>
          </cell>
          <cell r="J662">
            <v>5.8195691081855655E-2</v>
          </cell>
          <cell r="K662">
            <v>5.9854100838701699E-2</v>
          </cell>
          <cell r="L662">
            <v>7.5575506134401282E-2</v>
          </cell>
          <cell r="M662">
            <v>8.2735479197005926E-2</v>
          </cell>
          <cell r="N662">
            <v>8.2810189254677535E-2</v>
          </cell>
          <cell r="O662">
            <v>8.4151612449156657E-2</v>
          </cell>
          <cell r="P662">
            <v>7.9682068043695875E-2</v>
          </cell>
        </row>
        <row r="663">
          <cell r="B663" t="str">
            <v>RHNS-EBAT</v>
          </cell>
          <cell r="C663" t="str">
            <v>VAR_ncap</v>
          </cell>
          <cell r="D663" t="str">
            <v>-</v>
          </cell>
          <cell r="E663">
            <v>3.1704978280827699E-4</v>
          </cell>
          <cell r="F663">
            <v>6.3703541841955304E-7</v>
          </cell>
          <cell r="G663">
            <v>1.6299657687993799E-6</v>
          </cell>
          <cell r="H663">
            <v>2.0467871986843699E-2</v>
          </cell>
          <cell r="I663">
            <v>1.72337004026304E-3</v>
          </cell>
          <cell r="J663">
            <v>1.56417977645259E-2</v>
          </cell>
          <cell r="K663">
            <v>8.75354239171015E-3</v>
          </cell>
          <cell r="L663">
            <v>1.3918449850349001E-2</v>
          </cell>
          <cell r="M663">
            <v>1.27930288716011E-2</v>
          </cell>
          <cell r="N663">
            <v>1.0751363334486E-2</v>
          </cell>
          <cell r="O663">
            <v>1.81544185487615E-2</v>
          </cell>
          <cell r="P663">
            <v>4.1090695952295999E-3</v>
          </cell>
        </row>
        <row r="664">
          <cell r="B664" t="str">
            <v>RHNS-EBAT</v>
          </cell>
          <cell r="C664" t="str">
            <v>VAR_cap</v>
          </cell>
          <cell r="D664" t="str">
            <v>-</v>
          </cell>
          <cell r="E664">
            <v>3.1977536372761303E-4</v>
          </cell>
          <cell r="F664">
            <v>3.2027775771960895E-4</v>
          </cell>
          <cell r="G664">
            <v>3.2162099830887041E-4</v>
          </cell>
          <cell r="H664">
            <v>2.0701354896319194E-2</v>
          </cell>
          <cell r="I664">
            <v>2.2191788039761733E-2</v>
          </cell>
          <cell r="J664">
            <v>2.166303323150047E-2</v>
          </cell>
          <cell r="K664">
            <v>2.5288566531885697E-2</v>
          </cell>
          <cell r="L664">
            <v>2.8014428953238427E-2</v>
          </cell>
          <cell r="M664">
            <v>3.064845226792676E-2</v>
          </cell>
          <cell r="N664">
            <v>3.0674553282276674E-2</v>
          </cell>
          <cell r="O664">
            <v>3.117106137574174E-2</v>
          </cell>
          <cell r="P664">
            <v>2.9517906075395825E-2</v>
          </cell>
        </row>
        <row r="665">
          <cell r="B665" t="str">
            <v>G-INTC-EXP00-AT</v>
          </cell>
          <cell r="C665" t="str">
            <v>VAR_fout</v>
          </cell>
          <cell r="D665" t="str">
            <v>ELC_E-AT</v>
          </cell>
          <cell r="E665">
            <v>6.2295561351387505</v>
          </cell>
          <cell r="F665">
            <v>5.1719660677577723E-4</v>
          </cell>
          <cell r="G665">
            <v>5.7311455640784894E-4</v>
          </cell>
          <cell r="H665">
            <v>1.2494087202543846E-4</v>
          </cell>
          <cell r="I665">
            <v>1.5192793819608226E-4</v>
          </cell>
          <cell r="J665">
            <v>1.4471764861534602E-4</v>
          </cell>
          <cell r="K665">
            <v>1.1788157826622233E-4</v>
          </cell>
          <cell r="L665">
            <v>1.1509454932919584E-4</v>
          </cell>
          <cell r="M665">
            <v>9.9339032713015421E-5</v>
          </cell>
          <cell r="N665">
            <v>1.0434542606897603E-4</v>
          </cell>
          <cell r="O665">
            <v>9.8777980243208821E-5</v>
          </cell>
          <cell r="P665">
            <v>1.6655505619089927E-4</v>
          </cell>
        </row>
        <row r="666">
          <cell r="B666" t="str">
            <v>G-INTC-EXP00-AT</v>
          </cell>
          <cell r="C666" t="str">
            <v>VAR_fin</v>
          </cell>
          <cell r="D666" t="str">
            <v>ELC</v>
          </cell>
          <cell r="E666">
            <v>6.2295561351387505</v>
          </cell>
          <cell r="F666">
            <v>5.1719660677577723E-4</v>
          </cell>
          <cell r="G666">
            <v>5.7311455640784894E-4</v>
          </cell>
          <cell r="H666">
            <v>1.2494087202543846E-4</v>
          </cell>
          <cell r="I666">
            <v>1.5192793819608226E-4</v>
          </cell>
          <cell r="J666">
            <v>1.4471764861534602E-4</v>
          </cell>
          <cell r="K666">
            <v>1.1788157826622233E-4</v>
          </cell>
          <cell r="L666">
            <v>1.1509454932919584E-4</v>
          </cell>
          <cell r="M666">
            <v>9.9339032713015421E-5</v>
          </cell>
          <cell r="N666">
            <v>1.0434542606897603E-4</v>
          </cell>
          <cell r="O666">
            <v>9.8777980243208821E-5</v>
          </cell>
          <cell r="P666">
            <v>1.6655505619089927E-4</v>
          </cell>
        </row>
        <row r="667">
          <cell r="B667" t="str">
            <v>G-INTC-EXP00-AT</v>
          </cell>
          <cell r="C667" t="str">
            <v>VAR_ncap</v>
          </cell>
          <cell r="D667" t="str">
            <v>-</v>
          </cell>
          <cell r="E667">
            <v>2.48321456371277E-6</v>
          </cell>
          <cell r="F667">
            <v>2.3260095147535801E-6</v>
          </cell>
          <cell r="G667">
            <v>2.6828092557244501E-6</v>
          </cell>
          <cell r="H667">
            <v>2.63930610370325E-6</v>
          </cell>
          <cell r="I667">
            <v>3.3236064867715198E-6</v>
          </cell>
          <cell r="J667">
            <v>3.0320348987501202E-6</v>
          </cell>
          <cell r="K667">
            <v>3.5447474007287898E-6</v>
          </cell>
          <cell r="L667">
            <v>7.9288578172910001E-6</v>
          </cell>
          <cell r="M667">
            <v>5.9066609539404004E-6</v>
          </cell>
          <cell r="N667">
            <v>2.1698326118331E-4</v>
          </cell>
        </row>
        <row r="668">
          <cell r="B668" t="str">
            <v>G-INTC-EXP00-AT</v>
          </cell>
          <cell r="C668" t="str">
            <v>VAR_cap</v>
          </cell>
          <cell r="D668" t="str">
            <v>-</v>
          </cell>
          <cell r="E668">
            <v>0.2305432979083879</v>
          </cell>
          <cell r="F668">
            <v>3.2464104175988773E-4</v>
          </cell>
          <cell r="G668">
            <v>3.2255837059991244E-4</v>
          </cell>
          <cell r="H668">
            <v>3.2325736390137472E-4</v>
          </cell>
          <cell r="I668">
            <v>3.2718326143399423E-4</v>
          </cell>
          <cell r="J668">
            <v>3.2686893748778978E-4</v>
          </cell>
          <cell r="K668">
            <v>3.2800154780332491E-4</v>
          </cell>
          <cell r="L668">
            <v>3.2769615077343772E-4</v>
          </cell>
          <cell r="M668">
            <v>3.2802659250097399E-4</v>
          </cell>
          <cell r="N668">
            <v>3.3500092134608472E-4</v>
          </cell>
          <cell r="O668">
            <v>3.3568531607519603E-4</v>
          </cell>
          <cell r="P668">
            <v>5.4946732894856076E-4</v>
          </cell>
        </row>
        <row r="669">
          <cell r="B669" t="str">
            <v>G-INTC-IMP00-DE</v>
          </cell>
          <cell r="C669" t="str">
            <v>VAR_fout</v>
          </cell>
          <cell r="D669" t="str">
            <v>ELC</v>
          </cell>
          <cell r="E669">
            <v>46.398475558401152</v>
          </cell>
          <cell r="F669">
            <v>32.446921532493334</v>
          </cell>
          <cell r="G669">
            <v>28.966987972021901</v>
          </cell>
          <cell r="H669">
            <v>35.529053579944787</v>
          </cell>
          <cell r="I669">
            <v>34.873528388307385</v>
          </cell>
          <cell r="J669">
            <v>29.452634354634867</v>
          </cell>
          <cell r="K669">
            <v>29.6329552192392</v>
          </cell>
          <cell r="L669">
            <v>29.496897634557079</v>
          </cell>
          <cell r="M669">
            <v>6.5926930425756218</v>
          </cell>
          <cell r="N669">
            <v>3.6865000972608822E-3</v>
          </cell>
          <cell r="O669">
            <v>1.6699925731670057E-3</v>
          </cell>
          <cell r="P669">
            <v>3.6473145486746231E-3</v>
          </cell>
        </row>
        <row r="670">
          <cell r="B670" t="str">
            <v>G-INTC-IMP00-DE</v>
          </cell>
          <cell r="C670" t="str">
            <v>VAR_fin</v>
          </cell>
          <cell r="D670" t="str">
            <v>ELC_I-DE</v>
          </cell>
          <cell r="E670">
            <v>46.398475558401152</v>
          </cell>
          <cell r="F670">
            <v>32.446921532493334</v>
          </cell>
          <cell r="G670">
            <v>28.966987972021901</v>
          </cell>
          <cell r="H670">
            <v>35.529053579944787</v>
          </cell>
          <cell r="I670">
            <v>34.873528388307385</v>
          </cell>
          <cell r="J670">
            <v>29.452634354634867</v>
          </cell>
          <cell r="K670">
            <v>29.6329552192392</v>
          </cell>
          <cell r="L670">
            <v>29.496897634557079</v>
          </cell>
          <cell r="M670">
            <v>6.5926930425756218</v>
          </cell>
          <cell r="N670">
            <v>3.6865000972608822E-3</v>
          </cell>
          <cell r="O670">
            <v>1.6699925731670057E-3</v>
          </cell>
          <cell r="P670">
            <v>3.6473145486746231E-3</v>
          </cell>
        </row>
        <row r="671">
          <cell r="B671" t="str">
            <v>G-INTC-IMP00-DE</v>
          </cell>
          <cell r="C671" t="str">
            <v>VAR_ncap</v>
          </cell>
          <cell r="D671" t="str">
            <v>-</v>
          </cell>
          <cell r="E671">
            <v>2.3035958007946502E-6</v>
          </cell>
          <cell r="F671">
            <v>2.1636049918803399E-6</v>
          </cell>
          <cell r="G671">
            <v>2.21741336355811E-6</v>
          </cell>
          <cell r="H671">
            <v>2.4036079869982098E-6</v>
          </cell>
          <cell r="I671">
            <v>2.3682586182286899E-6</v>
          </cell>
          <cell r="J671">
            <v>2.6862614607847002E-6</v>
          </cell>
          <cell r="K671">
            <v>2.5016858540329998E-6</v>
          </cell>
          <cell r="L671">
            <v>8.0454605027518793E-6</v>
          </cell>
          <cell r="M671">
            <v>2.2287888915379199E-4</v>
          </cell>
          <cell r="N671">
            <v>2.9989717175042397E-4</v>
          </cell>
        </row>
        <row r="672">
          <cell r="B672" t="str">
            <v>G-INTC-IMP00-DE</v>
          </cell>
          <cell r="C672" t="str">
            <v>VAR_cap</v>
          </cell>
          <cell r="D672" t="str">
            <v>-</v>
          </cell>
          <cell r="E672">
            <v>2.2803474120751099</v>
          </cell>
          <cell r="F672">
            <v>2.2803369062308403</v>
          </cell>
          <cell r="G672">
            <v>2.28033616542199</v>
          </cell>
          <cell r="H672">
            <v>2.2803372084393239</v>
          </cell>
          <cell r="I672">
            <v>2.2803358092040762</v>
          </cell>
          <cell r="J672">
            <v>2.2803300138383635</v>
          </cell>
          <cell r="K672">
            <v>2.280325148809621</v>
          </cell>
          <cell r="L672">
            <v>2.2803162880249621</v>
          </cell>
          <cell r="M672">
            <v>0.99335037165796347</v>
          </cell>
          <cell r="N672">
            <v>6.6880437656557934E-4</v>
          </cell>
          <cell r="O672">
            <v>2.333111538720272E-4</v>
          </cell>
          <cell r="P672">
            <v>5.3071794814824611E-4</v>
          </cell>
        </row>
        <row r="673">
          <cell r="B673" t="str">
            <v>RHEM-SHSTG-CHPWOD</v>
          </cell>
          <cell r="C673" t="str">
            <v>VAR_fout</v>
          </cell>
          <cell r="D673" t="str">
            <v>AUX_REM-CHPWOD_OUT</v>
          </cell>
          <cell r="E673">
            <v>3.8672201342244472E-6</v>
          </cell>
          <cell r="F673">
            <v>5.0738447206045266E-6</v>
          </cell>
          <cell r="G673">
            <v>5.3048004131795567E-6</v>
          </cell>
          <cell r="H673">
            <v>1.2432408195993112E-3</v>
          </cell>
          <cell r="I673">
            <v>2.3195444028727588E-3</v>
          </cell>
          <cell r="J673">
            <v>2.3030343101531573E-3</v>
          </cell>
          <cell r="K673">
            <v>3.872390435573404E-3</v>
          </cell>
          <cell r="L673">
            <v>8.7119391452495729E-3</v>
          </cell>
          <cell r="M673">
            <v>4.8555230353824318E-3</v>
          </cell>
          <cell r="N673">
            <v>1.2214949609233253E-2</v>
          </cell>
          <cell r="O673">
            <v>8.5868703395460891E-3</v>
          </cell>
          <cell r="P673">
            <v>2.416374999581981E-2</v>
          </cell>
        </row>
        <row r="674">
          <cell r="B674" t="str">
            <v>RHEM-SHSTG-CHPWOD</v>
          </cell>
          <cell r="C674" t="str">
            <v>VAR_fout</v>
          </cell>
          <cell r="D674" t="str">
            <v>RHEM_LTH_CHPWOD</v>
          </cell>
          <cell r="E674">
            <v>3.867220134224437E-6</v>
          </cell>
          <cell r="F674">
            <v>5.0772272837515844E-6</v>
          </cell>
          <cell r="G674">
            <v>5.3103262469432783E-6</v>
          </cell>
          <cell r="H674">
            <v>1.2432408195993112E-3</v>
          </cell>
          <cell r="I674">
            <v>2.3216763370665717E-3</v>
          </cell>
          <cell r="J674">
            <v>2.3030343101531465E-3</v>
          </cell>
          <cell r="K674">
            <v>3.8755541532495144E-3</v>
          </cell>
          <cell r="L674">
            <v>8.7119391452495625E-3</v>
          </cell>
          <cell r="M674">
            <v>4.8555230353824258E-3</v>
          </cell>
          <cell r="N674">
            <v>1.2214949609233239E-2</v>
          </cell>
          <cell r="O674">
            <v>8.5868703395460821E-3</v>
          </cell>
          <cell r="P674">
            <v>2.4163749995819779E-2</v>
          </cell>
        </row>
        <row r="675">
          <cell r="B675" t="str">
            <v>RHEM-SHSTG-CHPWOD</v>
          </cell>
          <cell r="C675" t="str">
            <v>VAR_fin</v>
          </cell>
          <cell r="D675" t="str">
            <v>AUX_REM-CHPWOD_IN</v>
          </cell>
          <cell r="E675">
            <v>3.0785648478763315E-6</v>
          </cell>
          <cell r="F675">
            <v>3.6456495746125631E-6</v>
          </cell>
          <cell r="G675">
            <v>3.9361968464980591E-6</v>
          </cell>
          <cell r="H675">
            <v>1.5540510244990416E-3</v>
          </cell>
          <cell r="I675">
            <v>2.8141531358382402E-3</v>
          </cell>
          <cell r="J675">
            <v>2.7094521295917499E-3</v>
          </cell>
          <cell r="K675">
            <v>4.4292047465708216E-3</v>
          </cell>
          <cell r="L675">
            <v>9.6799323836104824E-3</v>
          </cell>
          <cell r="M675">
            <v>5.3950255948694336E-3</v>
          </cell>
          <cell r="N675">
            <v>1.3572166232481281E-2</v>
          </cell>
          <cell r="O675">
            <v>9.5409670439399793E-3</v>
          </cell>
          <cell r="P675">
            <v>2.6848611106466382E-2</v>
          </cell>
        </row>
        <row r="676">
          <cell r="B676" t="str">
            <v>RHEM-SHSTG-CHPWOD</v>
          </cell>
          <cell r="C676" t="str">
            <v>VAR_fin</v>
          </cell>
          <cell r="D676" t="str">
            <v>RHEM_LTH_CHPWOD</v>
          </cell>
          <cell r="E676">
            <v>3.0785648478763315E-6</v>
          </cell>
          <cell r="F676">
            <v>3.6456495746125631E-6</v>
          </cell>
          <cell r="G676">
            <v>3.9361968464980591E-6</v>
          </cell>
          <cell r="H676">
            <v>1.5540510244990416E-3</v>
          </cell>
          <cell r="I676">
            <v>2.8141531358382402E-3</v>
          </cell>
          <cell r="J676">
            <v>2.7094521295917499E-3</v>
          </cell>
          <cell r="K676">
            <v>4.4292047465708216E-3</v>
          </cell>
          <cell r="L676">
            <v>9.6799323836104824E-3</v>
          </cell>
          <cell r="M676">
            <v>5.3950255948694336E-3</v>
          </cell>
          <cell r="N676">
            <v>1.3572166232481281E-2</v>
          </cell>
          <cell r="O676">
            <v>9.5409670439399793E-3</v>
          </cell>
          <cell r="P676">
            <v>2.6848611106466382E-2</v>
          </cell>
        </row>
        <row r="677">
          <cell r="B677" t="str">
            <v>RHEM-SHSTG-CHPWOD</v>
          </cell>
          <cell r="C677" t="str">
            <v>VAR_ncap</v>
          </cell>
          <cell r="D677" t="str">
            <v>-</v>
          </cell>
          <cell r="E677">
            <v>1.21493406486888E-3</v>
          </cell>
          <cell r="F677">
            <v>3.2621326156226299E-5</v>
          </cell>
          <cell r="G677">
            <v>5.4996538368835901E-5</v>
          </cell>
          <cell r="H677">
            <v>4.7917965858411102E-5</v>
          </cell>
          <cell r="I677">
            <v>1.35736981694428E-3</v>
          </cell>
          <cell r="J677">
            <v>5.3577070593321301E-4</v>
          </cell>
          <cell r="K677">
            <v>9.83115092290722E-5</v>
          </cell>
          <cell r="L677">
            <v>2.0920905742527599E-3</v>
          </cell>
          <cell r="M677">
            <v>7.1781643513668401E-5</v>
          </cell>
          <cell r="N677">
            <v>1.3742311425909101E-3</v>
          </cell>
          <cell r="O677">
            <v>1.0064110787794799E-3</v>
          </cell>
          <cell r="P677">
            <v>3.09292876205647E-3</v>
          </cell>
        </row>
        <row r="678">
          <cell r="B678" t="str">
            <v>RHEM-SHSTG-CHPWOD</v>
          </cell>
          <cell r="C678" t="str">
            <v>VAR_cap</v>
          </cell>
          <cell r="D678" t="str">
            <v>-</v>
          </cell>
          <cell r="E678">
            <v>1.21493406486888E-3</v>
          </cell>
          <cell r="F678">
            <v>1.2433492997349044E-3</v>
          </cell>
          <cell r="G678">
            <v>1.2874737367583797E-3</v>
          </cell>
          <cell r="H678">
            <v>1.3179382315392039E-3</v>
          </cell>
          <cell r="I678">
            <v>1.7517906013666106E-3</v>
          </cell>
          <cell r="J678">
            <v>1.9182388556297468E-3</v>
          </cell>
          <cell r="K678">
            <v>1.9661758239353788E-3</v>
          </cell>
          <cell r="L678">
            <v>2.6993206658681023E-3</v>
          </cell>
          <cell r="M678">
            <v>2.2873438802606685E-3</v>
          </cell>
          <cell r="N678">
            <v>3.5000403525457359E-3</v>
          </cell>
          <cell r="O678">
            <v>2.7502741908335417E-3</v>
          </cell>
          <cell r="P678">
            <v>5.4404846836781399E-3</v>
          </cell>
        </row>
        <row r="679">
          <cell r="B679" t="str">
            <v>RHNM-CHPGFC</v>
          </cell>
          <cell r="C679" t="str">
            <v>VAR_fout</v>
          </cell>
          <cell r="D679" t="str">
            <v>CO2_R</v>
          </cell>
          <cell r="H679">
            <v>5.98132399357236E-2</v>
          </cell>
          <cell r="I679">
            <v>0.233069576335319</v>
          </cell>
          <cell r="J679">
            <v>0.232757777514188</v>
          </cell>
          <cell r="K679">
            <v>0.26928341372852699</v>
          </cell>
          <cell r="L679">
            <v>0.685029978860075</v>
          </cell>
          <cell r="M679">
            <v>0.58488982899563102</v>
          </cell>
          <cell r="N679">
            <v>1.21517953793956</v>
          </cell>
          <cell r="O679">
            <v>1.16551720437212</v>
          </cell>
          <cell r="P679">
            <v>1.90457962788863</v>
          </cell>
        </row>
        <row r="680">
          <cell r="B680" t="str">
            <v>RHNM-CHPGFC</v>
          </cell>
          <cell r="C680" t="str">
            <v>VAR_fout</v>
          </cell>
          <cell r="D680" t="str">
            <v>RHNM_NKEV_GAS_ELC_CHP</v>
          </cell>
          <cell r="H680">
            <v>4.454177442021967E-4</v>
          </cell>
          <cell r="I680">
            <v>1.7769488975919734E-3</v>
          </cell>
          <cell r="J680">
            <v>1.8158408174865743E-3</v>
          </cell>
          <cell r="K680">
            <v>2.1246652324325259E-3</v>
          </cell>
          <cell r="L680">
            <v>5.4656647249474071E-3</v>
          </cell>
          <cell r="M680">
            <v>4.6666741675183325E-3</v>
          </cell>
          <cell r="N680">
            <v>9.6955814197305663E-3</v>
          </cell>
          <cell r="O680">
            <v>9.2993393965860975E-3</v>
          </cell>
          <cell r="P680">
            <v>1.5196114052302928E-2</v>
          </cell>
        </row>
        <row r="681">
          <cell r="B681" t="str">
            <v>RHNM-CHPGFC</v>
          </cell>
          <cell r="C681" t="str">
            <v>VAR_fout</v>
          </cell>
          <cell r="D681" t="str">
            <v>RHNM_LTH_CHPNGA</v>
          </cell>
          <cell r="H681">
            <v>4.9886787350646069E-4</v>
          </cell>
          <cell r="I681">
            <v>1.9368742983752497E-3</v>
          </cell>
          <cell r="J681">
            <v>1.9247912665357697E-3</v>
          </cell>
          <cell r="K681">
            <v>2.1884051894054996E-3</v>
          </cell>
          <cell r="L681">
            <v>5.4656647249474071E-3</v>
          </cell>
          <cell r="M681">
            <v>4.6666741675183325E-3</v>
          </cell>
          <cell r="N681">
            <v>9.6955814197305663E-3</v>
          </cell>
          <cell r="O681">
            <v>9.2993393965860975E-3</v>
          </cell>
          <cell r="P681">
            <v>1.5196114052302928E-2</v>
          </cell>
        </row>
        <row r="682">
          <cell r="B682" t="str">
            <v>RHNM-CHPGFC</v>
          </cell>
          <cell r="C682" t="str">
            <v>VAR_fin</v>
          </cell>
          <cell r="D682" t="str">
            <v>RNGA</v>
          </cell>
          <cell r="H682">
            <v>1.0605184385766601E-3</v>
          </cell>
          <cell r="I682">
            <v>4.1324392967255243E-3</v>
          </cell>
          <cell r="J682">
            <v>4.126910948833125E-3</v>
          </cell>
          <cell r="K682">
            <v>4.7745286122079207E-3</v>
          </cell>
          <cell r="L682">
            <v>1.214592161099424E-2</v>
          </cell>
          <cell r="M682">
            <v>1.0370387038929636E-2</v>
          </cell>
          <cell r="N682">
            <v>2.1545736488290154E-2</v>
          </cell>
          <cell r="O682">
            <v>2.0665198659080213E-2</v>
          </cell>
          <cell r="P682">
            <v>3.376914233845095E-2</v>
          </cell>
        </row>
        <row r="683">
          <cell r="B683" t="str">
            <v>RHNM-CHPGFC</v>
          </cell>
          <cell r="C683" t="str">
            <v>VAR_ncap</v>
          </cell>
          <cell r="D683" t="str">
            <v>-</v>
          </cell>
          <cell r="H683">
            <v>3.9596300280939503E-5</v>
          </cell>
          <cell r="I683">
            <v>1.18592284556424E-4</v>
          </cell>
          <cell r="J683">
            <v>3.4621919304706299E-6</v>
          </cell>
          <cell r="K683">
            <v>4.0112561764333603E-5</v>
          </cell>
          <cell r="L683">
            <v>3.2467725306470103E-4</v>
          </cell>
          <cell r="M683">
            <v>1.19574348145925E-5</v>
          </cell>
          <cell r="N683">
            <v>4.8629926960032599E-4</v>
          </cell>
          <cell r="O683">
            <v>4.7546054404462597E-6</v>
          </cell>
          <cell r="P683">
            <v>8.4965982315802796E-4</v>
          </cell>
        </row>
        <row r="684">
          <cell r="B684" t="str">
            <v>RHNM-CHPGFC</v>
          </cell>
          <cell r="C684" t="str">
            <v>VAR_cap</v>
          </cell>
          <cell r="D684" t="str">
            <v>-</v>
          </cell>
          <cell r="H684">
            <v>3.9596300280939503E-5</v>
          </cell>
          <cell r="I684">
            <v>1.581584890392742E-4</v>
          </cell>
          <cell r="J684">
            <v>1.6153207621294073E-4</v>
          </cell>
          <cell r="K684">
            <v>1.8893626324943601E-4</v>
          </cell>
          <cell r="L684">
            <v>4.8633368664046289E-4</v>
          </cell>
          <cell r="M684">
            <v>4.149859058040697E-4</v>
          </cell>
          <cell r="N684">
            <v>8.6232065838082032E-4</v>
          </cell>
          <cell r="O684">
            <v>8.2691896306020716E-4</v>
          </cell>
          <cell r="P684">
            <v>1.3516964846972193E-3</v>
          </cell>
        </row>
        <row r="685">
          <cell r="B685" t="str">
            <v>G-INTC-EXP00-FR</v>
          </cell>
          <cell r="C685" t="str">
            <v>VAR_fout</v>
          </cell>
          <cell r="D685" t="str">
            <v>ELC_E-FR</v>
          </cell>
          <cell r="E685">
            <v>12.753359003711065</v>
          </cell>
          <cell r="F685">
            <v>4.0226463416453582E-4</v>
          </cell>
          <cell r="G685">
            <v>3.9773303104121842E-4</v>
          </cell>
          <cell r="H685">
            <v>2.6980533952826208E-4</v>
          </cell>
          <cell r="I685">
            <v>4.0543467632114403E-4</v>
          </cell>
          <cell r="J685">
            <v>4.123722184073059E-4</v>
          </cell>
          <cell r="K685">
            <v>3.2149916322858602E-4</v>
          </cell>
          <cell r="L685">
            <v>3.9359996602111429E-4</v>
          </cell>
          <cell r="M685">
            <v>2.7105674623928026E-4</v>
          </cell>
          <cell r="N685">
            <v>3.7106252332367955E-4</v>
          </cell>
          <cell r="O685">
            <v>3.473226947507952E-4</v>
          </cell>
          <cell r="P685">
            <v>6.5234393595860055E-4</v>
          </cell>
        </row>
        <row r="686">
          <cell r="B686" t="str">
            <v>G-INTC-EXP00-FR</v>
          </cell>
          <cell r="C686" t="str">
            <v>VAR_fin</v>
          </cell>
          <cell r="D686" t="str">
            <v>ELC</v>
          </cell>
          <cell r="E686">
            <v>12.753359003711065</v>
          </cell>
          <cell r="F686">
            <v>4.0226463416453582E-4</v>
          </cell>
          <cell r="G686">
            <v>3.9773303104121842E-4</v>
          </cell>
          <cell r="H686">
            <v>2.6980533952826208E-4</v>
          </cell>
          <cell r="I686">
            <v>4.0543467632114403E-4</v>
          </cell>
          <cell r="J686">
            <v>4.123722184073059E-4</v>
          </cell>
          <cell r="K686">
            <v>3.2149916322858602E-4</v>
          </cell>
          <cell r="L686">
            <v>3.9359996602111429E-4</v>
          </cell>
          <cell r="M686">
            <v>2.7105674623928026E-4</v>
          </cell>
          <cell r="N686">
            <v>3.7106252332367955E-4</v>
          </cell>
          <cell r="O686">
            <v>3.473226947507952E-4</v>
          </cell>
          <cell r="P686">
            <v>6.5234393595860055E-4</v>
          </cell>
        </row>
        <row r="687">
          <cell r="B687" t="str">
            <v>G-INTC-EXP00-FR</v>
          </cell>
          <cell r="C687" t="str">
            <v>VAR_ncap</v>
          </cell>
          <cell r="D687" t="str">
            <v>-</v>
          </cell>
          <cell r="E687">
            <v>2.3951211085337498E-6</v>
          </cell>
          <cell r="F687">
            <v>2.2501777555507598E-6</v>
          </cell>
          <cell r="G687">
            <v>2.6571723719772998E-6</v>
          </cell>
          <cell r="H687">
            <v>2.9063569915193102E-6</v>
          </cell>
          <cell r="I687">
            <v>3.1087362634384898E-6</v>
          </cell>
          <cell r="J687">
            <v>4.2967712532524801E-6</v>
          </cell>
          <cell r="K687">
            <v>4.1785828195969699E-6</v>
          </cell>
          <cell r="L687">
            <v>1.3478271316792701E-5</v>
          </cell>
          <cell r="M687">
            <v>7.7281908335651803E-6</v>
          </cell>
          <cell r="N687">
            <v>2.5992276375062898E-4</v>
          </cell>
        </row>
        <row r="688">
          <cell r="B688" t="str">
            <v>G-INTC-EXP00-FR</v>
          </cell>
          <cell r="C688" t="str">
            <v>VAR_cap</v>
          </cell>
          <cell r="D688" t="str">
            <v>-</v>
          </cell>
          <cell r="E688">
            <v>1.2999952456475645</v>
          </cell>
          <cell r="F688">
            <v>3.3236197249997268E-4</v>
          </cell>
          <cell r="G688">
            <v>3.2879505007010756E-4</v>
          </cell>
          <cell r="H688">
            <v>3.2831418348533425E-4</v>
          </cell>
          <cell r="I688">
            <v>3.3212752528344325E-4</v>
          </cell>
          <cell r="J688">
            <v>3.3205486341780777E-4</v>
          </cell>
          <cell r="K688">
            <v>3.3337722783488566E-4</v>
          </cell>
          <cell r="L688">
            <v>3.3478300719425036E-4</v>
          </cell>
          <cell r="M688">
            <v>3.3576296954396234E-4</v>
          </cell>
          <cell r="N688">
            <v>3.4890875183202219E-4</v>
          </cell>
          <cell r="O688">
            <v>3.509856085244234E-4</v>
          </cell>
          <cell r="P688">
            <v>6.0756187457489119E-4</v>
          </cell>
        </row>
        <row r="689">
          <cell r="B689" t="str">
            <v>RHNM-EBAT</v>
          </cell>
          <cell r="C689" t="str">
            <v>VAR_fout</v>
          </cell>
          <cell r="D689" t="str">
            <v>RHNM_ELC</v>
          </cell>
          <cell r="E689">
            <v>7.8606663236277768E-4</v>
          </cell>
          <cell r="F689">
            <v>7.8168569449242771E-4</v>
          </cell>
          <cell r="G689">
            <v>7.858019403682179E-4</v>
          </cell>
          <cell r="H689">
            <v>2.6676214556700686E-2</v>
          </cell>
          <cell r="I689">
            <v>4.8743052108381334E-2</v>
          </cell>
          <cell r="J689">
            <v>6.558930458821767E-2</v>
          </cell>
          <cell r="K689">
            <v>5.9432475819194988E-2</v>
          </cell>
          <cell r="L689">
            <v>6.8849985442320141E-2</v>
          </cell>
          <cell r="M689">
            <v>7.4890506122434641E-2</v>
          </cell>
          <cell r="N689">
            <v>7.5004556884483917E-2</v>
          </cell>
          <cell r="O689">
            <v>7.6233341888776451E-2</v>
          </cell>
          <cell r="P689">
            <v>7.2132031223784657E-2</v>
          </cell>
        </row>
        <row r="690">
          <cell r="B690" t="str">
            <v>RHNM-EBAT</v>
          </cell>
          <cell r="C690" t="str">
            <v>VAR_fout</v>
          </cell>
          <cell r="D690" t="str">
            <v>AUX_RHNM-EBAT_OUT</v>
          </cell>
          <cell r="E690">
            <v>7.8606663236277876E-4</v>
          </cell>
          <cell r="F690">
            <v>7.8168569449242858E-4</v>
          </cell>
          <cell r="G690">
            <v>7.8580194036821866E-4</v>
          </cell>
          <cell r="H690">
            <v>2.6676214556700703E-2</v>
          </cell>
          <cell r="I690">
            <v>4.8743052108381403E-2</v>
          </cell>
          <cell r="J690">
            <v>6.5589304588217739E-2</v>
          </cell>
          <cell r="K690">
            <v>5.9432475819195037E-2</v>
          </cell>
          <cell r="L690">
            <v>6.8849985442320211E-2</v>
          </cell>
          <cell r="M690">
            <v>7.4890506122434669E-2</v>
          </cell>
          <cell r="N690">
            <v>7.5004556884483986E-2</v>
          </cell>
          <cell r="O690">
            <v>7.6233341888776521E-2</v>
          </cell>
          <cell r="P690">
            <v>7.213203122378474E-2</v>
          </cell>
        </row>
        <row r="691">
          <cell r="B691" t="str">
            <v>RHNM-EBAT</v>
          </cell>
          <cell r="C691" t="str">
            <v>VAR_fin</v>
          </cell>
          <cell r="D691" t="str">
            <v>RHNM_ELC</v>
          </cell>
          <cell r="E691">
            <v>8.6962970443566639E-4</v>
          </cell>
          <cell r="F691">
            <v>8.6478497946979808E-4</v>
          </cell>
          <cell r="G691">
            <v>8.6927034064302865E-4</v>
          </cell>
          <cell r="H691">
            <v>2.9500570267664051E-2</v>
          </cell>
          <cell r="I691">
            <v>5.3903508299605052E-2</v>
          </cell>
          <cell r="J691">
            <v>7.2533176054023846E-2</v>
          </cell>
          <cell r="K691">
            <v>6.5724570180259317E-2</v>
          </cell>
          <cell r="L691">
            <v>7.6139056449213413E-2</v>
          </cell>
          <cell r="M691">
            <v>8.2819026994510367E-2</v>
          </cell>
          <cell r="N691">
            <v>8.2945149445025748E-2</v>
          </cell>
          <cell r="O691">
            <v>8.4304017191625141E-2</v>
          </cell>
          <cell r="P691">
            <v>7.9768520265089529E-2</v>
          </cell>
        </row>
        <row r="692">
          <cell r="B692" t="str">
            <v>RHNM-EBAT</v>
          </cell>
          <cell r="C692" t="str">
            <v>VAR_fin</v>
          </cell>
          <cell r="D692" t="str">
            <v>AUX_RHNM-EBAT_IN</v>
          </cell>
          <cell r="E692">
            <v>8.6962970443566639E-4</v>
          </cell>
          <cell r="F692">
            <v>8.6478497946979808E-4</v>
          </cell>
          <cell r="G692">
            <v>8.6927034064302865E-4</v>
          </cell>
          <cell r="H692">
            <v>2.9500570267664051E-2</v>
          </cell>
          <cell r="I692">
            <v>5.3903508299605052E-2</v>
          </cell>
          <cell r="J692">
            <v>7.2533176054023846E-2</v>
          </cell>
          <cell r="K692">
            <v>6.5724570180259317E-2</v>
          </cell>
          <cell r="L692">
            <v>7.6139056449213413E-2</v>
          </cell>
          <cell r="M692">
            <v>8.2819026994510367E-2</v>
          </cell>
          <cell r="N692">
            <v>8.2945149445025748E-2</v>
          </cell>
          <cell r="O692">
            <v>8.4304017191625141E-2</v>
          </cell>
          <cell r="P692">
            <v>7.9768520265089529E-2</v>
          </cell>
        </row>
        <row r="693">
          <cell r="B693" t="str">
            <v>RHNM-EBAT</v>
          </cell>
          <cell r="C693" t="str">
            <v>VAR_ncap</v>
          </cell>
          <cell r="D693" t="str">
            <v>-</v>
          </cell>
          <cell r="E693">
            <v>3.1705388923832699E-4</v>
          </cell>
          <cell r="F693">
            <v>6.3777935080642598E-7</v>
          </cell>
          <cell r="G693">
            <v>1.63196556303772E-6</v>
          </cell>
          <cell r="H693">
            <v>2.0610729807936601E-2</v>
          </cell>
          <cell r="I693">
            <v>1.9976703683013599E-3</v>
          </cell>
          <cell r="J693">
            <v>2.0686434307905999E-2</v>
          </cell>
          <cell r="K693">
            <v>6.3170676944324404E-3</v>
          </cell>
          <cell r="L693">
            <v>1.48403487245945E-2</v>
          </cell>
          <cell r="M693">
            <v>1.29978786588091E-2</v>
          </cell>
          <cell r="N693">
            <v>1.0124164551364501E-2</v>
          </cell>
          <cell r="O693">
            <v>1.8801775563970301E-2</v>
          </cell>
          <cell r="P693">
            <v>3.9169930283980102E-3</v>
          </cell>
        </row>
        <row r="694">
          <cell r="B694" t="str">
            <v>RHNM-EBAT</v>
          </cell>
          <cell r="C694" t="str">
            <v>VAR_cap</v>
          </cell>
          <cell r="D694" t="str">
            <v>-</v>
          </cell>
          <cell r="E694">
            <v>3.197794816380366E-4</v>
          </cell>
          <cell r="F694">
            <v>3.2028260613828059E-4</v>
          </cell>
          <cell r="G694">
            <v>3.2162846451726479E-4</v>
          </cell>
          <cell r="H694">
            <v>2.0844217904757399E-2</v>
          </cell>
          <cell r="I694">
            <v>2.2608947066661673E-2</v>
          </cell>
          <cell r="J694">
            <v>2.7011969793590048E-2</v>
          </cell>
          <cell r="K694">
            <v>2.8038956019074735E-2</v>
          </cell>
          <cell r="L694">
            <v>2.8223087048377157E-2</v>
          </cell>
          <cell r="M694">
            <v>3.0679248627280751E-2</v>
          </cell>
          <cell r="N694">
            <v>3.0724533439966183E-2</v>
          </cell>
          <cell r="O694">
            <v>3.1227503106707629E-2</v>
          </cell>
          <cell r="P694">
            <v>2.9549913381669443E-2</v>
          </cell>
        </row>
        <row r="695">
          <cell r="B695" t="str">
            <v>ITOT-CHPWST</v>
          </cell>
          <cell r="C695" t="str">
            <v>VAR_fout</v>
          </cell>
          <cell r="D695" t="str">
            <v>ITOT_LTH_CHP</v>
          </cell>
          <cell r="E695">
            <v>1.934796613047008</v>
          </cell>
          <cell r="F695">
            <v>1.8587784746536555</v>
          </cell>
          <cell r="G695">
            <v>2.5502919553255841</v>
          </cell>
          <cell r="H695">
            <v>2.2433365950009776</v>
          </cell>
          <cell r="I695">
            <v>1.9426722861373502</v>
          </cell>
          <cell r="J695">
            <v>1.6589248634022977</v>
          </cell>
          <cell r="K695">
            <v>1.3779582344468517</v>
          </cell>
          <cell r="L695">
            <v>1.0997727671888535</v>
          </cell>
          <cell r="M695">
            <v>1.0997719412936369</v>
          </cell>
          <cell r="N695">
            <v>1.0997743954368899</v>
          </cell>
          <cell r="O695">
            <v>1.0997737985162537</v>
          </cell>
          <cell r="P695">
            <v>1.0997810109673893</v>
          </cell>
        </row>
        <row r="696">
          <cell r="B696" t="str">
            <v>ITOT-CHPWST</v>
          </cell>
          <cell r="C696" t="str">
            <v>VAR_fout</v>
          </cell>
          <cell r="D696" t="str">
            <v>ITOT_KEV_WST_ELC_CHP</v>
          </cell>
          <cell r="E696">
            <v>0.23004203074339041</v>
          </cell>
          <cell r="F696">
            <v>0.23015896130946792</v>
          </cell>
          <cell r="G696">
            <v>0.33670659203009717</v>
          </cell>
          <cell r="H696">
            <v>0.33294642410416891</v>
          </cell>
          <cell r="I696">
            <v>0.32918643816693954</v>
          </cell>
          <cell r="J696">
            <v>0.32752460255632443</v>
          </cell>
          <cell r="K696">
            <v>0.3258629771940727</v>
          </cell>
          <cell r="L696">
            <v>0.32420182605575126</v>
          </cell>
          <cell r="M696">
            <v>0.32420158259024195</v>
          </cell>
          <cell r="N696">
            <v>0.32420230604671185</v>
          </cell>
          <cell r="O696">
            <v>0.3242021300805793</v>
          </cell>
          <cell r="P696">
            <v>0.32420425623781712</v>
          </cell>
        </row>
        <row r="697">
          <cell r="B697" t="str">
            <v>ITOT-CHPWST</v>
          </cell>
          <cell r="C697" t="str">
            <v>VAR_fout</v>
          </cell>
          <cell r="D697" t="str">
            <v>CO2_I</v>
          </cell>
          <cell r="E697">
            <v>344.47137327399997</v>
          </cell>
          <cell r="F697">
            <v>344.64645327055598</v>
          </cell>
          <cell r="G697">
            <v>504.19614869357099</v>
          </cell>
          <cell r="H697">
            <v>498.56554260634499</v>
          </cell>
          <cell r="I697">
            <v>492.93520903531697</v>
          </cell>
          <cell r="J697">
            <v>490.44671865684899</v>
          </cell>
          <cell r="K697">
            <v>487.95854311158399</v>
          </cell>
          <cell r="L697">
            <v>485.47107768570697</v>
          </cell>
          <cell r="M697">
            <v>485.470713111995</v>
          </cell>
          <cell r="N697">
            <v>485.47179644084702</v>
          </cell>
          <cell r="O697">
            <v>485.47153294304701</v>
          </cell>
          <cell r="P697">
            <v>485.47471672476098</v>
          </cell>
        </row>
        <row r="698">
          <cell r="B698" t="str">
            <v>ITOT-CHPWST</v>
          </cell>
          <cell r="C698" t="str">
            <v>VAR_fin</v>
          </cell>
          <cell r="D698" t="str">
            <v>IWST</v>
          </cell>
          <cell r="E698">
            <v>3.7119760051077653</v>
          </cell>
          <cell r="F698">
            <v>3.7138626430016783</v>
          </cell>
          <cell r="G698">
            <v>5.4331481540255551</v>
          </cell>
          <cell r="H698">
            <v>5.3724735194649176</v>
          </cell>
          <cell r="I698">
            <v>5.3118018215012652</v>
          </cell>
          <cell r="J698">
            <v>5.2849861924229389</v>
          </cell>
          <cell r="K698">
            <v>5.2581739559437866</v>
          </cell>
          <cell r="L698">
            <v>5.231369371613229</v>
          </cell>
          <cell r="M698">
            <v>5.2313654430171859</v>
          </cell>
          <cell r="N698">
            <v>5.2313771168194734</v>
          </cell>
          <cell r="O698">
            <v>5.231374277403523</v>
          </cell>
          <cell r="P698">
            <v>5.2314085853961325</v>
          </cell>
        </row>
        <row r="699">
          <cell r="B699" t="str">
            <v>ITOT-CHPWST</v>
          </cell>
          <cell r="C699" t="str">
            <v>VAR_ncap</v>
          </cell>
          <cell r="D699" t="str">
            <v>-</v>
          </cell>
          <cell r="F699">
            <v>1.50882529973663E-7</v>
          </cell>
          <cell r="G699">
            <v>2.1843727650417599E-7</v>
          </cell>
          <cell r="H699">
            <v>8.7286218681495702E-4</v>
          </cell>
          <cell r="I699">
            <v>5.6783641300336401E-3</v>
          </cell>
          <cell r="J699">
            <v>1.20468737609793E-3</v>
          </cell>
          <cell r="K699">
            <v>1.5049470407316901E-6</v>
          </cell>
          <cell r="L699">
            <v>5.3674594885209804E-3</v>
          </cell>
          <cell r="M699">
            <v>3.0047642791657299E-4</v>
          </cell>
          <cell r="N699">
            <v>6.3980206669680896E-4</v>
          </cell>
          <cell r="O699">
            <v>4.8608372867019996E-3</v>
          </cell>
          <cell r="P699">
            <v>2.0234816466394101E-3</v>
          </cell>
        </row>
        <row r="700">
          <cell r="B700" t="str">
            <v>ITOT-CHPWST</v>
          </cell>
          <cell r="C700" t="str">
            <v>VAR_cap</v>
          </cell>
          <cell r="D700" t="str">
            <v>-</v>
          </cell>
          <cell r="E700">
            <v>4.7805661676676943E-2</v>
          </cell>
          <cell r="F700">
            <v>1.5206173866072877E-2</v>
          </cell>
          <cell r="G700">
            <v>1.5205745315710478E-2</v>
          </cell>
          <cell r="H700">
            <v>1.3545825260616835E-2</v>
          </cell>
          <cell r="I700">
            <v>1.3392975167894621E-2</v>
          </cell>
          <cell r="J700">
            <v>1.3793907560044432E-2</v>
          </cell>
          <cell r="K700">
            <v>1.3795129480270476E-2</v>
          </cell>
          <cell r="L700">
            <v>1.319117711725778E-2</v>
          </cell>
          <cell r="M700">
            <v>1.3190543971069876E-2</v>
          </cell>
          <cell r="N700">
            <v>1.319153653837179E-2</v>
          </cell>
          <cell r="O700">
            <v>1.3191018855680574E-2</v>
          </cell>
          <cell r="P700">
            <v>1.3192734144315177E-2</v>
          </cell>
        </row>
        <row r="701">
          <cell r="B701" t="str">
            <v>CAES-EBAT</v>
          </cell>
          <cell r="C701" t="str">
            <v>VAR_fout</v>
          </cell>
          <cell r="D701" t="str">
            <v>ELC13</v>
          </cell>
          <cell r="E701">
            <v>9.4525707112822807E-2</v>
          </cell>
          <cell r="F701">
            <v>7.9656823154644011E-3</v>
          </cell>
          <cell r="G701">
            <v>9.4362120403341285E-2</v>
          </cell>
          <cell r="H701">
            <v>4.4031925253949229E-2</v>
          </cell>
          <cell r="I701">
            <v>3.7853351174552727E-2</v>
          </cell>
          <cell r="J701">
            <v>3.8810421272072265E-2</v>
          </cell>
          <cell r="K701">
            <v>2.684440220277696E-3</v>
          </cell>
          <cell r="L701">
            <v>8.7544263888230198E-3</v>
          </cell>
          <cell r="M701">
            <v>4.7563594677283029E-2</v>
          </cell>
          <cell r="N701">
            <v>9.4292436956361345E-2</v>
          </cell>
          <cell r="O701">
            <v>9.4308498877329727E-2</v>
          </cell>
          <cell r="P701">
            <v>9.4304520923107898E-2</v>
          </cell>
        </row>
        <row r="702">
          <cell r="B702" t="str">
            <v>CAES-EBAT</v>
          </cell>
          <cell r="C702" t="str">
            <v>VAR_fout</v>
          </cell>
          <cell r="D702" t="str">
            <v>AUX_CAES_OUT</v>
          </cell>
          <cell r="E702">
            <v>9.4525707112822682E-2</v>
          </cell>
          <cell r="F702">
            <v>7.9656823154643942E-3</v>
          </cell>
          <cell r="G702">
            <v>9.4362120403341229E-2</v>
          </cell>
          <cell r="H702">
            <v>4.4031925253949188E-2</v>
          </cell>
          <cell r="I702">
            <v>3.7853351174552699E-2</v>
          </cell>
          <cell r="J702">
            <v>3.8810421272072217E-2</v>
          </cell>
          <cell r="K702">
            <v>2.6844402202776943E-3</v>
          </cell>
          <cell r="L702">
            <v>8.7544263888230094E-3</v>
          </cell>
          <cell r="M702">
            <v>4.7563594677282987E-2</v>
          </cell>
          <cell r="N702">
            <v>9.4292436956361178E-2</v>
          </cell>
          <cell r="O702">
            <v>9.4308498877329672E-2</v>
          </cell>
          <cell r="P702">
            <v>9.4304520923107774E-2</v>
          </cell>
        </row>
        <row r="703">
          <cell r="B703" t="str">
            <v>CAES-EBAT</v>
          </cell>
          <cell r="C703" t="str">
            <v>VAR_fin</v>
          </cell>
          <cell r="D703" t="str">
            <v>ELC13</v>
          </cell>
          <cell r="E703">
            <v>0.13503707051563987</v>
          </cell>
          <cell r="F703">
            <v>1.1379892083197502E-2</v>
          </cell>
          <cell r="G703">
            <v>0.13480328028867022</v>
          </cell>
          <cell r="H703">
            <v>6.2903095395593342E-2</v>
          </cell>
          <cell r="I703">
            <v>5.4076549356272562E-2</v>
          </cell>
          <cell r="J703">
            <v>5.5443793364750901E-2</v>
          </cell>
          <cell r="K703">
            <v>3.8352720064764503E-3</v>
          </cell>
          <cell r="L703">
            <v>1.2506670558842673E-2</v>
          </cell>
          <cell r="M703">
            <v>6.7948315324238118E-2</v>
          </cell>
          <cell r="N703">
            <v>0.1347038053642643</v>
          </cell>
          <cell r="O703">
            <v>0.13472674920337227</v>
          </cell>
          <cell r="P703">
            <v>0.13472106537228037</v>
          </cell>
        </row>
        <row r="704">
          <cell r="B704" t="str">
            <v>CAES-EBAT</v>
          </cell>
          <cell r="C704" t="str">
            <v>VAR_fin</v>
          </cell>
          <cell r="D704" t="str">
            <v>AUX_CAES_IN</v>
          </cell>
          <cell r="E704">
            <v>0.13503707051563987</v>
          </cell>
          <cell r="F704">
            <v>1.1379892083197502E-2</v>
          </cell>
          <cell r="G704">
            <v>0.13480328028867022</v>
          </cell>
          <cell r="H704">
            <v>6.2903095395593342E-2</v>
          </cell>
          <cell r="I704">
            <v>5.4076549356272562E-2</v>
          </cell>
          <cell r="J704">
            <v>5.5443793364750901E-2</v>
          </cell>
          <cell r="K704">
            <v>3.8352720064764503E-3</v>
          </cell>
          <cell r="L704">
            <v>1.2506670558842673E-2</v>
          </cell>
          <cell r="M704">
            <v>6.7948315324238118E-2</v>
          </cell>
          <cell r="N704">
            <v>0.1347038053642643</v>
          </cell>
          <cell r="O704">
            <v>0.13472674920337227</v>
          </cell>
          <cell r="P704">
            <v>0.13472106537228037</v>
          </cell>
        </row>
        <row r="705">
          <cell r="B705" t="str">
            <v>CAES-EBAT</v>
          </cell>
          <cell r="C705" t="str">
            <v>VAR_ncap</v>
          </cell>
          <cell r="D705" t="str">
            <v>-</v>
          </cell>
          <cell r="F705">
            <v>7.8765496723532704E-7</v>
          </cell>
          <cell r="G705">
            <v>8.0061804310571704E-7</v>
          </cell>
          <cell r="H705">
            <v>7.5697819583622196E-7</v>
          </cell>
          <cell r="I705">
            <v>1.0216076940116099E-6</v>
          </cell>
          <cell r="J705">
            <v>2.1476557474208198E-6</v>
          </cell>
          <cell r="K705">
            <v>2.2645084031571502E-6</v>
          </cell>
          <cell r="L705">
            <v>1.15845736761226E-6</v>
          </cell>
          <cell r="M705">
            <v>9.1299107158636204E-7</v>
          </cell>
          <cell r="N705">
            <v>1.12080587842566E-6</v>
          </cell>
          <cell r="O705">
            <v>1.3559734191247E-6</v>
          </cell>
          <cell r="P705">
            <v>2.9327006111227801E-6</v>
          </cell>
        </row>
        <row r="706">
          <cell r="B706" t="str">
            <v>CAES-EBAT</v>
          </cell>
          <cell r="C706" t="str">
            <v>VAR_cap</v>
          </cell>
          <cell r="D706" t="str">
            <v>-</v>
          </cell>
          <cell r="E706">
            <v>0.1</v>
          </cell>
          <cell r="F706">
            <v>9.9878244702822125E-2</v>
          </cell>
          <cell r="G706">
            <v>9.98765172830961E-2</v>
          </cell>
          <cell r="H706">
            <v>9.9805393924915567E-2</v>
          </cell>
          <cell r="I706">
            <v>9.9805909349008626E-2</v>
          </cell>
          <cell r="J706">
            <v>9.9807569423357501E-2</v>
          </cell>
          <cell r="K706">
            <v>9.9809103861267318E-2</v>
          </cell>
          <cell r="L706">
            <v>9.9809091473322328E-2</v>
          </cell>
          <cell r="M706">
            <v>9.9808545744034277E-2</v>
          </cell>
          <cell r="N706">
            <v>9.9808065476089058E-2</v>
          </cell>
          <cell r="O706">
            <v>9.9807751550106669E-2</v>
          </cell>
          <cell r="P706">
            <v>9.9808964937937145E-2</v>
          </cell>
        </row>
        <row r="707">
          <cell r="B707" t="str">
            <v>HPLSOL</v>
          </cell>
          <cell r="C707" t="str">
            <v>VAR_fout</v>
          </cell>
          <cell r="D707" t="str">
            <v>LTH</v>
          </cell>
          <cell r="H707">
            <v>2.6098150698876568E-5</v>
          </cell>
          <cell r="I707">
            <v>4.0950133908677277E-5</v>
          </cell>
          <cell r="J707">
            <v>4.3227780112411672E-5</v>
          </cell>
          <cell r="K707">
            <v>4.395130972703971E-5</v>
          </cell>
          <cell r="L707">
            <v>4.6149490461966188E-5</v>
          </cell>
          <cell r="M707">
            <v>4.7163693464034713E-5</v>
          </cell>
          <cell r="N707">
            <v>5.2991356756462799E-5</v>
          </cell>
          <cell r="O707">
            <v>5.6273356328914659E-5</v>
          </cell>
          <cell r="P707">
            <v>1.0306757751039172E-4</v>
          </cell>
        </row>
        <row r="708">
          <cell r="B708" t="str">
            <v>HPLSOL</v>
          </cell>
          <cell r="C708" t="str">
            <v>VAR_fin</v>
          </cell>
          <cell r="D708" t="str">
            <v>SOL</v>
          </cell>
          <cell r="H708">
            <v>2.6098150698876568E-5</v>
          </cell>
          <cell r="I708">
            <v>4.0950133908677277E-5</v>
          </cell>
          <cell r="J708">
            <v>4.3227780112411672E-5</v>
          </cell>
          <cell r="K708">
            <v>4.395130972703971E-5</v>
          </cell>
          <cell r="L708">
            <v>4.6149490461966188E-5</v>
          </cell>
          <cell r="M708">
            <v>4.7163693464034713E-5</v>
          </cell>
          <cell r="N708">
            <v>5.2991356756462799E-5</v>
          </cell>
          <cell r="O708">
            <v>5.6273356328914659E-5</v>
          </cell>
          <cell r="P708">
            <v>1.0306757751039172E-4</v>
          </cell>
        </row>
        <row r="709">
          <cell r="B709" t="str">
            <v>HPLSOL</v>
          </cell>
          <cell r="C709" t="str">
            <v>VAR_fin</v>
          </cell>
          <cell r="D709" t="str">
            <v>SOLPVC</v>
          </cell>
          <cell r="H709">
            <v>2.6098150698876599E-5</v>
          </cell>
          <cell r="I709">
            <v>4.0950133908677298E-5</v>
          </cell>
          <cell r="J709">
            <v>4.3227780112411699E-5</v>
          </cell>
          <cell r="K709">
            <v>4.3951309727039697E-5</v>
          </cell>
          <cell r="L709">
            <v>4.6149490461966201E-5</v>
          </cell>
          <cell r="M709">
            <v>4.7163693464034699E-5</v>
          </cell>
          <cell r="N709">
            <v>5.2991356756462799E-5</v>
          </cell>
          <cell r="O709">
            <v>5.6273356328914598E-5</v>
          </cell>
          <cell r="P709">
            <v>1.03067577510392E-4</v>
          </cell>
        </row>
        <row r="710">
          <cell r="B710" t="str">
            <v>HPLSOL</v>
          </cell>
          <cell r="C710" t="str">
            <v>VAR_ncap</v>
          </cell>
          <cell r="D710" t="str">
            <v>-</v>
          </cell>
          <cell r="H710">
            <v>6.1007074823720699E-6</v>
          </cell>
          <cell r="I710">
            <v>3.6198286421835101E-6</v>
          </cell>
          <cell r="J710">
            <v>2.3728871300071801E-7</v>
          </cell>
          <cell r="K710">
            <v>1.8849940284882401E-6</v>
          </cell>
          <cell r="L710">
            <v>7.2257784513112001E-6</v>
          </cell>
          <cell r="M710">
            <v>2.08670926619858E-7</v>
          </cell>
          <cell r="N710">
            <v>5.6028377455239796E-6</v>
          </cell>
          <cell r="O710">
            <v>7.5023457350381698E-7</v>
          </cell>
          <cell r="P710">
            <v>2.12790173572127E-5</v>
          </cell>
        </row>
        <row r="711">
          <cell r="B711" t="str">
            <v>HPLSOL</v>
          </cell>
          <cell r="C711" t="str">
            <v>VAR_cap</v>
          </cell>
          <cell r="D711" t="str">
            <v>-</v>
          </cell>
          <cell r="H711">
            <v>6.1007074823720699E-6</v>
          </cell>
          <cell r="I711">
            <v>9.7205361245555796E-6</v>
          </cell>
          <cell r="J711">
            <v>9.9578248375563007E-6</v>
          </cell>
          <cell r="K711">
            <v>9.9088110733471198E-6</v>
          </cell>
          <cell r="L711">
            <v>1.29678898349837E-5</v>
          </cell>
          <cell r="M711">
            <v>1.06241294254818E-5</v>
          </cell>
          <cell r="N711">
            <v>1.49222811519433E-5</v>
          </cell>
          <cell r="O711">
            <v>1.3787521696958799E-5</v>
          </cell>
          <cell r="P711">
            <v>2.7840760602860301E-5</v>
          </cell>
        </row>
        <row r="712">
          <cell r="B712" t="str">
            <v>RHEM-CHPNGA</v>
          </cell>
          <cell r="C712" t="str">
            <v>VAR_fout</v>
          </cell>
          <cell r="D712" t="str">
            <v>CO2_R</v>
          </cell>
          <cell r="E712">
            <v>6.0386471900054302</v>
          </cell>
          <cell r="F712">
            <v>4.16958906062575</v>
          </cell>
          <cell r="G712">
            <v>16.913020356153002</v>
          </cell>
          <cell r="H712">
            <v>47.064599113585203</v>
          </cell>
          <cell r="I712">
            <v>49.183069054713599</v>
          </cell>
          <cell r="J712">
            <v>62.440182996866803</v>
          </cell>
          <cell r="K712">
            <v>48.833234713022797</v>
          </cell>
          <cell r="L712">
            <v>53.461724748913099</v>
          </cell>
          <cell r="M712">
            <v>51.2228227234069</v>
          </cell>
          <cell r="N712">
            <v>48.988144076243501</v>
          </cell>
          <cell r="O712">
            <v>56.3273394832527</v>
          </cell>
          <cell r="P712">
            <v>96.244042851208405</v>
          </cell>
        </row>
        <row r="713">
          <cell r="B713" t="str">
            <v>RHEM-CHPNGA</v>
          </cell>
          <cell r="C713" t="str">
            <v>VAR_fout</v>
          </cell>
          <cell r="D713" t="str">
            <v>RHEM_LTH_CHPNGA</v>
          </cell>
          <cell r="E713">
            <v>6.0304812314077597E-2</v>
          </cell>
          <cell r="F713">
            <v>4.6423876713361366E-2</v>
          </cell>
          <cell r="G713">
            <v>0.18654180955324751</v>
          </cell>
          <cell r="H713">
            <v>0.51512369779854417</v>
          </cell>
          <cell r="I713">
            <v>0.53571162030165542</v>
          </cell>
          <cell r="J713">
            <v>0.67484291261928309</v>
          </cell>
          <cell r="K713">
            <v>0.52607641477123568</v>
          </cell>
          <cell r="L713">
            <v>0.57292936364086566</v>
          </cell>
          <cell r="M713">
            <v>0.55001539525005561</v>
          </cell>
          <cell r="N713">
            <v>0.52482286465571371</v>
          </cell>
          <cell r="O713">
            <v>0.60463796435651851</v>
          </cell>
          <cell r="P713">
            <v>1.031899034640587</v>
          </cell>
        </row>
        <row r="714">
          <cell r="B714" t="str">
            <v>RHEM-CHPNGA</v>
          </cell>
          <cell r="C714" t="str">
            <v>VAR_fout</v>
          </cell>
          <cell r="D714" t="str">
            <v>RHEM_NKEV_GAS_ELC_CHP</v>
          </cell>
          <cell r="E714">
            <v>2.7759358049337286E-2</v>
          </cell>
          <cell r="F714">
            <v>2.1579810184133533E-2</v>
          </cell>
          <cell r="G714">
            <v>8.8010506676423711E-2</v>
          </cell>
          <cell r="H714">
            <v>0.24925340216058509</v>
          </cell>
          <cell r="I714">
            <v>0.26240692322056458</v>
          </cell>
          <cell r="J714">
            <v>0.33467819243720587</v>
          </cell>
          <cell r="K714">
            <v>0.26408561198099467</v>
          </cell>
          <cell r="L714">
            <v>0.29116082414535832</v>
          </cell>
          <cell r="M714">
            <v>0.27951602053691377</v>
          </cell>
          <cell r="N714">
            <v>0.2667132590873299</v>
          </cell>
          <cell r="O714">
            <v>0.3072750310664274</v>
          </cell>
          <cell r="P714">
            <v>0.52440770612882337</v>
          </cell>
        </row>
        <row r="715">
          <cell r="B715" t="str">
            <v>RHEM-CHPNGA</v>
          </cell>
          <cell r="C715" t="str">
            <v>VAR_fin</v>
          </cell>
          <cell r="D715" t="str">
            <v>RNGA</v>
          </cell>
          <cell r="E715">
            <v>0.10706821258874874</v>
          </cell>
          <cell r="F715">
            <v>7.3928884053648031E-2</v>
          </cell>
          <cell r="G715">
            <v>0.29987624744952179</v>
          </cell>
          <cell r="H715">
            <v>0.83447870768768162</v>
          </cell>
          <cell r="I715">
            <v>0.87204023146655485</v>
          </cell>
          <cell r="J715">
            <v>1.1070954432068578</v>
          </cell>
          <cell r="K715">
            <v>0.86583749491175188</v>
          </cell>
          <cell r="L715">
            <v>0.94790292108001961</v>
          </cell>
          <cell r="M715">
            <v>0.9082060766561515</v>
          </cell>
          <cell r="N715">
            <v>0.8685841148270127</v>
          </cell>
          <cell r="O715">
            <v>0.99871169296547413</v>
          </cell>
          <cell r="P715">
            <v>1.7064546604824187</v>
          </cell>
        </row>
        <row r="716">
          <cell r="B716" t="str">
            <v>RHEM-CHPNGA</v>
          </cell>
          <cell r="C716" t="str">
            <v>VAR_ncap</v>
          </cell>
          <cell r="D716" t="str">
            <v>-</v>
          </cell>
          <cell r="F716">
            <v>1.0696948807084001E-7</v>
          </cell>
          <cell r="G716">
            <v>8.0553898001815194E-6</v>
          </cell>
          <cell r="H716">
            <v>1.19650795738056E-2</v>
          </cell>
          <cell r="I716">
            <v>9.77068412043997E-4</v>
          </cell>
          <cell r="J716">
            <v>9.1791149682013198E-3</v>
          </cell>
          <cell r="K716">
            <v>1.2671285690325799E-3</v>
          </cell>
          <cell r="L716">
            <v>1.0183304839417401E-2</v>
          </cell>
          <cell r="M716">
            <v>1.03228766445361E-3</v>
          </cell>
          <cell r="N716">
            <v>7.3098720221490303E-3</v>
          </cell>
          <cell r="O716">
            <v>4.2766596809279004E-3</v>
          </cell>
          <cell r="P716">
            <v>2.6296455350533401E-2</v>
          </cell>
        </row>
        <row r="717">
          <cell r="B717" t="str">
            <v>RHEM-CHPNGA</v>
          </cell>
          <cell r="C717" t="str">
            <v>VAR_cap</v>
          </cell>
          <cell r="D717" t="str">
            <v>-</v>
          </cell>
          <cell r="E717">
            <v>8.3815195554700211E-3</v>
          </cell>
          <cell r="F717">
            <v>6.5228732930065021E-3</v>
          </cell>
          <cell r="G717">
            <v>6.5307196308962831E-3</v>
          </cell>
          <cell r="H717">
            <v>1.8495568972051062E-2</v>
          </cell>
          <cell r="I717">
            <v>1.9472047397483493E-2</v>
          </cell>
          <cell r="J717">
            <v>2.4834623411587459E-2</v>
          </cell>
          <cell r="K717">
            <v>1.9596225843343008E-2</v>
          </cell>
          <cell r="L717">
            <v>2.1606015234203264E-2</v>
          </cell>
          <cell r="M717">
            <v>2.0741439467726216E-2</v>
          </cell>
          <cell r="N717">
            <v>1.9791810533453382E-2</v>
          </cell>
          <cell r="O717">
            <v>2.2801381254831304E-2</v>
          </cell>
          <cell r="P717">
            <v>3.8914259766100578E-2</v>
          </cell>
        </row>
        <row r="718">
          <cell r="B718" t="str">
            <v>ENUC_AMR_GOE_IV</v>
          </cell>
          <cell r="C718" t="str">
            <v>VAR_fout</v>
          </cell>
          <cell r="D718" t="str">
            <v>HTH</v>
          </cell>
          <cell r="M718">
            <v>0.20485400833232401</v>
          </cell>
          <cell r="N718">
            <v>0.33235726860582077</v>
          </cell>
          <cell r="O718">
            <v>0.33940606920907718</v>
          </cell>
          <cell r="P718">
            <v>0.30376404740608498</v>
          </cell>
        </row>
        <row r="719">
          <cell r="B719" t="str">
            <v>ENUC_AMR_GOE_IV</v>
          </cell>
          <cell r="C719" t="str">
            <v>VAR_fout</v>
          </cell>
          <cell r="D719" t="str">
            <v>ELC</v>
          </cell>
          <cell r="M719">
            <v>0.197796005379371</v>
          </cell>
          <cell r="N719">
            <v>0.48395652157727798</v>
          </cell>
          <cell r="O719">
            <v>0.48157488682519428</v>
          </cell>
          <cell r="P719">
            <v>0.48446886485328738</v>
          </cell>
        </row>
        <row r="720">
          <cell r="B720" t="str">
            <v>ENUC_AMR_GOE_IV</v>
          </cell>
          <cell r="C720" t="str">
            <v>VAR_fin</v>
          </cell>
          <cell r="D720" t="str">
            <v>URN</v>
          </cell>
          <cell r="M720">
            <v>0.657265001659885</v>
          </cell>
          <cell r="N720">
            <v>1.4286879778790285</v>
          </cell>
          <cell r="O720">
            <v>1.4308869828296122</v>
          </cell>
          <cell r="P720">
            <v>1.3994376538206452</v>
          </cell>
        </row>
        <row r="721">
          <cell r="B721" t="str">
            <v>ENUC_AMR_GOE_IV</v>
          </cell>
          <cell r="C721" t="str">
            <v>VAR_ncap</v>
          </cell>
          <cell r="D721" t="str">
            <v>-</v>
          </cell>
          <cell r="M721">
            <v>2.3118820021214799E-2</v>
          </cell>
          <cell r="N721">
            <v>2.3902374522699798E-6</v>
          </cell>
          <cell r="O721">
            <v>3.9073756037518401E-5</v>
          </cell>
        </row>
        <row r="722">
          <cell r="B722" t="str">
            <v>ENUC_AMR_GOE_IV</v>
          </cell>
          <cell r="C722" t="str">
            <v>VAR_cap</v>
          </cell>
          <cell r="D722" t="str">
            <v>-</v>
          </cell>
          <cell r="M722">
            <v>9.4210637674170695E-3</v>
          </cell>
          <cell r="N722">
            <v>2.3118820021214799E-2</v>
          </cell>
          <cell r="O722">
            <v>2.3133597174264098E-2</v>
          </cell>
          <cell r="P722">
            <v>2.3160284014704501E-2</v>
          </cell>
        </row>
        <row r="723">
          <cell r="B723" t="str">
            <v>D-DH2</v>
          </cell>
          <cell r="C723" t="str">
            <v>VAR_fout</v>
          </cell>
          <cell r="D723" t="str">
            <v>H2</v>
          </cell>
          <cell r="H723">
            <v>1.2756457491204075E-5</v>
          </cell>
          <cell r="I723">
            <v>3.0425228000939726E-4</v>
          </cell>
          <cell r="J723">
            <v>8.375628165074229E-4</v>
          </cell>
          <cell r="K723">
            <v>1.0553714083133203E-3</v>
          </cell>
          <cell r="L723">
            <v>1.0925274634954816E-3</v>
          </cell>
          <cell r="M723">
            <v>1.0934167096397645E-3</v>
          </cell>
          <cell r="N723">
            <v>1.0936117959346021E-3</v>
          </cell>
          <cell r="O723">
            <v>8.0875300187406313E-4</v>
          </cell>
          <cell r="P723">
            <v>1.5281640154873662E-3</v>
          </cell>
        </row>
        <row r="724">
          <cell r="B724" t="str">
            <v>D-DH2</v>
          </cell>
          <cell r="C724" t="str">
            <v>VAR_fin</v>
          </cell>
          <cell r="D724" t="str">
            <v>H2_E</v>
          </cell>
          <cell r="H724">
            <v>1.2885310597175828E-5</v>
          </cell>
          <cell r="I724">
            <v>3.0732553536302757E-4</v>
          </cell>
          <cell r="J724">
            <v>8.460230469771947E-4</v>
          </cell>
          <cell r="K724">
            <v>1.0660317255690099E-3</v>
          </cell>
          <cell r="L724">
            <v>1.1035630944398801E-3</v>
          </cell>
          <cell r="M724">
            <v>1.1044613228684498E-3</v>
          </cell>
          <cell r="N724">
            <v>1.1046583797319209E-3</v>
          </cell>
          <cell r="O724">
            <v>8.1692222411521519E-4</v>
          </cell>
          <cell r="P724">
            <v>1.5436000156438042E-3</v>
          </cell>
        </row>
        <row r="725">
          <cell r="B725" t="str">
            <v>D-DH2</v>
          </cell>
          <cell r="C725" t="str">
            <v>VAR_ncap</v>
          </cell>
          <cell r="D725" t="str">
            <v>-</v>
          </cell>
          <cell r="H725">
            <v>2.6454688830446101E-5</v>
          </cell>
          <cell r="I725">
            <v>5.40792421025798E-5</v>
          </cell>
          <cell r="J725">
            <v>1.6352190502769899E-4</v>
          </cell>
          <cell r="K725">
            <v>2.47846558960402E-5</v>
          </cell>
          <cell r="L725">
            <v>1.10643245399888E-4</v>
          </cell>
          <cell r="M725">
            <v>6.1882199797780998E-6</v>
          </cell>
          <cell r="N725">
            <v>7.9691999971462398E-5</v>
          </cell>
          <cell r="O725">
            <v>1.3856685247895599E-5</v>
          </cell>
          <cell r="P725">
            <v>4.0255447788916499E-4</v>
          </cell>
        </row>
        <row r="726">
          <cell r="B726" t="str">
            <v>D-DH2</v>
          </cell>
          <cell r="C726" t="str">
            <v>VAR_cap</v>
          </cell>
          <cell r="D726" t="str">
            <v>-</v>
          </cell>
          <cell r="H726">
            <v>2.6454688830446101E-5</v>
          </cell>
          <cell r="I726">
            <v>8.0533930933025894E-5</v>
          </cell>
          <cell r="J726">
            <v>2.4405583596072501E-4</v>
          </cell>
          <cell r="K726">
            <v>2.6884049185676599E-4</v>
          </cell>
          <cell r="L726">
            <v>3.7948373725665298E-4</v>
          </cell>
          <cell r="M726">
            <v>3.8567195723643099E-4</v>
          </cell>
          <cell r="N726">
            <v>4.65363957207894E-4</v>
          </cell>
          <cell r="O726">
            <v>4.7083414392274102E-4</v>
          </cell>
          <cell r="P726">
            <v>8.5532043151450795E-4</v>
          </cell>
        </row>
        <row r="727">
          <cell r="B727" t="str">
            <v>D-SBIO</v>
          </cell>
          <cell r="C727" t="str">
            <v>VAR_fout</v>
          </cell>
          <cell r="D727" t="str">
            <v>SBIO</v>
          </cell>
          <cell r="E727">
            <v>4.0476721694349109</v>
          </cell>
          <cell r="F727">
            <v>4.5834309950989587</v>
          </cell>
          <cell r="G727">
            <v>4.6618855468912823</v>
          </cell>
          <cell r="H727">
            <v>4.6540291155677638</v>
          </cell>
          <cell r="I727">
            <v>4.7674358953961633</v>
          </cell>
          <cell r="J727">
            <v>4.8644596829670306</v>
          </cell>
          <cell r="K727">
            <v>4.9369212359959311</v>
          </cell>
          <cell r="L727">
            <v>5.0387052316300842</v>
          </cell>
          <cell r="M727">
            <v>5.1922060786634168</v>
          </cell>
          <cell r="N727">
            <v>5.1936560500304179</v>
          </cell>
          <cell r="O727">
            <v>6.7174792148030447</v>
          </cell>
          <cell r="P727">
            <v>6.7213690823105905</v>
          </cell>
        </row>
        <row r="728">
          <cell r="B728" t="str">
            <v>D-SBIO</v>
          </cell>
          <cell r="C728" t="str">
            <v>VAR_fin</v>
          </cell>
          <cell r="D728" t="str">
            <v>BIO</v>
          </cell>
          <cell r="E728">
            <v>4.0476721694349109</v>
          </cell>
          <cell r="F728">
            <v>4.5834309950989587</v>
          </cell>
          <cell r="G728">
            <v>4.6618855468912823</v>
          </cell>
          <cell r="H728">
            <v>4.6540291155677638</v>
          </cell>
          <cell r="I728">
            <v>4.7674358953961633</v>
          </cell>
          <cell r="J728">
            <v>4.8644596829670306</v>
          </cell>
          <cell r="K728">
            <v>4.9369212359959311</v>
          </cell>
          <cell r="L728">
            <v>5.0387052316300842</v>
          </cell>
          <cell r="M728">
            <v>5.1922060786634168</v>
          </cell>
          <cell r="N728">
            <v>5.1936560500304179</v>
          </cell>
          <cell r="O728">
            <v>6.7174792148030447</v>
          </cell>
          <cell r="P728">
            <v>6.7213690823105905</v>
          </cell>
        </row>
        <row r="729">
          <cell r="B729" t="str">
            <v>SCOM-CHPBIO</v>
          </cell>
          <cell r="C729" t="str">
            <v>VAR_fout</v>
          </cell>
          <cell r="D729" t="str">
            <v>SCOM_LTH_CHPBIO</v>
          </cell>
          <cell r="E729">
            <v>1.4243111096905381</v>
          </cell>
          <cell r="F729">
            <v>1.5783919482072848</v>
          </cell>
          <cell r="G729">
            <v>1.4829824790271979</v>
          </cell>
          <cell r="H729">
            <v>1.3239724868979559</v>
          </cell>
          <cell r="I729">
            <v>1.1649628918729289</v>
          </cell>
          <cell r="J729">
            <v>1.0059536084820908</v>
          </cell>
          <cell r="K729">
            <v>1.0059550681772427</v>
          </cell>
          <cell r="L729">
            <v>1.0059582058862002</v>
          </cell>
          <cell r="M729">
            <v>1.0059616286740267</v>
          </cell>
          <cell r="N729">
            <v>1.0059776508082983</v>
          </cell>
          <cell r="O729">
            <v>1.0552905219528348</v>
          </cell>
          <cell r="P729">
            <v>1.0555046328390572</v>
          </cell>
        </row>
        <row r="730">
          <cell r="B730" t="str">
            <v>SCOM-CHPBIO</v>
          </cell>
          <cell r="C730" t="str">
            <v>VAR_fout</v>
          </cell>
          <cell r="D730" t="str">
            <v>SCOM_KEV_BIO_ELC_CHP</v>
          </cell>
          <cell r="E730">
            <v>0.95936645619300431</v>
          </cell>
          <cell r="F730">
            <v>1.1059914384979337</v>
          </cell>
          <cell r="G730">
            <v>1.1059889202134268</v>
          </cell>
          <cell r="H730">
            <v>1.1059887531238566</v>
          </cell>
          <cell r="I730">
            <v>1.105988917422619</v>
          </cell>
          <cell r="J730">
            <v>1.1059894762866755</v>
          </cell>
          <cell r="K730">
            <v>1.1059910811394866</v>
          </cell>
          <cell r="L730">
            <v>1.1059945308742034</v>
          </cell>
          <cell r="M730">
            <v>1.1059982940371198</v>
          </cell>
          <cell r="N730">
            <v>1.1060159094736006</v>
          </cell>
          <cell r="O730">
            <v>1.1602326408133625</v>
          </cell>
          <cell r="P730">
            <v>1.1604680437036381</v>
          </cell>
        </row>
        <row r="731">
          <cell r="B731" t="str">
            <v>SCOM-CHPBIO</v>
          </cell>
          <cell r="C731" t="str">
            <v>VAR_fin</v>
          </cell>
          <cell r="D731" t="str">
            <v>SBIO</v>
          </cell>
          <cell r="E731">
            <v>2.6453946558021997</v>
          </cell>
          <cell r="F731">
            <v>3.0462074274809239</v>
          </cell>
          <cell r="G731">
            <v>3.0421888286884085</v>
          </cell>
          <cell r="H731">
            <v>3.0349231132965766</v>
          </cell>
          <cell r="I731">
            <v>2.9922806770701524</v>
          </cell>
          <cell r="J731">
            <v>2.9530142431431772</v>
          </cell>
          <cell r="K731">
            <v>2.9220967667160336</v>
          </cell>
          <cell r="L731">
            <v>2.8802724110293645</v>
          </cell>
          <cell r="M731">
            <v>2.8768531026869106</v>
          </cell>
          <cell r="N731">
            <v>2.8838195173766863</v>
          </cell>
          <cell r="O731">
            <v>3.0332072724769761</v>
          </cell>
          <cell r="P731">
            <v>3.0350597193318034</v>
          </cell>
        </row>
        <row r="732">
          <cell r="B732" t="str">
            <v>SCOM-CHPBIO</v>
          </cell>
          <cell r="C732" t="str">
            <v>VAR_ncap</v>
          </cell>
          <cell r="D732" t="str">
            <v>-</v>
          </cell>
          <cell r="F732">
            <v>2.6191311949201799E-2</v>
          </cell>
          <cell r="G732">
            <v>6.5678188626358503E-3</v>
          </cell>
          <cell r="H732">
            <v>1.2221621224837199E-2</v>
          </cell>
          <cell r="I732">
            <v>4.4083615580073003E-2</v>
          </cell>
          <cell r="J732">
            <v>2.9389338894168601E-2</v>
          </cell>
          <cell r="K732">
            <v>1.1275608964857299E-2</v>
          </cell>
          <cell r="L732">
            <v>4.4084488428858697E-2</v>
          </cell>
          <cell r="M732">
            <v>2.6367438796614399E-2</v>
          </cell>
          <cell r="N732">
            <v>1.42991215903493E-2</v>
          </cell>
          <cell r="O732">
            <v>4.8789383439957999E-2</v>
          </cell>
          <cell r="P732">
            <v>2.58356330120551E-2</v>
          </cell>
        </row>
        <row r="733">
          <cell r="B733" t="str">
            <v>SCOM-CHPBIO</v>
          </cell>
          <cell r="C733" t="str">
            <v>VAR_cap</v>
          </cell>
          <cell r="D733" t="str">
            <v>-</v>
          </cell>
          <cell r="E733">
            <v>7.35127E-2</v>
          </cell>
          <cell r="F733">
            <v>8.4748091780742801E-2</v>
          </cell>
          <cell r="G733">
            <v>8.474815335169765E-2</v>
          </cell>
          <cell r="H733">
            <v>8.4748430194802563E-2</v>
          </cell>
          <cell r="I733">
            <v>8.47484035983435E-2</v>
          </cell>
          <cell r="J733">
            <v>8.4748226332749976E-2</v>
          </cell>
          <cell r="K733">
            <v>8.4748304996925095E-2</v>
          </cell>
          <cell r="L733">
            <v>8.4748990894995518E-2</v>
          </cell>
          <cell r="M733">
            <v>8.4748846775673209E-2</v>
          </cell>
          <cell r="N733">
            <v>8.4750587572504102E-2</v>
          </cell>
          <cell r="O733">
            <v>8.8904809424778145E-2</v>
          </cell>
          <cell r="P733">
            <v>8.8923586519422823E-2</v>
          </cell>
        </row>
        <row r="734">
          <cell r="B734" t="str">
            <v>ENUC_AMR_BEZ_II</v>
          </cell>
          <cell r="C734" t="str">
            <v>VAR_fout</v>
          </cell>
          <cell r="D734" t="str">
            <v>HTH</v>
          </cell>
          <cell r="M734">
            <v>0.87444278028835987</v>
          </cell>
          <cell r="N734">
            <v>1.2548125682953593</v>
          </cell>
          <cell r="O734">
            <v>1.2927926740549136</v>
          </cell>
          <cell r="P734">
            <v>1.1486374153919252</v>
          </cell>
        </row>
        <row r="735">
          <cell r="B735" t="str">
            <v>ENUC_AMR_BEZ_II</v>
          </cell>
          <cell r="C735" t="str">
            <v>VAR_fout</v>
          </cell>
          <cell r="D735" t="str">
            <v>ELC</v>
          </cell>
          <cell r="M735">
            <v>0.80613343477975075</v>
          </cell>
          <cell r="N735">
            <v>2.0463427722342713</v>
          </cell>
          <cell r="O735">
            <v>2.0297232428399328</v>
          </cell>
          <cell r="P735">
            <v>2.046436283196432</v>
          </cell>
        </row>
        <row r="736">
          <cell r="B736" t="str">
            <v>ENUC_AMR_BEZ_II</v>
          </cell>
          <cell r="C736" t="str">
            <v>VAR_fin</v>
          </cell>
          <cell r="D736" t="str">
            <v>URN</v>
          </cell>
          <cell r="M736">
            <v>2.7207662072673529</v>
          </cell>
          <cell r="N736">
            <v>5.8810446753795436</v>
          </cell>
          <cell r="O736">
            <v>5.8844778018571642</v>
          </cell>
          <cell r="P736">
            <v>5.7684094181863541</v>
          </cell>
        </row>
        <row r="737">
          <cell r="B737" t="str">
            <v>ENUC_AMR_BEZ_II</v>
          </cell>
          <cell r="C737" t="str">
            <v>VAR_ncap</v>
          </cell>
          <cell r="D737" t="str">
            <v>-</v>
          </cell>
          <cell r="M737">
            <v>9.5379349024756505E-2</v>
          </cell>
          <cell r="N737">
            <v>2.14385247348661E-6</v>
          </cell>
          <cell r="O737">
            <v>5.1336946249304103E-5</v>
          </cell>
        </row>
        <row r="738">
          <cell r="B738" t="str">
            <v>ENUC_AMR_BEZ_II</v>
          </cell>
          <cell r="C738" t="str">
            <v>VAR_cap</v>
          </cell>
          <cell r="D738" t="str">
            <v>-</v>
          </cell>
          <cell r="M738">
            <v>3.8867681327697197E-2</v>
          </cell>
          <cell r="N738">
            <v>9.5379349024756505E-2</v>
          </cell>
          <cell r="O738">
            <v>9.5397767392011501E-2</v>
          </cell>
          <cell r="P738">
            <v>9.5432829823479295E-2</v>
          </cell>
        </row>
        <row r="739">
          <cell r="B739" t="str">
            <v>ENUC_AMR_BMGL_II</v>
          </cell>
          <cell r="C739" t="str">
            <v>VAR_fout</v>
          </cell>
          <cell r="D739" t="str">
            <v>HTH</v>
          </cell>
          <cell r="M739">
            <v>0.11211229195266276</v>
          </cell>
          <cell r="N739">
            <v>0.18417005238622311</v>
          </cell>
          <cell r="O739">
            <v>0.18603054313437895</v>
          </cell>
          <cell r="P739">
            <v>0.16598814835661341</v>
          </cell>
        </row>
        <row r="740">
          <cell r="B740" t="str">
            <v>ENUC_AMR_BMGL_II</v>
          </cell>
          <cell r="C740" t="str">
            <v>VAR_fout</v>
          </cell>
          <cell r="D740" t="str">
            <v>ELC</v>
          </cell>
          <cell r="M740">
            <v>0.11061377185651987</v>
          </cell>
          <cell r="N740">
            <v>0.27071399701182169</v>
          </cell>
          <cell r="O740">
            <v>0.26978981809635039</v>
          </cell>
          <cell r="P740">
            <v>0.27178450391410969</v>
          </cell>
        </row>
        <row r="741">
          <cell r="B741" t="str">
            <v>ENUC_AMR_BMGL_II</v>
          </cell>
          <cell r="C741" t="str">
            <v>VAR_fin</v>
          </cell>
          <cell r="D741" t="str">
            <v>URN</v>
          </cell>
          <cell r="M741">
            <v>0.36496062258158357</v>
          </cell>
          <cell r="N741">
            <v>0.79732200664985897</v>
          </cell>
          <cell r="O741">
            <v>0.79724568499656212</v>
          </cell>
          <cell r="P741">
            <v>0.780377232249863</v>
          </cell>
        </row>
        <row r="742">
          <cell r="B742" t="str">
            <v>ENUC_AMR_BMGL_II</v>
          </cell>
          <cell r="C742" t="str">
            <v>VAR_ncap</v>
          </cell>
          <cell r="D742" t="str">
            <v>-</v>
          </cell>
          <cell r="M742">
            <v>1.2878586229422199E-2</v>
          </cell>
          <cell r="N742">
            <v>2.01522124127119E-6</v>
          </cell>
          <cell r="O742">
            <v>5.0761385463631199E-5</v>
          </cell>
        </row>
        <row r="743">
          <cell r="B743" t="str">
            <v>ENUC_AMR_BMGL_II</v>
          </cell>
          <cell r="C743" t="str">
            <v>VAR_cap</v>
          </cell>
          <cell r="D743" t="str">
            <v>-</v>
          </cell>
          <cell r="M743">
            <v>5.2481044443543701E-3</v>
          </cell>
          <cell r="N743">
            <v>1.2878586229422199E-2</v>
          </cell>
          <cell r="O743">
            <v>1.2896693504796299E-2</v>
          </cell>
          <cell r="P743">
            <v>1.29313628361271E-2</v>
          </cell>
        </row>
        <row r="744">
          <cell r="B744" t="str">
            <v>SCOM-CHPHFC</v>
          </cell>
          <cell r="C744" t="str">
            <v>VAR_fout</v>
          </cell>
          <cell r="D744" t="str">
            <v>SCOM_KEV_HFC_ELC_CHP</v>
          </cell>
          <cell r="H744">
            <v>8.3220439052704149E-4</v>
          </cell>
          <cell r="I744">
            <v>2.1705341172415737E-3</v>
          </cell>
          <cell r="J744">
            <v>2.5099895782726431E-3</v>
          </cell>
          <cell r="K744">
            <v>2.932800703402157E-3</v>
          </cell>
          <cell r="L744">
            <v>7.4939875650592942E-3</v>
          </cell>
          <cell r="M744">
            <v>7.0628997007879703E-3</v>
          </cell>
          <cell r="N744">
            <v>1.812172518769076E-2</v>
          </cell>
          <cell r="O744">
            <v>1.3205884331971326E-2</v>
          </cell>
          <cell r="P744">
            <v>2.6721630125490642E-2</v>
          </cell>
        </row>
        <row r="745">
          <cell r="B745" t="str">
            <v>SCOM-CHPHFC</v>
          </cell>
          <cell r="C745" t="str">
            <v>VAR_fout</v>
          </cell>
          <cell r="D745" t="str">
            <v>SCOM_LTH_CHPHFC</v>
          </cell>
          <cell r="H745">
            <v>6.2634330444929988E-4</v>
          </cell>
          <cell r="I745">
            <v>1.5001225560779725E-3</v>
          </cell>
          <cell r="J745">
            <v>1.5803638085420337E-3</v>
          </cell>
          <cell r="K745">
            <v>1.7521240917265702E-3</v>
          </cell>
          <cell r="L745">
            <v>4.2357321019900413E-3</v>
          </cell>
          <cell r="M745">
            <v>3.9920737439236402E-3</v>
          </cell>
          <cell r="N745">
            <v>1.0242714236520869E-2</v>
          </cell>
          <cell r="O745">
            <v>7.4641954919837964E-3</v>
          </cell>
          <cell r="P745">
            <v>1.5103530070929495E-2</v>
          </cell>
        </row>
        <row r="746">
          <cell r="B746" t="str">
            <v>SCOM-CHPHFC</v>
          </cell>
          <cell r="C746" t="str">
            <v>VAR_fin</v>
          </cell>
          <cell r="D746" t="str">
            <v>RSH2</v>
          </cell>
          <cell r="H746">
            <v>1.7520092432148254E-3</v>
          </cell>
          <cell r="I746">
            <v>4.2769145167321655E-3</v>
          </cell>
          <cell r="J746">
            <v>4.6481288486530372E-3</v>
          </cell>
          <cell r="K746">
            <v>5.2606290643984893E-3</v>
          </cell>
          <cell r="L746">
            <v>1.3033021852277029E-2</v>
          </cell>
          <cell r="M746">
            <v>1.228330382745735E-2</v>
          </cell>
          <cell r="N746">
            <v>3.1516043804679587E-2</v>
          </cell>
          <cell r="O746">
            <v>2.2966755359950148E-2</v>
          </cell>
          <cell r="P746">
            <v>4.6472400218244607E-2</v>
          </cell>
        </row>
        <row r="747">
          <cell r="B747" t="str">
            <v>SCOM-CHPHFC</v>
          </cell>
          <cell r="C747" t="str">
            <v>VAR_ncap</v>
          </cell>
          <cell r="D747" t="str">
            <v>-</v>
          </cell>
          <cell r="H747">
            <v>5.40787153202401E-5</v>
          </cell>
          <cell r="I747">
            <v>8.86513528642862E-5</v>
          </cell>
          <cell r="J747">
            <v>2.7180318270415299E-5</v>
          </cell>
          <cell r="K747">
            <v>5.8544316927833898E-5</v>
          </cell>
          <cell r="L747">
            <v>4.4181363627518699E-4</v>
          </cell>
          <cell r="M747">
            <v>2.3973122721661899E-6</v>
          </cell>
          <cell r="N747">
            <v>8.2273785100249995E-4</v>
          </cell>
          <cell r="O747">
            <v>2.5824515400446499E-5</v>
          </cell>
          <cell r="P747">
            <v>1.0303783743861E-3</v>
          </cell>
        </row>
        <row r="748">
          <cell r="B748" t="str">
            <v>SCOM-CHPHFC</v>
          </cell>
          <cell r="C748" t="str">
            <v>VAR_cap</v>
          </cell>
          <cell r="D748" t="str">
            <v>-</v>
          </cell>
          <cell r="H748">
            <v>5.40787153202401E-5</v>
          </cell>
          <cell r="I748">
            <v>1.4270684367974847E-4</v>
          </cell>
          <cell r="J748">
            <v>1.5952542631567584E-4</v>
          </cell>
          <cell r="K748">
            <v>1.7427828196242483E-4</v>
          </cell>
          <cell r="L748">
            <v>5.2727890768888765E-4</v>
          </cell>
          <cell r="M748">
            <v>4.9871278658425206E-4</v>
          </cell>
          <cell r="N748">
            <v>1.2665685632428387E-3</v>
          </cell>
          <cell r="O748">
            <v>9.2794666689483246E-4</v>
          </cell>
          <cell r="P748">
            <v>1.8784691457104645E-3</v>
          </cell>
        </row>
        <row r="749">
          <cell r="B749" t="str">
            <v>RHES-EBAT</v>
          </cell>
          <cell r="C749" t="str">
            <v>VAR_fout</v>
          </cell>
          <cell r="D749" t="str">
            <v>RHES_ELC</v>
          </cell>
          <cell r="E749">
            <v>7.8605499955617796E-4</v>
          </cell>
          <cell r="F749">
            <v>7.8167586512285596E-4</v>
          </cell>
          <cell r="G749">
            <v>7.8581976568063965E-4</v>
          </cell>
          <cell r="H749">
            <v>2.6519019893765886E-2</v>
          </cell>
          <cell r="I749">
            <v>4.7820081821340357E-2</v>
          </cell>
          <cell r="J749">
            <v>5.2630608320462194E-2</v>
          </cell>
          <cell r="K749">
            <v>5.413194699091034E-2</v>
          </cell>
          <cell r="L749">
            <v>6.8351106529763089E-2</v>
          </cell>
          <cell r="M749">
            <v>7.482830424253635E-2</v>
          </cell>
          <cell r="N749">
            <v>7.4896473633459831E-2</v>
          </cell>
          <cell r="O749">
            <v>7.6110373545268006E-2</v>
          </cell>
          <cell r="P749">
            <v>7.2065863742803007E-2</v>
          </cell>
        </row>
        <row r="750">
          <cell r="B750" t="str">
            <v>RHES-EBAT</v>
          </cell>
          <cell r="C750" t="str">
            <v>VAR_fout</v>
          </cell>
          <cell r="D750" t="str">
            <v>AUX_RHES-EBAT_OUT</v>
          </cell>
          <cell r="E750">
            <v>7.8605499955617894E-4</v>
          </cell>
          <cell r="F750">
            <v>7.8167586512285629E-4</v>
          </cell>
          <cell r="G750">
            <v>7.8581976568064009E-4</v>
          </cell>
          <cell r="H750">
            <v>2.6519019893765924E-2</v>
          </cell>
          <cell r="I750">
            <v>4.782008182134042E-2</v>
          </cell>
          <cell r="J750">
            <v>5.263060832046227E-2</v>
          </cell>
          <cell r="K750">
            <v>5.4131946990910403E-2</v>
          </cell>
          <cell r="L750">
            <v>6.8351106529763159E-2</v>
          </cell>
          <cell r="M750">
            <v>7.4828304242536406E-2</v>
          </cell>
          <cell r="N750">
            <v>7.4896473633459887E-2</v>
          </cell>
          <cell r="O750">
            <v>7.6110373545268048E-2</v>
          </cell>
          <cell r="P750">
            <v>7.2065863742803091E-2</v>
          </cell>
        </row>
        <row r="751">
          <cell r="B751" t="str">
            <v>RHES-EBAT</v>
          </cell>
          <cell r="C751" t="str">
            <v>VAR_fin</v>
          </cell>
          <cell r="D751" t="str">
            <v>RHES_ELC</v>
          </cell>
          <cell r="E751">
            <v>8.6961684012436724E-4</v>
          </cell>
          <cell r="F751">
            <v>8.6477410951601606E-4</v>
          </cell>
          <cell r="G751">
            <v>8.6928883426225223E-4</v>
          </cell>
          <cell r="H751">
            <v>2.932673447087128E-2</v>
          </cell>
          <cell r="I751">
            <v>5.2882828257009802E-2</v>
          </cell>
          <cell r="J751">
            <v>5.8202610503943021E-2</v>
          </cell>
          <cell r="K751">
            <v>5.9862902290813404E-2</v>
          </cell>
          <cell r="L751">
            <v>7.5587364170496593E-2</v>
          </cell>
          <cell r="M751">
            <v>8.2750240663291952E-2</v>
          </cell>
          <cell r="N751">
            <v>8.2825624522551752E-2</v>
          </cell>
          <cell r="O751">
            <v>8.4168031415266423E-2</v>
          </cell>
          <cell r="P751">
            <v>7.9695348570352348E-2</v>
          </cell>
        </row>
        <row r="752">
          <cell r="B752" t="str">
            <v>RHES-EBAT</v>
          </cell>
          <cell r="C752" t="str">
            <v>VAR_fin</v>
          </cell>
          <cell r="D752" t="str">
            <v>AUX_RHES-EBAT_IN</v>
          </cell>
          <cell r="E752">
            <v>8.6961684012436724E-4</v>
          </cell>
          <cell r="F752">
            <v>8.6477410951601606E-4</v>
          </cell>
          <cell r="G752">
            <v>8.6928883426225223E-4</v>
          </cell>
          <cell r="H752">
            <v>2.932673447087128E-2</v>
          </cell>
          <cell r="I752">
            <v>5.2882828257009802E-2</v>
          </cell>
          <cell r="J752">
            <v>5.8202610503943021E-2</v>
          </cell>
          <cell r="K752">
            <v>5.9862902290813404E-2</v>
          </cell>
          <cell r="L752">
            <v>7.5587364170496593E-2</v>
          </cell>
          <cell r="M752">
            <v>8.2750240663291952E-2</v>
          </cell>
          <cell r="N752">
            <v>8.2825624522551752E-2</v>
          </cell>
          <cell r="O752">
            <v>8.4168031415266423E-2</v>
          </cell>
          <cell r="P752">
            <v>7.9695348570352348E-2</v>
          </cell>
        </row>
        <row r="753">
          <cell r="B753" t="str">
            <v>RHES-EBAT</v>
          </cell>
          <cell r="C753" t="str">
            <v>VAR_ncap</v>
          </cell>
          <cell r="D753" t="str">
            <v>-</v>
          </cell>
          <cell r="E753">
            <v>3.1705129732503601E-4</v>
          </cell>
          <cell r="F753">
            <v>6.3641187419676601E-7</v>
          </cell>
          <cell r="G753">
            <v>1.6298873744247201E-6</v>
          </cell>
          <cell r="H753">
            <v>2.04687948786644E-2</v>
          </cell>
          <cell r="I753">
            <v>1.72399249046284E-3</v>
          </cell>
          <cell r="J753">
            <v>1.56435293431295E-2</v>
          </cell>
          <cell r="K753">
            <v>8.7546803979218595E-3</v>
          </cell>
          <cell r="L753">
            <v>1.39211136739236E-2</v>
          </cell>
          <cell r="M753">
            <v>1.27953210379541E-2</v>
          </cell>
          <cell r="N753">
            <v>1.0753424381027899E-2</v>
          </cell>
          <cell r="O753">
            <v>1.8158033822477399E-2</v>
          </cell>
          <cell r="P753">
            <v>4.1089834993923297E-3</v>
          </cell>
        </row>
        <row r="754">
          <cell r="B754" t="str">
            <v>RHES-EBAT</v>
          </cell>
          <cell r="C754" t="str">
            <v>VAR_cap</v>
          </cell>
          <cell r="D754" t="str">
            <v>-</v>
          </cell>
          <cell r="E754">
            <v>3.1977683505471989E-4</v>
          </cell>
          <cell r="F754">
            <v>3.202785925849225E-4</v>
          </cell>
          <cell r="G754">
            <v>3.2162174325575329E-4</v>
          </cell>
          <cell r="H754">
            <v>2.0702278661128615E-2</v>
          </cell>
          <cell r="I754">
            <v>2.2193333354775992E-2</v>
          </cell>
          <cell r="J754">
            <v>2.1665581062981241E-2</v>
          </cell>
          <cell r="K754">
            <v>2.5291758862222045E-2</v>
          </cell>
          <cell r="L754">
            <v>2.8018822279342177E-2</v>
          </cell>
          <cell r="M754">
            <v>3.0653920144446688E-2</v>
          </cell>
          <cell r="N754">
            <v>3.0680271284538239E-2</v>
          </cell>
          <cell r="O754">
            <v>3.1177143686131451E-2</v>
          </cell>
          <cell r="P754">
            <v>2.9522826175173697E-2</v>
          </cell>
        </row>
        <row r="755">
          <cell r="B755" t="str">
            <v>D-INGA</v>
          </cell>
          <cell r="C755" t="str">
            <v>VAR_fout</v>
          </cell>
          <cell r="D755" t="str">
            <v>CO2</v>
          </cell>
          <cell r="E755">
            <v>2101.95047226518</v>
          </cell>
          <cell r="F755">
            <v>1722.6810073045301</v>
          </cell>
          <cell r="G755">
            <v>1774.41244670318</v>
          </cell>
          <cell r="H755">
            <v>1611.4597370320701</v>
          </cell>
          <cell r="I755">
            <v>1438.5096725652299</v>
          </cell>
          <cell r="J755">
            <v>1271.51168905081</v>
          </cell>
          <cell r="K755">
            <v>1151.2442766087599</v>
          </cell>
          <cell r="L755">
            <v>1145.37717686211</v>
          </cell>
          <cell r="M755">
            <v>780.74146673664904</v>
          </cell>
          <cell r="N755">
            <v>642.04127082912396</v>
          </cell>
          <cell r="O755">
            <v>647.82734366856198</v>
          </cell>
          <cell r="P755">
            <v>569.41245805946198</v>
          </cell>
        </row>
        <row r="756">
          <cell r="B756" t="str">
            <v>D-INGA</v>
          </cell>
          <cell r="C756" t="str">
            <v>VAR_fout</v>
          </cell>
          <cell r="D756" t="str">
            <v>IH2</v>
          </cell>
          <cell r="H756">
            <v>2.0595423779963761E-3</v>
          </cell>
          <cell r="I756">
            <v>7.2887999853135854E-3</v>
          </cell>
          <cell r="J756">
            <v>1.1202556032378965E-2</v>
          </cell>
          <cell r="K756">
            <v>1.0576021106710258E-2</v>
          </cell>
          <cell r="L756">
            <v>6.6432615949219384E-2</v>
          </cell>
          <cell r="M756">
            <v>7.4336828344572822E-2</v>
          </cell>
          <cell r="N756">
            <v>0.14410802370485867</v>
          </cell>
          <cell r="O756">
            <v>0.1929413443959947</v>
          </cell>
          <cell r="P756">
            <v>0.17649892249323604</v>
          </cell>
        </row>
        <row r="757">
          <cell r="B757" t="str">
            <v>D-INGA</v>
          </cell>
          <cell r="C757" t="str">
            <v>VAR_fout</v>
          </cell>
          <cell r="D757" t="str">
            <v>INGA</v>
          </cell>
          <cell r="E757">
            <v>37.471715386674418</v>
          </cell>
          <cell r="F757">
            <v>30.446811469790585</v>
          </cell>
          <cell r="G757">
            <v>34.123880949379867</v>
          </cell>
          <cell r="H757">
            <v>31.244151180782318</v>
          </cell>
          <cell r="I757">
            <v>28.187412498585978</v>
          </cell>
          <cell r="J757">
            <v>25.235874210484656</v>
          </cell>
          <cell r="K757">
            <v>23.110267001321844</v>
          </cell>
          <cell r="L757">
            <v>23.006394894919076</v>
          </cell>
          <cell r="M757">
            <v>16.561786577771443</v>
          </cell>
          <cell r="N757">
            <v>14.11017486577685</v>
          </cell>
          <cell r="O757">
            <v>14.212286692866433</v>
          </cell>
          <cell r="P757">
            <v>12.826455624064961</v>
          </cell>
        </row>
        <row r="758">
          <cell r="B758" t="str">
            <v>D-INGA</v>
          </cell>
          <cell r="C758" t="str">
            <v>VAR_fin</v>
          </cell>
          <cell r="D758" t="str">
            <v>NGA</v>
          </cell>
          <cell r="E758">
            <v>37.268625394772798</v>
          </cell>
          <cell r="F758">
            <v>30.543989491215019</v>
          </cell>
          <cell r="G758">
            <v>31.461213594027978</v>
          </cell>
          <cell r="H758">
            <v>28.571981153050867</v>
          </cell>
          <cell r="I758">
            <v>25.505490648319725</v>
          </cell>
          <cell r="J758">
            <v>22.544533493808618</v>
          </cell>
          <cell r="K758">
            <v>20.412132563985057</v>
          </cell>
          <cell r="L758">
            <v>20.308105972732392</v>
          </cell>
          <cell r="M758">
            <v>13.842933807387407</v>
          </cell>
          <cell r="N758">
            <v>11.383710475693681</v>
          </cell>
          <cell r="O758">
            <v>11.486300419655334</v>
          </cell>
          <cell r="P758">
            <v>10.095965568430193</v>
          </cell>
        </row>
        <row r="759">
          <cell r="B759" t="str">
            <v>D-INGA</v>
          </cell>
          <cell r="C759" t="str">
            <v>VAR_fin</v>
          </cell>
          <cell r="D759" t="str">
            <v>BNGA</v>
          </cell>
          <cell r="E759">
            <v>0.32279786787418596</v>
          </cell>
          <cell r="F759">
            <v>8.8292423910002493E-5</v>
          </cell>
          <cell r="G759">
            <v>2.7716801738534484</v>
          </cell>
          <cell r="H759">
            <v>2.7719905579583584</v>
          </cell>
          <cell r="I759">
            <v>2.7719912653214167</v>
          </cell>
          <cell r="J759">
            <v>2.7719922538373734</v>
          </cell>
          <cell r="K759">
            <v>2.7719935066550763</v>
          </cell>
          <cell r="L759">
            <v>2.7719946296689675</v>
          </cell>
          <cell r="M759">
            <v>2.7719956325750092</v>
          </cell>
          <cell r="N759">
            <v>2.7719980332789453</v>
          </cell>
          <cell r="O759">
            <v>2.7720020945491521</v>
          </cell>
          <cell r="P759">
            <v>2.7720261117487297</v>
          </cell>
        </row>
        <row r="760">
          <cell r="B760" t="str">
            <v>D-INGA</v>
          </cell>
          <cell r="C760" t="str">
            <v>VAR_fin</v>
          </cell>
          <cell r="D760" t="str">
            <v>H2</v>
          </cell>
          <cell r="H760">
            <v>2.0595423779963614E-3</v>
          </cell>
          <cell r="I760">
            <v>7.2888076607828403E-3</v>
          </cell>
          <cell r="J760">
            <v>1.120255845403763E-2</v>
          </cell>
          <cell r="K760">
            <v>1.0576022550337572E-2</v>
          </cell>
          <cell r="L760">
            <v>6.643261442578012E-2</v>
          </cell>
          <cell r="M760">
            <v>7.4336873997951039E-2</v>
          </cell>
          <cell r="N760">
            <v>0.14410806334627574</v>
          </cell>
          <cell r="O760">
            <v>0.19294137603711048</v>
          </cell>
          <cell r="P760">
            <v>0.17649895208058569</v>
          </cell>
        </row>
        <row r="761">
          <cell r="B761" t="str">
            <v>D-INGA</v>
          </cell>
          <cell r="C761" t="str">
            <v>VAR_ncap</v>
          </cell>
          <cell r="D761" t="str">
            <v>-</v>
          </cell>
          <cell r="E761">
            <v>2.0296267352376401E-7</v>
          </cell>
          <cell r="F761">
            <v>1.6778616977035801E-7</v>
          </cell>
          <cell r="G761">
            <v>1.98992685098787E-7</v>
          </cell>
          <cell r="H761">
            <v>2.3589396340539101E-7</v>
          </cell>
          <cell r="I761">
            <v>3.7435923055521298E-7</v>
          </cell>
          <cell r="J761">
            <v>5.3235810782420303E-7</v>
          </cell>
          <cell r="K761">
            <v>1.0485119277326801E-6</v>
          </cell>
          <cell r="L761">
            <v>0.14819101843089799</v>
          </cell>
          <cell r="M761">
            <v>0.49040951504980501</v>
          </cell>
          <cell r="N761">
            <v>2.14312742308041E-3</v>
          </cell>
          <cell r="O761">
            <v>5.1791225908807502E-5</v>
          </cell>
          <cell r="P761">
            <v>3.6791217987163599E-5</v>
          </cell>
        </row>
        <row r="762">
          <cell r="B762" t="str">
            <v>D-INGA</v>
          </cell>
          <cell r="C762" t="str">
            <v>VAR_cap</v>
          </cell>
          <cell r="D762" t="str">
            <v>-</v>
          </cell>
          <cell r="E762">
            <v>1.9844835732287736</v>
          </cell>
          <cell r="F762">
            <v>1.9844837410149434</v>
          </cell>
          <cell r="G762">
            <v>1.9844839400076284</v>
          </cell>
          <cell r="H762">
            <v>1.9844841759015919</v>
          </cell>
          <cell r="I762">
            <v>1.9844845502608224</v>
          </cell>
          <cell r="J762">
            <v>1.9844850826189302</v>
          </cell>
          <cell r="K762">
            <v>1.9844861311308579</v>
          </cell>
          <cell r="L762">
            <v>1.0416080345037029</v>
          </cell>
          <cell r="M762">
            <v>0.745451343544141</v>
          </cell>
          <cell r="N762">
            <v>0.64074618961912899</v>
          </cell>
          <cell r="O762">
            <v>0.64079760371727401</v>
          </cell>
          <cell r="P762">
            <v>0.64083419857694601</v>
          </cell>
        </row>
        <row r="763">
          <cell r="B763" t="str">
            <v>EWIND</v>
          </cell>
          <cell r="C763" t="str">
            <v>VAR_fout</v>
          </cell>
          <cell r="D763" t="str">
            <v>ELC35</v>
          </cell>
          <cell r="E763">
            <v>0.52400000000000047</v>
          </cell>
          <cell r="F763">
            <v>0.54529243786285653</v>
          </cell>
          <cell r="G763">
            <v>0.50316503619640585</v>
          </cell>
          <cell r="H763">
            <v>0.54631808875432664</v>
          </cell>
          <cell r="I763">
            <v>0.54690604939064846</v>
          </cell>
          <cell r="J763">
            <v>0.54700295898854001</v>
          </cell>
          <cell r="K763">
            <v>0.55239549323873605</v>
          </cell>
          <cell r="L763">
            <v>0.55251028619260412</v>
          </cell>
          <cell r="M763">
            <v>0.55264956458325831</v>
          </cell>
          <cell r="N763">
            <v>0.55266114110383402</v>
          </cell>
          <cell r="O763">
            <v>0.55307791932053907</v>
          </cell>
          <cell r="P763">
            <v>0.55529657156945755</v>
          </cell>
        </row>
        <row r="764">
          <cell r="B764" t="str">
            <v>EWIND</v>
          </cell>
          <cell r="C764" t="str">
            <v>VAR_fin</v>
          </cell>
          <cell r="D764" t="str">
            <v>WND</v>
          </cell>
          <cell r="E764">
            <v>0.52400000000000047</v>
          </cell>
          <cell r="F764">
            <v>0.54529243786285653</v>
          </cell>
          <cell r="G764">
            <v>0.50316503619640585</v>
          </cell>
          <cell r="H764">
            <v>0.54631808875432664</v>
          </cell>
          <cell r="I764">
            <v>0.54690604939064846</v>
          </cell>
          <cell r="J764">
            <v>0.54700295898854001</v>
          </cell>
          <cell r="K764">
            <v>0.55239549323873605</v>
          </cell>
          <cell r="L764">
            <v>0.55251028619260412</v>
          </cell>
          <cell r="M764">
            <v>0.55264956458325831</v>
          </cell>
          <cell r="N764">
            <v>0.55266114110383402</v>
          </cell>
          <cell r="O764">
            <v>0.55307791932053907</v>
          </cell>
          <cell r="P764">
            <v>0.55529657156945755</v>
          </cell>
        </row>
        <row r="765">
          <cell r="B765" t="str">
            <v>EWIND</v>
          </cell>
          <cell r="C765" t="str">
            <v>VAR_ncap</v>
          </cell>
          <cell r="D765" t="str">
            <v>-</v>
          </cell>
          <cell r="F765">
            <v>7.1321829302097304E-3</v>
          </cell>
          <cell r="G765">
            <v>2.9820777060073099E-2</v>
          </cell>
          <cell r="H765">
            <v>3.4499472342847698E-2</v>
          </cell>
          <cell r="I765">
            <v>2.1982456608320301E-2</v>
          </cell>
          <cell r="J765">
            <v>1.35305664053739E-6</v>
          </cell>
          <cell r="K765">
            <v>3.5378340641513101E-2</v>
          </cell>
          <cell r="L765">
            <v>4.5223045469954898E-2</v>
          </cell>
          <cell r="M765">
            <v>1.12848780485691E-2</v>
          </cell>
          <cell r="N765">
            <v>2.4278164843379199E-6</v>
          </cell>
          <cell r="O765">
            <v>3.5815168045618503E-2</v>
          </cell>
        </row>
        <row r="766">
          <cell r="B766" t="str">
            <v>EWIND</v>
          </cell>
          <cell r="C766" t="str">
            <v>VAR_cap</v>
          </cell>
          <cell r="D766" t="str">
            <v>-</v>
          </cell>
          <cell r="E766">
            <v>8.7120000000000003E-2</v>
          </cell>
          <cell r="F766">
            <v>9.0660070966816927E-2</v>
          </cell>
          <cell r="G766">
            <v>8.3655988460745928E-2</v>
          </cell>
          <cell r="H766">
            <v>9.0830931190806291E-2</v>
          </cell>
          <cell r="I766">
            <v>9.0929601507255403E-2</v>
          </cell>
          <cell r="J766">
            <v>9.0945713652616236E-2</v>
          </cell>
          <cell r="K766">
            <v>9.1842537225387794E-2</v>
          </cell>
          <cell r="L766">
            <v>9.18616226493216E-2</v>
          </cell>
          <cell r="M766">
            <v>9.1885035080873007E-2</v>
          </cell>
          <cell r="N766">
            <v>9.1887617216677597E-2</v>
          </cell>
          <cell r="O766">
            <v>9.1956647273898406E-2</v>
          </cell>
          <cell r="P766">
            <v>9.23255193806269E-2</v>
          </cell>
        </row>
        <row r="767">
          <cell r="B767" t="str">
            <v>EGEO</v>
          </cell>
          <cell r="C767" t="str">
            <v>VAR_fout</v>
          </cell>
          <cell r="D767" t="str">
            <v>ELC35</v>
          </cell>
          <cell r="K767">
            <v>4.4030656401504911E-3</v>
          </cell>
          <cell r="L767">
            <v>7.2626199616957062E-3</v>
          </cell>
          <cell r="M767">
            <v>7.4056454840873906E-3</v>
          </cell>
          <cell r="N767">
            <v>7.8544075810348512E-3</v>
          </cell>
          <cell r="O767">
            <v>9.0302653595816969E-3</v>
          </cell>
          <cell r="P767">
            <v>1.5925986712853606E-2</v>
          </cell>
        </row>
        <row r="768">
          <cell r="B768" t="str">
            <v>EGEO</v>
          </cell>
          <cell r="C768" t="str">
            <v>VAR_fin</v>
          </cell>
          <cell r="D768" t="str">
            <v>GEO</v>
          </cell>
          <cell r="K768">
            <v>2.9353770934336613E-2</v>
          </cell>
          <cell r="L768">
            <v>4.8417466411304719E-2</v>
          </cell>
          <cell r="M768">
            <v>4.9370969893915914E-2</v>
          </cell>
          <cell r="N768">
            <v>5.2362717206899001E-2</v>
          </cell>
          <cell r="O768">
            <v>6.0201769063877975E-2</v>
          </cell>
          <cell r="P768">
            <v>0.10617324475235734</v>
          </cell>
        </row>
        <row r="769">
          <cell r="B769" t="str">
            <v>EGEO</v>
          </cell>
          <cell r="C769" t="str">
            <v>VAR_ncap</v>
          </cell>
          <cell r="D769" t="str">
            <v>-</v>
          </cell>
          <cell r="J769">
            <v>1.5326221923800699E-4</v>
          </cell>
          <cell r="K769">
            <v>1.3682368480134901E-4</v>
          </cell>
          <cell r="L769">
            <v>4.7318849846139798E-7</v>
          </cell>
          <cell r="M769">
            <v>2.3764860032126802E-5</v>
          </cell>
          <cell r="N769">
            <v>7.3657184671767504E-7</v>
          </cell>
          <cell r="O769">
            <v>3.2445659584819298E-4</v>
          </cell>
        </row>
        <row r="770">
          <cell r="B770" t="str">
            <v>EGEO</v>
          </cell>
          <cell r="C770" t="str">
            <v>VAR_cap</v>
          </cell>
          <cell r="D770" t="str">
            <v>-</v>
          </cell>
          <cell r="K770">
            <v>1.7466820268711248E-4</v>
          </cell>
          <cell r="L770">
            <v>2.9002361075414397E-4</v>
          </cell>
          <cell r="M770">
            <v>2.966559748410004E-4</v>
          </cell>
          <cell r="N770">
            <v>3.1404234675613791E-4</v>
          </cell>
          <cell r="O770">
            <v>3.6525843639563423E-4</v>
          </cell>
          <cell r="P770">
            <v>6.3877897699649217E-4</v>
          </cell>
        </row>
        <row r="771">
          <cell r="B771" t="str">
            <v>D-SPLT</v>
          </cell>
          <cell r="C771" t="str">
            <v>VAR_fout</v>
          </cell>
          <cell r="D771" t="str">
            <v>SPLT</v>
          </cell>
          <cell r="E771">
            <v>2.0856341532221734</v>
          </cell>
          <cell r="F771">
            <v>2.4000915900854962</v>
          </cell>
          <cell r="G771">
            <v>2.3202973651983845</v>
          </cell>
          <cell r="H771">
            <v>2.5333021956003021</v>
          </cell>
          <cell r="I771">
            <v>2.6821833480161423</v>
          </cell>
          <cell r="J771">
            <v>3.0027419686055565</v>
          </cell>
          <cell r="K771">
            <v>2.8917193890432515</v>
          </cell>
          <cell r="L771">
            <v>2.9538012057688237</v>
          </cell>
          <cell r="M771">
            <v>2.8830636283710307</v>
          </cell>
          <cell r="N771">
            <v>2.8156031360323381</v>
          </cell>
          <cell r="O771">
            <v>2.7546133034349611</v>
          </cell>
          <cell r="P771">
            <v>2.6329409687727581</v>
          </cell>
        </row>
        <row r="772">
          <cell r="B772" t="str">
            <v>D-SPLT</v>
          </cell>
          <cell r="C772" t="str">
            <v>VAR_fin</v>
          </cell>
          <cell r="D772" t="str">
            <v>PLT</v>
          </cell>
          <cell r="E772">
            <v>2.0856341532221734</v>
          </cell>
          <cell r="F772">
            <v>2.4000915900854962</v>
          </cell>
          <cell r="G772">
            <v>2.3202973651983845</v>
          </cell>
          <cell r="H772">
            <v>2.5333021956003021</v>
          </cell>
          <cell r="I772">
            <v>2.6821833480161423</v>
          </cell>
          <cell r="J772">
            <v>3.0027419686055565</v>
          </cell>
          <cell r="K772">
            <v>2.8917193890432515</v>
          </cell>
          <cell r="L772">
            <v>2.9538012057688237</v>
          </cell>
          <cell r="M772">
            <v>2.8830636283710307</v>
          </cell>
          <cell r="N772">
            <v>2.8156031360323381</v>
          </cell>
          <cell r="O772">
            <v>2.7546133034349611</v>
          </cell>
          <cell r="P772">
            <v>2.6329409687727581</v>
          </cell>
        </row>
        <row r="773">
          <cell r="B773" t="str">
            <v>RHES-ESOLPV</v>
          </cell>
          <cell r="C773" t="str">
            <v>VAR_fout</v>
          </cell>
          <cell r="D773" t="str">
            <v>RHES_SOL_ELC</v>
          </cell>
          <cell r="E773">
            <v>2.1349390887346629</v>
          </cell>
          <cell r="F773">
            <v>3.3906652234641403</v>
          </cell>
          <cell r="G773">
            <v>6.9680171251896441</v>
          </cell>
          <cell r="H773">
            <v>18.915231734238329</v>
          </cell>
          <cell r="I773">
            <v>19.880099239398561</v>
          </cell>
          <cell r="J773">
            <v>20.894184378041871</v>
          </cell>
          <cell r="K773">
            <v>21.959997877291933</v>
          </cell>
          <cell r="L773">
            <v>23.08017896838896</v>
          </cell>
          <cell r="M773">
            <v>24.257500501709778</v>
          </cell>
          <cell r="N773">
            <v>25.494877618410257</v>
          </cell>
          <cell r="O773">
            <v>26.795374017237503</v>
          </cell>
          <cell r="P773">
            <v>28.162213616414938</v>
          </cell>
        </row>
        <row r="774">
          <cell r="B774" t="str">
            <v>RHES-ESOLPV</v>
          </cell>
          <cell r="C774" t="str">
            <v>VAR_fin</v>
          </cell>
          <cell r="D774" t="str">
            <v>SOL</v>
          </cell>
          <cell r="E774">
            <v>2.1349390887346629</v>
          </cell>
          <cell r="F774">
            <v>3.3906652234641403</v>
          </cell>
          <cell r="G774">
            <v>6.9680171251896441</v>
          </cell>
          <cell r="H774">
            <v>18.915231734238329</v>
          </cell>
          <cell r="I774">
            <v>19.880099239398561</v>
          </cell>
          <cell r="J774">
            <v>20.894184378041871</v>
          </cell>
          <cell r="K774">
            <v>21.959997877291933</v>
          </cell>
          <cell r="L774">
            <v>23.08017896838896</v>
          </cell>
          <cell r="M774">
            <v>24.257500501709778</v>
          </cell>
          <cell r="N774">
            <v>25.494877618410257</v>
          </cell>
          <cell r="O774">
            <v>26.795374017237503</v>
          </cell>
          <cell r="P774">
            <v>28.162213616414938</v>
          </cell>
        </row>
        <row r="775">
          <cell r="B775" t="str">
            <v>RHES-ESOLPV</v>
          </cell>
          <cell r="C775" t="str">
            <v>VAR_fin</v>
          </cell>
          <cell r="D775" t="str">
            <v>SOLPVC</v>
          </cell>
          <cell r="E775">
            <v>2.1349390887346602</v>
          </cell>
          <cell r="F775">
            <v>3.3906652234641399</v>
          </cell>
          <cell r="G775">
            <v>6.9680171251896503</v>
          </cell>
          <cell r="H775">
            <v>18.915231734238301</v>
          </cell>
          <cell r="I775">
            <v>19.8800992393986</v>
          </cell>
          <cell r="J775">
            <v>20.894184378041899</v>
          </cell>
          <cell r="K775">
            <v>21.959997877292</v>
          </cell>
          <cell r="L775">
            <v>23.080178968388999</v>
          </cell>
          <cell r="M775">
            <v>24.257500501709799</v>
          </cell>
          <cell r="N775">
            <v>25.4948776184103</v>
          </cell>
          <cell r="O775">
            <v>26.795374017237499</v>
          </cell>
          <cell r="P775">
            <v>28.162213616414899</v>
          </cell>
        </row>
        <row r="776">
          <cell r="B776" t="str">
            <v>RHES-ESOLPV</v>
          </cell>
          <cell r="C776" t="str">
            <v>VAR_ncap</v>
          </cell>
          <cell r="D776" t="str">
            <v>-</v>
          </cell>
          <cell r="F776">
            <v>2.52325025985805E-8</v>
          </cell>
          <cell r="G776">
            <v>0.79135300945770803</v>
          </cell>
          <cell r="H776">
            <v>2.6357666931221799</v>
          </cell>
          <cell r="I776">
            <v>0.461578940414752</v>
          </cell>
          <cell r="J776">
            <v>0.75114595700944597</v>
          </cell>
          <cell r="K776">
            <v>2.2795478734547001</v>
          </cell>
          <cell r="L776">
            <v>2.2174774534981498</v>
          </cell>
          <cell r="M776">
            <v>0.71223997082938895</v>
          </cell>
          <cell r="N776">
            <v>1.09785144709003</v>
          </cell>
          <cell r="O776">
            <v>2.6012745653039602</v>
          </cell>
          <cell r="P776">
            <v>2.55561663103048</v>
          </cell>
        </row>
        <row r="777">
          <cell r="B777" t="str">
            <v>RHES-ESOLPV</v>
          </cell>
          <cell r="C777" t="str">
            <v>VAR_cap</v>
          </cell>
          <cell r="D777" t="str">
            <v>-</v>
          </cell>
          <cell r="E777">
            <v>0.67885700000000004</v>
          </cell>
          <cell r="F777">
            <v>1.1558999429106525</v>
          </cell>
          <cell r="G777">
            <v>2.080510034690211</v>
          </cell>
          <cell r="H777">
            <v>4.6793938928687702</v>
          </cell>
          <cell r="I777">
            <v>4.9180901574057998</v>
          </cell>
          <cell r="J777">
            <v>5.1689622537103004</v>
          </cell>
          <cell r="K777">
            <v>5.43263130474159</v>
          </cell>
          <cell r="L777">
            <v>5.7097502243770499</v>
          </cell>
          <cell r="M777">
            <v>6.00100498114909</v>
          </cell>
          <cell r="N777">
            <v>6.30711674487228</v>
          </cell>
          <cell r="O777">
            <v>6.6288434367215396</v>
          </cell>
          <cell r="P777">
            <v>6.96698261425386</v>
          </cell>
        </row>
        <row r="778">
          <cell r="B778" t="str">
            <v>EHYD-DAM10</v>
          </cell>
          <cell r="C778" t="str">
            <v>VAR_fout</v>
          </cell>
          <cell r="D778" t="str">
            <v>ELC</v>
          </cell>
          <cell r="F778">
            <v>8.656907433327081E-3</v>
          </cell>
          <cell r="G778">
            <v>4.0898455491416887E-2</v>
          </cell>
          <cell r="H778">
            <v>0.72840506803118599</v>
          </cell>
          <cell r="I778">
            <v>0.73052639113646656</v>
          </cell>
          <cell r="J778">
            <v>0.73265073294077832</v>
          </cell>
          <cell r="K778">
            <v>0.73417393583172852</v>
          </cell>
          <cell r="L778">
            <v>0.73189738004427851</v>
          </cell>
          <cell r="M778">
            <v>0.73189928835014717</v>
          </cell>
          <cell r="N778">
            <v>0.73190489073138698</v>
          </cell>
          <cell r="O778">
            <v>0.73190399375795334</v>
          </cell>
          <cell r="P778">
            <v>0.73185629683603493</v>
          </cell>
        </row>
        <row r="779">
          <cell r="B779" t="str">
            <v>EHYD-DAM10</v>
          </cell>
          <cell r="C779" t="str">
            <v>VAR_fin</v>
          </cell>
          <cell r="D779" t="str">
            <v>HYDD</v>
          </cell>
          <cell r="F779">
            <v>8.656907433327081E-3</v>
          </cell>
          <cell r="G779">
            <v>4.0898455491416887E-2</v>
          </cell>
          <cell r="H779">
            <v>0.72840506803118599</v>
          </cell>
          <cell r="I779">
            <v>0.73052639113646656</v>
          </cell>
          <cell r="J779">
            <v>0.73265073294077832</v>
          </cell>
          <cell r="K779">
            <v>0.73417393583172852</v>
          </cell>
          <cell r="L779">
            <v>0.73189738004427851</v>
          </cell>
          <cell r="M779">
            <v>0.73189928835014717</v>
          </cell>
          <cell r="N779">
            <v>0.73190489073138698</v>
          </cell>
          <cell r="O779">
            <v>0.73190399375795334</v>
          </cell>
          <cell r="P779">
            <v>0.73185629683603493</v>
          </cell>
        </row>
        <row r="780">
          <cell r="B780" t="str">
            <v>EHYD-DAM10</v>
          </cell>
          <cell r="C780" t="str">
            <v>VAR_ncap</v>
          </cell>
          <cell r="D780" t="str">
            <v>-</v>
          </cell>
          <cell r="F780">
            <v>1.11263583300128E-3</v>
          </cell>
          <cell r="G780">
            <v>3.3513404057189701E-3</v>
          </cell>
          <cell r="H780">
            <v>7.0835287900373994E-2</v>
          </cell>
          <cell r="I780">
            <v>2.94935991883894E-7</v>
          </cell>
          <cell r="J780">
            <v>1.5927470358548501E-7</v>
          </cell>
          <cell r="K780">
            <v>2.3978249591789302E-7</v>
          </cell>
          <cell r="L780">
            <v>1.0281576780900701E-7</v>
          </cell>
          <cell r="M780">
            <v>4.5541814159332799E-8</v>
          </cell>
          <cell r="N780">
            <v>5.9252596466419305E-7</v>
          </cell>
          <cell r="O780">
            <v>1.08592672808113E-7</v>
          </cell>
          <cell r="P780">
            <v>6.1095184176236902E-8</v>
          </cell>
        </row>
        <row r="781">
          <cell r="B781" t="str">
            <v>EHYD-DAM10</v>
          </cell>
          <cell r="C781" t="str">
            <v>VAR_cap</v>
          </cell>
          <cell r="D781" t="str">
            <v>-</v>
          </cell>
          <cell r="F781">
            <v>1.11263583300128E-3</v>
          </cell>
          <cell r="G781">
            <v>4.4639762387202603E-3</v>
          </cell>
          <cell r="H781">
            <v>7.5299264139094296E-2</v>
          </cell>
          <cell r="I781">
            <v>7.5299559075086106E-2</v>
          </cell>
          <cell r="J781">
            <v>7.5299718349789699E-2</v>
          </cell>
          <cell r="K781">
            <v>7.5299958132285599E-2</v>
          </cell>
          <cell r="L781">
            <v>7.5300060948053402E-2</v>
          </cell>
          <cell r="M781">
            <v>7.5300106489867596E-2</v>
          </cell>
          <cell r="N781">
            <v>7.5300699015832306E-2</v>
          </cell>
          <cell r="O781">
            <v>7.5300807608505105E-2</v>
          </cell>
          <cell r="P781">
            <v>7.5300868703689197E-2</v>
          </cell>
        </row>
        <row r="782">
          <cell r="B782" t="str">
            <v>ENUC_AMR_BMGL_I</v>
          </cell>
          <cell r="C782" t="str">
            <v>VAR_fout</v>
          </cell>
          <cell r="D782" t="str">
            <v>HTH</v>
          </cell>
          <cell r="M782">
            <v>0.15280098101718509</v>
          </cell>
          <cell r="N782">
            <v>0.184413411971381</v>
          </cell>
          <cell r="O782">
            <v>0.17774659817232985</v>
          </cell>
          <cell r="P782">
            <v>0.18106912864614458</v>
          </cell>
        </row>
        <row r="783">
          <cell r="B783" t="str">
            <v>ENUC_AMR_BMGL_I</v>
          </cell>
          <cell r="C783" t="str">
            <v>VAR_fout</v>
          </cell>
          <cell r="D783" t="str">
            <v>ELC</v>
          </cell>
          <cell r="M783">
            <v>0.14919123989215105</v>
          </cell>
          <cell r="N783">
            <v>0.27121761574071268</v>
          </cell>
          <cell r="O783">
            <v>0.26533038760012195</v>
          </cell>
          <cell r="P783">
            <v>0.31002165706644558</v>
          </cell>
        </row>
        <row r="784">
          <cell r="B784" t="str">
            <v>ENUC_AMR_BMGL_I</v>
          </cell>
          <cell r="C784" t="str">
            <v>VAR_fin</v>
          </cell>
          <cell r="D784" t="str">
            <v>URN</v>
          </cell>
          <cell r="M784">
            <v>0.49393232562100087</v>
          </cell>
          <cell r="N784">
            <v>0.79869976317526004</v>
          </cell>
          <cell r="O784">
            <v>0.77853163489409938</v>
          </cell>
          <cell r="P784">
            <v>0.88137677473679321</v>
          </cell>
        </row>
        <row r="785">
          <cell r="B785" t="str">
            <v>ENUC_AMR_BMGL_I</v>
          </cell>
          <cell r="C785" t="str">
            <v>VAR_ncap</v>
          </cell>
          <cell r="D785" t="str">
            <v>-</v>
          </cell>
          <cell r="L785">
            <v>1.28896277681789E-2</v>
          </cell>
          <cell r="M785">
            <v>1.1673622692091E-5</v>
          </cell>
          <cell r="N785">
            <v>1.3435586175951E-5</v>
          </cell>
          <cell r="O785">
            <v>1.7157861707025701E-3</v>
          </cell>
        </row>
        <row r="786">
          <cell r="B786" t="str">
            <v>ENUC_AMR_BMGL_I</v>
          </cell>
          <cell r="C786" t="str">
            <v>VAR_cap</v>
          </cell>
          <cell r="D786" t="str">
            <v>-</v>
          </cell>
          <cell r="M786">
            <v>7.0932825123699098E-3</v>
          </cell>
          <cell r="N786">
            <v>1.2901301390870999E-2</v>
          </cell>
          <cell r="O786">
            <v>1.2910035545682199E-2</v>
          </cell>
          <cell r="P786">
            <v>1.46305231477495E-2</v>
          </cell>
        </row>
        <row r="787">
          <cell r="B787" t="str">
            <v>DH-EBAT</v>
          </cell>
          <cell r="C787" t="str">
            <v>VAR_fout</v>
          </cell>
          <cell r="D787" t="str">
            <v>ELC35</v>
          </cell>
          <cell r="E787">
            <v>2.3818064007201573E-3</v>
          </cell>
          <cell r="F787">
            <v>1.9301110415295589E-3</v>
          </cell>
          <cell r="G787">
            <v>2.3875555860061359E-3</v>
          </cell>
          <cell r="H787">
            <v>2.2954123842871569E-3</v>
          </cell>
          <cell r="I787">
            <v>5.8255039615796953E-3</v>
          </cell>
          <cell r="J787">
            <v>4.7978033154060427E-2</v>
          </cell>
          <cell r="K787">
            <v>0.386936607766031</v>
          </cell>
          <cell r="L787">
            <v>0.98009168338818531</v>
          </cell>
          <cell r="M787">
            <v>1.2957437184816649</v>
          </cell>
          <cell r="N787">
            <v>1.7387552525029082</v>
          </cell>
          <cell r="O787">
            <v>1.8901726062297255</v>
          </cell>
          <cell r="P787">
            <v>2.2424380830783046</v>
          </cell>
        </row>
        <row r="788">
          <cell r="B788" t="str">
            <v>DH-EBAT</v>
          </cell>
          <cell r="C788" t="str">
            <v>VAR_fout</v>
          </cell>
          <cell r="D788" t="str">
            <v>AUX_DH-EBAT_OUT</v>
          </cell>
          <cell r="E788">
            <v>2.3818064007201565E-3</v>
          </cell>
          <cell r="F788">
            <v>1.9301110415295586E-3</v>
          </cell>
          <cell r="G788">
            <v>2.3875555860061351E-3</v>
          </cell>
          <cell r="H788">
            <v>2.2954123842871552E-3</v>
          </cell>
          <cell r="I788">
            <v>5.8255039615796927E-3</v>
          </cell>
          <cell r="J788">
            <v>4.7978033154060407E-2</v>
          </cell>
          <cell r="K788">
            <v>0.38693660776603089</v>
          </cell>
          <cell r="L788">
            <v>0.98009168338818486</v>
          </cell>
          <cell r="M788">
            <v>1.2957437184816645</v>
          </cell>
          <cell r="N788">
            <v>1.7387552525029075</v>
          </cell>
          <cell r="O788">
            <v>1.8901726062297246</v>
          </cell>
          <cell r="P788">
            <v>2.2424380830783037</v>
          </cell>
        </row>
        <row r="789">
          <cell r="B789" t="str">
            <v>DH-EBAT</v>
          </cell>
          <cell r="C789" t="str">
            <v>VAR_fin</v>
          </cell>
          <cell r="D789" t="str">
            <v>ELC35</v>
          </cell>
          <cell r="E789">
            <v>2.663755847112502E-3</v>
          </cell>
          <cell r="F789">
            <v>2.158694607336135E-3</v>
          </cell>
          <cell r="G789">
            <v>2.6701808125487833E-3</v>
          </cell>
          <cell r="H789">
            <v>2.5670662904960099E-3</v>
          </cell>
          <cell r="I789">
            <v>6.5145330770166841E-3</v>
          </cell>
          <cell r="J789">
            <v>5.3650862069132006E-2</v>
          </cell>
          <cell r="K789">
            <v>0.43268483513069556</v>
          </cell>
          <cell r="L789">
            <v>1.0959690721806203</v>
          </cell>
          <cell r="M789">
            <v>1.4489409021772437</v>
          </cell>
          <cell r="N789">
            <v>1.9443301018772878</v>
          </cell>
          <cell r="O789">
            <v>2.1136496718750739</v>
          </cell>
          <cell r="P789">
            <v>2.5075638236740989</v>
          </cell>
        </row>
        <row r="790">
          <cell r="B790" t="str">
            <v>DH-EBAT</v>
          </cell>
          <cell r="C790" t="str">
            <v>VAR_fin</v>
          </cell>
          <cell r="D790" t="str">
            <v>AUX_DH-EBAT_IN</v>
          </cell>
          <cell r="E790">
            <v>2.663755847112502E-3</v>
          </cell>
          <cell r="F790">
            <v>2.158694607336135E-3</v>
          </cell>
          <cell r="G790">
            <v>2.6701808125487833E-3</v>
          </cell>
          <cell r="H790">
            <v>2.5670662904960099E-3</v>
          </cell>
          <cell r="I790">
            <v>6.5145330770166841E-3</v>
          </cell>
          <cell r="J790">
            <v>5.3650862069132006E-2</v>
          </cell>
          <cell r="K790">
            <v>0.43268483513069556</v>
          </cell>
          <cell r="L790">
            <v>1.0959690721806203</v>
          </cell>
          <cell r="M790">
            <v>1.4489409021772437</v>
          </cell>
          <cell r="N790">
            <v>1.9443301018772878</v>
          </cell>
          <cell r="O790">
            <v>2.1136496718750739</v>
          </cell>
          <cell r="P790">
            <v>2.5075638236740989</v>
          </cell>
        </row>
        <row r="791">
          <cell r="B791" t="str">
            <v>DH-EBAT</v>
          </cell>
          <cell r="C791" t="str">
            <v>VAR_ncap</v>
          </cell>
          <cell r="D791" t="str">
            <v>-</v>
          </cell>
          <cell r="E791">
            <v>3.30208358257962E-4</v>
          </cell>
          <cell r="F791">
            <v>6.4251444656768898E-7</v>
          </cell>
          <cell r="G791">
            <v>2.0807766359212302E-6</v>
          </cell>
          <cell r="H791">
            <v>7.3012651882249906E-5</v>
          </cell>
          <cell r="I791">
            <v>7.2945242487471398E-4</v>
          </cell>
          <cell r="J791">
            <v>8.1065941566106203E-3</v>
          </cell>
          <cell r="K791">
            <v>0.156959473826559</v>
          </cell>
          <cell r="L791">
            <v>4.90889453439846E-2</v>
          </cell>
          <cell r="M791">
            <v>0.13242123806727801</v>
          </cell>
          <cell r="N791">
            <v>0.12925841302884999</v>
          </cell>
          <cell r="O791">
            <v>0.16209654739632501</v>
          </cell>
          <cell r="P791">
            <v>0.118713539251539</v>
          </cell>
        </row>
        <row r="792">
          <cell r="B792" t="str">
            <v>DH-EBAT</v>
          </cell>
          <cell r="C792" t="str">
            <v>VAR_cap</v>
          </cell>
          <cell r="D792" t="str">
            <v>-</v>
          </cell>
          <cell r="E792">
            <v>3.30208358257962E-4</v>
          </cell>
          <cell r="F792">
            <v>3.3077704301345091E-4</v>
          </cell>
          <cell r="G792">
            <v>3.3263655828784405E-4</v>
          </cell>
          <cell r="H792">
            <v>3.1638379928617072E-4</v>
          </cell>
          <cell r="I792">
            <v>8.030741099123999E-4</v>
          </cell>
          <cell r="J792">
            <v>8.8508410029545445E-3</v>
          </cell>
          <cell r="K792">
            <v>0.16544366149936512</v>
          </cell>
          <cell r="L792">
            <v>0.20881607878479594</v>
          </cell>
          <cell r="M792">
            <v>0.25211121268495679</v>
          </cell>
          <cell r="N792">
            <v>0.28682816127059668</v>
          </cell>
          <cell r="O792">
            <v>0.31480827431262171</v>
          </cell>
          <cell r="P792">
            <v>0.36803903114937381</v>
          </cell>
        </row>
        <row r="793">
          <cell r="B793" t="str">
            <v>RHEM-EBAT</v>
          </cell>
          <cell r="C793" t="str">
            <v>VAR_fout</v>
          </cell>
          <cell r="D793" t="str">
            <v>RHEM_ELC</v>
          </cell>
          <cell r="E793">
            <v>7.8605593376351315E-4</v>
          </cell>
          <cell r="F793">
            <v>7.8167632474643236E-4</v>
          </cell>
          <cell r="G793">
            <v>7.8579323766231823E-4</v>
          </cell>
          <cell r="H793">
            <v>2.6674794668731378E-2</v>
          </cell>
          <cell r="I793">
            <v>4.8740686906783875E-2</v>
          </cell>
          <cell r="J793">
            <v>6.5587814194438598E-2</v>
          </cell>
          <cell r="K793">
            <v>5.9432018833625894E-2</v>
          </cell>
          <cell r="L793">
            <v>6.8848838493144077E-2</v>
          </cell>
          <cell r="M793">
            <v>7.4889948764924177E-2</v>
          </cell>
          <cell r="N793">
            <v>7.500434858873696E-2</v>
          </cell>
          <cell r="O793">
            <v>7.6232527337296421E-2</v>
          </cell>
          <cell r="P793">
            <v>7.2131273485082317E-2</v>
          </cell>
        </row>
        <row r="794">
          <cell r="B794" t="str">
            <v>RHEM-EBAT</v>
          </cell>
          <cell r="C794" t="str">
            <v>VAR_fout</v>
          </cell>
          <cell r="D794" t="str">
            <v>AUX_RHEM-EBAT_OUT</v>
          </cell>
          <cell r="E794">
            <v>7.8605593376351402E-4</v>
          </cell>
          <cell r="F794">
            <v>7.8167632474643333E-4</v>
          </cell>
          <cell r="G794">
            <v>7.8579323766231877E-4</v>
          </cell>
          <cell r="H794">
            <v>2.6674794668731395E-2</v>
          </cell>
          <cell r="I794">
            <v>4.8740686906783903E-2</v>
          </cell>
          <cell r="J794">
            <v>6.5587814194438654E-2</v>
          </cell>
          <cell r="K794">
            <v>5.9432018833625942E-2</v>
          </cell>
          <cell r="L794">
            <v>6.8848838493144132E-2</v>
          </cell>
          <cell r="M794">
            <v>7.4889948764924219E-2</v>
          </cell>
          <cell r="N794">
            <v>7.5004348588737002E-2</v>
          </cell>
          <cell r="O794">
            <v>7.6232527337296518E-2</v>
          </cell>
          <cell r="P794">
            <v>7.2131273485082387E-2</v>
          </cell>
        </row>
        <row r="795">
          <cell r="B795" t="str">
            <v>RHEM-EBAT</v>
          </cell>
          <cell r="C795" t="str">
            <v>VAR_fin</v>
          </cell>
          <cell r="D795" t="str">
            <v>RHEM_ELC</v>
          </cell>
          <cell r="E795">
            <v>8.6961787323136368E-4</v>
          </cell>
          <cell r="F795">
            <v>8.6477461779754924E-4</v>
          </cell>
          <cell r="G795">
            <v>8.6926076817221123E-4</v>
          </cell>
          <cell r="H795">
            <v>2.9499000053135084E-2</v>
          </cell>
          <cell r="I795">
            <v>5.390089271632325E-2</v>
          </cell>
          <cell r="J795">
            <v>7.2531527936600865E-2</v>
          </cell>
          <cell r="K795">
            <v>6.5724064905892887E-2</v>
          </cell>
          <cell r="L795">
            <v>7.6137788136001958E-2</v>
          </cell>
          <cell r="M795">
            <v>8.2818410673917417E-2</v>
          </cell>
          <cell r="N795">
            <v>8.2944919127236547E-2</v>
          </cell>
          <cell r="O795">
            <v>8.4303116444996204E-2</v>
          </cell>
          <cell r="P795">
            <v>7.9767682339856177E-2</v>
          </cell>
        </row>
        <row r="796">
          <cell r="B796" t="str">
            <v>RHEM-EBAT</v>
          </cell>
          <cell r="C796" t="str">
            <v>VAR_fin</v>
          </cell>
          <cell r="D796" t="str">
            <v>AUX_RHEM-EBAT_IN</v>
          </cell>
          <cell r="E796">
            <v>8.6961787323136368E-4</v>
          </cell>
          <cell r="F796">
            <v>8.6477461779754924E-4</v>
          </cell>
          <cell r="G796">
            <v>8.6926076817221123E-4</v>
          </cell>
          <cell r="H796">
            <v>2.9499000053135084E-2</v>
          </cell>
          <cell r="I796">
            <v>5.390089271632325E-2</v>
          </cell>
          <cell r="J796">
            <v>7.2531527936600865E-2</v>
          </cell>
          <cell r="K796">
            <v>6.5724064905892887E-2</v>
          </cell>
          <cell r="L796">
            <v>7.6137788136001958E-2</v>
          </cell>
          <cell r="M796">
            <v>8.2818410673917417E-2</v>
          </cell>
          <cell r="N796">
            <v>8.2944919127236547E-2</v>
          </cell>
          <cell r="O796">
            <v>8.4303116444996204E-2</v>
          </cell>
          <cell r="P796">
            <v>7.9767682339856177E-2</v>
          </cell>
        </row>
        <row r="797">
          <cell r="B797" t="str">
            <v>RHEM-EBAT</v>
          </cell>
          <cell r="C797" t="str">
            <v>VAR_ncap</v>
          </cell>
          <cell r="D797" t="str">
            <v>-</v>
          </cell>
          <cell r="E797">
            <v>3.1705094847798298E-4</v>
          </cell>
          <cell r="F797">
            <v>6.3698578402678402E-7</v>
          </cell>
          <cell r="G797">
            <v>1.631852002753E-6</v>
          </cell>
          <cell r="H797">
            <v>2.0609781130488801E-2</v>
          </cell>
          <cell r="I797">
            <v>1.9976549307332502E-3</v>
          </cell>
          <cell r="J797">
            <v>2.06860513375564E-2</v>
          </cell>
          <cell r="K797">
            <v>6.31729349772534E-3</v>
          </cell>
          <cell r="L797">
            <v>1.48397878167015E-2</v>
          </cell>
          <cell r="M797">
            <v>1.2998110027342301E-2</v>
          </cell>
          <cell r="N797">
            <v>1.0124135671047E-2</v>
          </cell>
          <cell r="O797">
            <v>1.8801430180583199E-2</v>
          </cell>
          <cell r="P797">
            <v>3.9170483953676997E-3</v>
          </cell>
        </row>
        <row r="798">
          <cell r="B798" t="str">
            <v>RHEM-EBAT</v>
          </cell>
          <cell r="C798" t="str">
            <v>VAR_cap</v>
          </cell>
          <cell r="D798" t="str">
            <v>-</v>
          </cell>
          <cell r="E798">
            <v>3.1977648546196899E-4</v>
          </cell>
          <cell r="F798">
            <v>3.2027880125175425E-4</v>
          </cell>
          <cell r="G798">
            <v>3.2162454156022988E-4</v>
          </cell>
          <cell r="H798">
            <v>2.0843266750514282E-2</v>
          </cell>
          <cell r="I798">
            <v>2.2607982907382616E-2</v>
          </cell>
          <cell r="J798">
            <v>2.7011372161905613E-2</v>
          </cell>
          <cell r="K798">
            <v>2.8038790847699686E-2</v>
          </cell>
          <cell r="L798">
            <v>2.8222621122418051E-2</v>
          </cell>
          <cell r="M798">
            <v>3.0679020656831028E-2</v>
          </cell>
          <cell r="N798">
            <v>3.0724448550956462E-2</v>
          </cell>
          <cell r="O798">
            <v>3.1227169823767064E-2</v>
          </cell>
          <cell r="P798">
            <v>2.9549603877297683E-2</v>
          </cell>
        </row>
        <row r="799">
          <cell r="B799" t="str">
            <v>HPLGEO</v>
          </cell>
          <cell r="C799" t="str">
            <v>VAR_fout</v>
          </cell>
          <cell r="D799" t="str">
            <v>LTH</v>
          </cell>
          <cell r="J799">
            <v>2.2298509257126216E-4</v>
          </cell>
          <cell r="K799">
            <v>2.196004102567467E-4</v>
          </cell>
          <cell r="L799">
            <v>2.1885511704955926E-4</v>
          </cell>
          <cell r="M799">
            <v>2.1945705543165473E-4</v>
          </cell>
          <cell r="N799">
            <v>2.2069567826989994E-4</v>
          </cell>
          <cell r="O799">
            <v>2.2334750598149703E-4</v>
          </cell>
          <cell r="P799">
            <v>2.9749944487845103E-4</v>
          </cell>
        </row>
        <row r="800">
          <cell r="B800" t="str">
            <v>HPLGEO</v>
          </cell>
          <cell r="C800" t="str">
            <v>VAR_fin</v>
          </cell>
          <cell r="D800" t="str">
            <v>GEO</v>
          </cell>
          <cell r="J800">
            <v>2.6233540302501434E-4</v>
          </cell>
          <cell r="K800">
            <v>2.5835342383146657E-4</v>
          </cell>
          <cell r="L800">
            <v>2.5747660829359911E-4</v>
          </cell>
          <cell r="M800">
            <v>2.5818477109606461E-4</v>
          </cell>
          <cell r="N800">
            <v>2.5964197443517639E-4</v>
          </cell>
          <cell r="O800">
            <v>2.627617717429377E-4</v>
          </cell>
          <cell r="P800">
            <v>3.4999934691582472E-4</v>
          </cell>
        </row>
        <row r="801">
          <cell r="B801" t="str">
            <v>HPLGEO</v>
          </cell>
          <cell r="C801" t="str">
            <v>VAR_ncap</v>
          </cell>
          <cell r="D801" t="str">
            <v>-</v>
          </cell>
          <cell r="J801">
            <v>1.4312908189950999E-5</v>
          </cell>
          <cell r="K801">
            <v>1.0638300790575499E-7</v>
          </cell>
          <cell r="L801">
            <v>4.36532044828946E-6</v>
          </cell>
          <cell r="M801">
            <v>1.60294455218616E-7</v>
          </cell>
          <cell r="N801">
            <v>1.6956507033369698E-5</v>
          </cell>
          <cell r="O801">
            <v>3.2502122130428199E-7</v>
          </cell>
          <cell r="P801">
            <v>2.0712335189333999E-5</v>
          </cell>
        </row>
        <row r="802">
          <cell r="B802" t="str">
            <v>HPLGEO</v>
          </cell>
          <cell r="C802" t="str">
            <v>VAR_cap</v>
          </cell>
          <cell r="D802" t="str">
            <v>-</v>
          </cell>
          <cell r="J802">
            <v>1.4312908189950999E-5</v>
          </cell>
          <cell r="K802">
            <v>1.44192911978568E-5</v>
          </cell>
          <cell r="L802">
            <v>1.8784611646146199E-5</v>
          </cell>
          <cell r="M802">
            <v>1.7048511197528999E-5</v>
          </cell>
          <cell r="N802">
            <v>2.15885049447835E-5</v>
          </cell>
          <cell r="O802">
            <v>2.1807143158182001E-5</v>
          </cell>
          <cell r="P802">
            <v>3.8154157899226498E-5</v>
          </cell>
        </row>
        <row r="803">
          <cell r="B803" t="str">
            <v>EHYD-PUM15</v>
          </cell>
          <cell r="C803" t="str">
            <v>VAR_fout</v>
          </cell>
          <cell r="D803" t="str">
            <v>ELC</v>
          </cell>
          <cell r="F803">
            <v>1.3888220557654078E-3</v>
          </cell>
          <cell r="G803">
            <v>1.74753311419846E-3</v>
          </cell>
          <cell r="H803">
            <v>2.0407987312347294E-3</v>
          </cell>
          <cell r="I803">
            <v>2.0488037534348164E-3</v>
          </cell>
          <cell r="J803">
            <v>1.9675216989147636E-3</v>
          </cell>
          <cell r="K803">
            <v>2.1041132532306746E-3</v>
          </cell>
          <cell r="L803">
            <v>2.8150403631816805E-3</v>
          </cell>
          <cell r="M803">
            <v>2.6575311829575444E-3</v>
          </cell>
          <cell r="N803">
            <v>3.3468144021157964E-3</v>
          </cell>
          <cell r="O803">
            <v>3.2220008537393674E-3</v>
          </cell>
          <cell r="P803">
            <v>6.0709430286431101E-3</v>
          </cell>
        </row>
        <row r="804">
          <cell r="B804" t="str">
            <v>EHYD-PUM15</v>
          </cell>
          <cell r="C804" t="str">
            <v>VAR_fout</v>
          </cell>
          <cell r="D804" t="str">
            <v>AUX_PUMP_OUT</v>
          </cell>
          <cell r="F804">
            <v>1.3888220557654078E-3</v>
          </cell>
          <cell r="G804">
            <v>1.74753311419846E-3</v>
          </cell>
          <cell r="H804">
            <v>2.0407987312347294E-3</v>
          </cell>
          <cell r="I804">
            <v>2.0488037534348164E-3</v>
          </cell>
          <cell r="J804">
            <v>1.9675216989147636E-3</v>
          </cell>
          <cell r="K804">
            <v>2.1041132532306746E-3</v>
          </cell>
          <cell r="L804">
            <v>2.8150403631816805E-3</v>
          </cell>
          <cell r="M804">
            <v>2.6575311829575444E-3</v>
          </cell>
          <cell r="N804">
            <v>3.3468144021157964E-3</v>
          </cell>
          <cell r="O804">
            <v>3.2220008537393674E-3</v>
          </cell>
          <cell r="P804">
            <v>6.0709430286431101E-3</v>
          </cell>
        </row>
        <row r="805">
          <cell r="B805" t="str">
            <v>EHYD-PUM15</v>
          </cell>
          <cell r="C805" t="str">
            <v>VAR_fin</v>
          </cell>
          <cell r="D805" t="str">
            <v>AUX_PUMP_IN</v>
          </cell>
          <cell r="F805">
            <v>1.7360220320410508E-3</v>
          </cell>
          <cell r="G805">
            <v>2.1844163940732599E-3</v>
          </cell>
          <cell r="H805">
            <v>2.5508619640610686E-3</v>
          </cell>
          <cell r="I805">
            <v>2.5609621564757989E-3</v>
          </cell>
          <cell r="J805">
            <v>2.4593820017239768E-3</v>
          </cell>
          <cell r="K805">
            <v>2.6301713647623559E-3</v>
          </cell>
          <cell r="L805">
            <v>3.5188336674366679E-3</v>
          </cell>
          <cell r="M805">
            <v>3.3218755640454121E-3</v>
          </cell>
          <cell r="N805">
            <v>4.1834843521412549E-3</v>
          </cell>
          <cell r="O805">
            <v>4.0274671704163649E-3</v>
          </cell>
          <cell r="P805">
            <v>7.5886471920335206E-3</v>
          </cell>
        </row>
        <row r="806">
          <cell r="B806" t="str">
            <v>EHYD-PUM15</v>
          </cell>
          <cell r="C806" t="str">
            <v>VAR_fin</v>
          </cell>
          <cell r="D806" t="str">
            <v>ELC</v>
          </cell>
          <cell r="F806">
            <v>1.7360220320410508E-3</v>
          </cell>
          <cell r="G806">
            <v>2.1844163940732599E-3</v>
          </cell>
          <cell r="H806">
            <v>2.5508619640610686E-3</v>
          </cell>
          <cell r="I806">
            <v>2.5609621564757989E-3</v>
          </cell>
          <cell r="J806">
            <v>2.4593820017239768E-3</v>
          </cell>
          <cell r="K806">
            <v>2.6301713647623559E-3</v>
          </cell>
          <cell r="L806">
            <v>3.5188336674366679E-3</v>
          </cell>
          <cell r="M806">
            <v>3.3218755640454121E-3</v>
          </cell>
          <cell r="N806">
            <v>4.1834843521412549E-3</v>
          </cell>
          <cell r="O806">
            <v>4.0274671704163649E-3</v>
          </cell>
          <cell r="P806">
            <v>7.5886471920335206E-3</v>
          </cell>
        </row>
        <row r="807">
          <cell r="B807" t="str">
            <v>EHYD-PUM15</v>
          </cell>
          <cell r="C807" t="str">
            <v>VAR_ncap</v>
          </cell>
          <cell r="D807" t="str">
            <v>-</v>
          </cell>
          <cell r="F807">
            <v>1.7212718705445E-4</v>
          </cell>
          <cell r="G807">
            <v>2.5093468097906999E-6</v>
          </cell>
          <cell r="H807">
            <v>8.5781533031127496E-7</v>
          </cell>
          <cell r="I807">
            <v>6.5644541843475499E-7</v>
          </cell>
          <cell r="J807">
            <v>6.2057439694116598E-5</v>
          </cell>
          <cell r="K807">
            <v>4.49061093809149E-7</v>
          </cell>
          <cell r="L807">
            <v>5.9571884992795101E-5</v>
          </cell>
          <cell r="M807">
            <v>1.21144101378102E-6</v>
          </cell>
          <cell r="N807">
            <v>2.5770759969068999E-4</v>
          </cell>
        </row>
        <row r="808">
          <cell r="B808" t="str">
            <v>EHYD-PUM15</v>
          </cell>
          <cell r="C808" t="str">
            <v>VAR_cap</v>
          </cell>
          <cell r="D808" t="str">
            <v>-</v>
          </cell>
          <cell r="F808">
            <v>1.7212718705445E-4</v>
          </cell>
          <cell r="G808">
            <v>1.7212718705445E-4</v>
          </cell>
          <cell r="H808">
            <v>1.7212718705445E-4</v>
          </cell>
          <cell r="I808">
            <v>1.7484311113001E-4</v>
          </cell>
          <cell r="J808">
            <v>1.7549434919455199E-4</v>
          </cell>
          <cell r="K808">
            <v>1.8574961404531099E-4</v>
          </cell>
          <cell r="L808">
            <v>2.38208234307103E-4</v>
          </cell>
          <cell r="M808">
            <v>2.3858829533262099E-4</v>
          </cell>
          <cell r="N808">
            <v>2.9852091704543799E-4</v>
          </cell>
          <cell r="O808">
            <v>2.9944062140748801E-4</v>
          </cell>
          <cell r="P808">
            <v>5.5714822109817898E-4</v>
          </cell>
        </row>
        <row r="809">
          <cell r="B809" t="str">
            <v>ENUC_AMR_BMGL_III</v>
          </cell>
          <cell r="C809" t="str">
            <v>VAR_fout</v>
          </cell>
          <cell r="D809" t="str">
            <v>HTH</v>
          </cell>
          <cell r="M809">
            <v>0.1121122919427832</v>
          </cell>
          <cell r="N809">
            <v>0.1841700523657136</v>
          </cell>
          <cell r="O809">
            <v>0.18603054315025208</v>
          </cell>
          <cell r="P809">
            <v>0.16598814840025805</v>
          </cell>
        </row>
        <row r="810">
          <cell r="B810" t="str">
            <v>ENUC_AMR_BMGL_III</v>
          </cell>
          <cell r="C810" t="str">
            <v>VAR_fout</v>
          </cell>
          <cell r="D810" t="str">
            <v>ELC</v>
          </cell>
          <cell r="M810">
            <v>0.11061377187035372</v>
          </cell>
          <cell r="N810">
            <v>0.27071399704533999</v>
          </cell>
          <cell r="O810">
            <v>0.26978981810273345</v>
          </cell>
          <cell r="P810">
            <v>0.27178450391606956</v>
          </cell>
        </row>
        <row r="811">
          <cell r="B811" t="str">
            <v>ENUC_AMR_BMGL_III</v>
          </cell>
          <cell r="C811" t="str">
            <v>VAR_fin</v>
          </cell>
          <cell r="D811" t="str">
            <v>URN</v>
          </cell>
          <cell r="M811">
            <v>0.36496062260182993</v>
          </cell>
          <cell r="N811">
            <v>0.79732200670254494</v>
          </cell>
          <cell r="O811">
            <v>0.79724568502766113</v>
          </cell>
          <cell r="P811">
            <v>0.78037723230063161</v>
          </cell>
        </row>
        <row r="812">
          <cell r="B812" t="str">
            <v>ENUC_AMR_BMGL_III</v>
          </cell>
          <cell r="C812" t="str">
            <v>VAR_ncap</v>
          </cell>
          <cell r="D812" t="str">
            <v>-</v>
          </cell>
          <cell r="M812">
            <v>1.2878586230235699E-2</v>
          </cell>
          <cell r="N812">
            <v>2.01522128506269E-6</v>
          </cell>
          <cell r="O812">
            <v>5.0761385340990098E-5</v>
          </cell>
        </row>
        <row r="813">
          <cell r="B813" t="str">
            <v>ENUC_AMR_BMGL_III</v>
          </cell>
          <cell r="C813" t="str">
            <v>VAR_cap</v>
          </cell>
          <cell r="D813" t="str">
            <v>-</v>
          </cell>
          <cell r="M813">
            <v>5.2481044446858801E-3</v>
          </cell>
          <cell r="N813">
            <v>1.2878586230235699E-2</v>
          </cell>
          <cell r="O813">
            <v>1.28966935056147E-2</v>
          </cell>
          <cell r="P813">
            <v>1.29313628368618E-2</v>
          </cell>
        </row>
        <row r="814">
          <cell r="B814" t="str">
            <v>ENUC_AMR_GOE_III</v>
          </cell>
          <cell r="C814" t="str">
            <v>VAR_fout</v>
          </cell>
          <cell r="D814" t="str">
            <v>HTH</v>
          </cell>
          <cell r="M814">
            <v>9.8783091693397634E-2</v>
          </cell>
          <cell r="N814">
            <v>0.16248054005548543</v>
          </cell>
          <cell r="O814">
            <v>0.16372756581288794</v>
          </cell>
          <cell r="P814">
            <v>0.14594701900120485</v>
          </cell>
        </row>
        <row r="815">
          <cell r="B815" t="str">
            <v>ENUC_AMR_GOE_III</v>
          </cell>
          <cell r="C815" t="str">
            <v>VAR_fout</v>
          </cell>
          <cell r="D815" t="str">
            <v>ELC</v>
          </cell>
          <cell r="M815">
            <v>9.8049448803293748E-2</v>
          </cell>
          <cell r="N815">
            <v>0.24019756757001395</v>
          </cell>
          <cell r="O815">
            <v>0.23952676486857497</v>
          </cell>
          <cell r="P815">
            <v>0.24157750785646073</v>
          </cell>
        </row>
        <row r="816">
          <cell r="B816" t="str">
            <v>ENUC_AMR_GOE_III</v>
          </cell>
          <cell r="C816" t="str">
            <v>VAR_fin</v>
          </cell>
          <cell r="D816" t="str">
            <v>URN</v>
          </cell>
          <cell r="M816">
            <v>0.32287361185101821</v>
          </cell>
          <cell r="N816">
            <v>0.70645609758905969</v>
          </cell>
          <cell r="O816">
            <v>0.70629081438853025</v>
          </cell>
          <cell r="P816">
            <v>0.69195083990672968</v>
          </cell>
        </row>
        <row r="817">
          <cell r="B817" t="str">
            <v>ENUC_AMR_GOE_III</v>
          </cell>
          <cell r="C817" t="str">
            <v>VAR_ncap</v>
          </cell>
          <cell r="D817" t="str">
            <v>-</v>
          </cell>
          <cell r="M817">
            <v>1.1403636507531499E-2</v>
          </cell>
          <cell r="N817">
            <v>1.85676443842687E-6</v>
          </cell>
          <cell r="O817">
            <v>6.2106146176381402E-5</v>
          </cell>
        </row>
        <row r="818">
          <cell r="B818" t="str">
            <v>ENUC_AMR_GOE_III</v>
          </cell>
          <cell r="C818" t="str">
            <v>VAR_cap</v>
          </cell>
          <cell r="D818" t="str">
            <v>-</v>
          </cell>
          <cell r="M818">
            <v>4.6470532068381204E-3</v>
          </cell>
          <cell r="N818">
            <v>1.1403636507531499E-2</v>
          </cell>
          <cell r="O818">
            <v>1.1425181770562299E-2</v>
          </cell>
          <cell r="P818">
            <v>1.1467599418146301E-2</v>
          </cell>
        </row>
        <row r="819">
          <cell r="B819" t="str">
            <v>D-EWST</v>
          </cell>
          <cell r="C819" t="str">
            <v>VAR_fout</v>
          </cell>
          <cell r="D819" t="str">
            <v>CO2</v>
          </cell>
          <cell r="E819">
            <v>2256.8949731614498</v>
          </cell>
          <cell r="F819">
            <v>2235.4031814331502</v>
          </cell>
          <cell r="G819">
            <v>2268.7807065501402</v>
          </cell>
          <cell r="H819">
            <v>2238.5110100489901</v>
          </cell>
          <cell r="I819">
            <v>2240.4530559311602</v>
          </cell>
          <cell r="J819">
            <v>2266.09858678213</v>
          </cell>
          <cell r="K819">
            <v>2291.74418812978</v>
          </cell>
          <cell r="L819">
            <v>2317.3899158129002</v>
          </cell>
          <cell r="M819">
            <v>2317.38982682809</v>
          </cell>
          <cell r="N819">
            <v>2317.3901051233202</v>
          </cell>
          <cell r="O819">
            <v>2317.38981938283</v>
          </cell>
          <cell r="P819">
            <v>2317.3900421646299</v>
          </cell>
        </row>
        <row r="820">
          <cell r="B820" t="str">
            <v>D-EWST</v>
          </cell>
          <cell r="C820" t="str">
            <v>VAR_fout</v>
          </cell>
          <cell r="D820" t="str">
            <v>EWST</v>
          </cell>
          <cell r="E820">
            <v>48.639977869858853</v>
          </cell>
          <cell r="F820">
            <v>48.176809120472342</v>
          </cell>
          <cell r="G820">
            <v>48.896159786363974</v>
          </cell>
          <cell r="H820">
            <v>48.243798024813735</v>
          </cell>
          <cell r="I820">
            <v>48.2856565888207</v>
          </cell>
          <cell r="J820">
            <v>48.838355415873387</v>
          </cell>
          <cell r="K820">
            <v>49.391060452047626</v>
          </cell>
          <cell r="L820">
            <v>49.943769126263042</v>
          </cell>
          <cell r="M820">
            <v>49.943771194026176</v>
          </cell>
          <cell r="N820">
            <v>49.943777453925101</v>
          </cell>
          <cell r="O820">
            <v>49.943771562877735</v>
          </cell>
          <cell r="P820">
            <v>49.943776569387317</v>
          </cell>
        </row>
        <row r="821">
          <cell r="B821" t="str">
            <v>D-EWST</v>
          </cell>
          <cell r="C821" t="str">
            <v>VAR_fin</v>
          </cell>
          <cell r="D821" t="str">
            <v>WSTNREN</v>
          </cell>
          <cell r="E821">
            <v>24.319988934929437</v>
          </cell>
          <cell r="F821">
            <v>24.08839635165036</v>
          </cell>
          <cell r="G821">
            <v>24.448067958514482</v>
          </cell>
          <cell r="H821">
            <v>24.1218858841486</v>
          </cell>
          <cell r="I821">
            <v>24.142813102706423</v>
          </cell>
          <cell r="J821">
            <v>24.419165805841903</v>
          </cell>
          <cell r="K821">
            <v>24.695519268639814</v>
          </cell>
          <cell r="L821">
            <v>24.971874092811479</v>
          </cell>
          <cell r="M821">
            <v>24.971873133923371</v>
          </cell>
          <cell r="N821">
            <v>24.971876132794364</v>
          </cell>
          <cell r="O821">
            <v>24.971873053694292</v>
          </cell>
          <cell r="P821">
            <v>24.971875454360251</v>
          </cell>
        </row>
        <row r="822">
          <cell r="B822" t="str">
            <v>D-EWST</v>
          </cell>
          <cell r="C822" t="str">
            <v>VAR_fin</v>
          </cell>
          <cell r="D822" t="str">
            <v>WSTREN</v>
          </cell>
          <cell r="E822">
            <v>24.319988934929437</v>
          </cell>
          <cell r="F822">
            <v>24.08839635165036</v>
          </cell>
          <cell r="G822">
            <v>24.448067958514482</v>
          </cell>
          <cell r="H822">
            <v>24.1218858841486</v>
          </cell>
          <cell r="I822">
            <v>24.142813102706423</v>
          </cell>
          <cell r="J822">
            <v>24.419165805841903</v>
          </cell>
          <cell r="K822">
            <v>24.695519268639814</v>
          </cell>
          <cell r="L822">
            <v>24.971874092811479</v>
          </cell>
          <cell r="M822">
            <v>24.971873133923371</v>
          </cell>
          <cell r="N822">
            <v>24.971876132794364</v>
          </cell>
          <cell r="O822">
            <v>24.971873053694292</v>
          </cell>
          <cell r="P822">
            <v>24.971875454360251</v>
          </cell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5.4446812163830298</v>
          </cell>
          <cell r="H4">
            <v>5.7422494760610698</v>
          </cell>
          <cell r="I4">
            <v>5.9416226248456603</v>
          </cell>
          <cell r="J4">
            <v>6.0831842632836999</v>
          </cell>
          <cell r="K4">
            <v>6.20374366014304</v>
          </cell>
          <cell r="L4">
            <v>6.2037438199505397</v>
          </cell>
          <cell r="M4">
            <v>6.2037443097668099</v>
          </cell>
          <cell r="N4">
            <v>6.2037451763951097</v>
          </cell>
          <cell r="O4">
            <v>6.3106143641502301</v>
          </cell>
        </row>
        <row r="5">
          <cell r="A5" t="str">
            <v>EXPELC_DE</v>
          </cell>
          <cell r="C5" t="str">
            <v>ELC_E-DE</v>
          </cell>
          <cell r="D5">
            <v>26.492979254395873</v>
          </cell>
          <cell r="E5">
            <v>3.0079540369346177E-4</v>
          </cell>
          <cell r="F5">
            <v>3.2046472953286409E-4</v>
          </cell>
          <cell r="G5">
            <v>3.0862263720294626E-4</v>
          </cell>
          <cell r="H5">
            <v>4.1225533897481869E-4</v>
          </cell>
          <cell r="I5">
            <v>4.5599851145812135E-4</v>
          </cell>
          <cell r="J5">
            <v>3.3255165713348906E-4</v>
          </cell>
          <cell r="K5">
            <v>2.4261461916170793E-4</v>
          </cell>
          <cell r="L5">
            <v>1.4573342724307701E-4</v>
          </cell>
          <cell r="M5">
            <v>2.3995363445434111E-4</v>
          </cell>
          <cell r="N5">
            <v>2.3679505841233948E-4</v>
          </cell>
          <cell r="O5">
            <v>4.623678102093184E-4</v>
          </cell>
        </row>
        <row r="6">
          <cell r="A6" t="str">
            <v>IMPDSL</v>
          </cell>
          <cell r="C6" t="str">
            <v>DSL</v>
          </cell>
          <cell r="D6">
            <v>118.54820838957669</v>
          </cell>
          <cell r="E6">
            <v>112.04191658607492</v>
          </cell>
          <cell r="F6">
            <v>96.884526096821872</v>
          </cell>
          <cell r="G6">
            <v>71.412411810721139</v>
          </cell>
          <cell r="H6">
            <v>49.514287528190685</v>
          </cell>
          <cell r="I6">
            <v>45.430499612637263</v>
          </cell>
          <cell r="J6">
            <v>42.313798438445872</v>
          </cell>
          <cell r="K6">
            <v>40.427300656418872</v>
          </cell>
          <cell r="L6">
            <v>39.785056537255386</v>
          </cell>
          <cell r="M6">
            <v>33.109245821586427</v>
          </cell>
          <cell r="N6">
            <v>29.285220737889059</v>
          </cell>
          <cell r="O6">
            <v>29.599771277886216</v>
          </cell>
        </row>
        <row r="7">
          <cell r="A7" t="str">
            <v>IMPH2</v>
          </cell>
          <cell r="C7" t="str">
            <v>H2</v>
          </cell>
          <cell r="I7">
            <v>1.7623768372891401E-3</v>
          </cell>
          <cell r="J7">
            <v>1.7848334861417523E-3</v>
          </cell>
          <cell r="K7">
            <v>1.3634011282182528E-3</v>
          </cell>
          <cell r="L7">
            <v>5.3056174733929812E-4</v>
          </cell>
          <cell r="M7">
            <v>9.4487641474880549E-4</v>
          </cell>
          <cell r="N7">
            <v>7.0092300453305546E-4</v>
          </cell>
          <cell r="O7">
            <v>1.6566896666057162E-3</v>
          </cell>
        </row>
        <row r="8">
          <cell r="A8" t="str">
            <v>IMPELC_AT</v>
          </cell>
          <cell r="C8" t="str">
            <v>ELC_I-AT</v>
          </cell>
          <cell r="D8">
            <v>15.013805578225606</v>
          </cell>
          <cell r="E8">
            <v>9.1468660092689259E-3</v>
          </cell>
          <cell r="F8">
            <v>7.069344187825826E-3</v>
          </cell>
          <cell r="G8">
            <v>7.5338803715620508E-3</v>
          </cell>
          <cell r="H8">
            <v>5.3182393865494424E-3</v>
          </cell>
          <cell r="I8">
            <v>4.1892738965594398E-3</v>
          </cell>
          <cell r="J8">
            <v>3.2435278511455299E-3</v>
          </cell>
          <cell r="K8">
            <v>4.7618091911965556E-3</v>
          </cell>
          <cell r="L8">
            <v>4.3957047978965191E-3</v>
          </cell>
          <cell r="M8">
            <v>2.1593516585825617E-2</v>
          </cell>
          <cell r="N8">
            <v>2.6201297355611351E-2</v>
          </cell>
          <cell r="O8">
            <v>2.9124297718432349E-2</v>
          </cell>
        </row>
        <row r="9">
          <cell r="A9" t="str">
            <v>IMPELC_AT</v>
          </cell>
          <cell r="C9" t="str">
            <v>ELCS</v>
          </cell>
          <cell r="D9">
            <v>15.013805578225606</v>
          </cell>
          <cell r="E9">
            <v>9.1468660092689259E-3</v>
          </cell>
          <cell r="F9">
            <v>7.069344187825826E-3</v>
          </cell>
          <cell r="G9">
            <v>7.5338803715620508E-3</v>
          </cell>
          <cell r="H9">
            <v>5.3182393865494424E-3</v>
          </cell>
          <cell r="I9">
            <v>4.1892738965594398E-3</v>
          </cell>
          <cell r="J9">
            <v>3.2435278511455299E-3</v>
          </cell>
          <cell r="K9">
            <v>4.7618091911965556E-3</v>
          </cell>
          <cell r="L9">
            <v>4.3957047978965191E-3</v>
          </cell>
          <cell r="M9">
            <v>2.1593516585825617E-2</v>
          </cell>
          <cell r="N9">
            <v>2.6201297355611351E-2</v>
          </cell>
          <cell r="O9">
            <v>2.9124297718432349E-2</v>
          </cell>
        </row>
        <row r="10">
          <cell r="A10" t="str">
            <v>IMPELC_FR</v>
          </cell>
          <cell r="C10" t="str">
            <v>ELC_I-FR</v>
          </cell>
          <cell r="D10">
            <v>28.948621068014308</v>
          </cell>
          <cell r="E10">
            <v>17.818660921334544</v>
          </cell>
          <cell r="F10">
            <v>21.478961821881473</v>
          </cell>
          <cell r="G10">
            <v>15.211406232572294</v>
          </cell>
          <cell r="H10">
            <v>21.432277338013634</v>
          </cell>
          <cell r="I10">
            <v>29.77774926052215</v>
          </cell>
          <cell r="J10">
            <v>35.905326632897903</v>
          </cell>
          <cell r="K10">
            <v>33.426549682817658</v>
          </cell>
          <cell r="L10">
            <v>62.588476442640591</v>
          </cell>
          <cell r="M10">
            <v>69.169794239170912</v>
          </cell>
          <cell r="N10">
            <v>69.170301530303448</v>
          </cell>
          <cell r="O10">
            <v>69.160715131752227</v>
          </cell>
        </row>
        <row r="11">
          <cell r="A11" t="str">
            <v>IMPELC_FR</v>
          </cell>
          <cell r="C11" t="str">
            <v>ELCS</v>
          </cell>
          <cell r="D11">
            <v>28.948621068014308</v>
          </cell>
          <cell r="E11">
            <v>17.818660921334544</v>
          </cell>
          <cell r="F11">
            <v>21.478961821881473</v>
          </cell>
          <cell r="G11">
            <v>15.211406232572294</v>
          </cell>
          <cell r="H11">
            <v>21.432277338013634</v>
          </cell>
          <cell r="I11">
            <v>29.77774926052215</v>
          </cell>
          <cell r="J11">
            <v>35.905326632897903</v>
          </cell>
          <cell r="K11">
            <v>33.426549682817658</v>
          </cell>
          <cell r="L11">
            <v>62.588476442640591</v>
          </cell>
          <cell r="M11">
            <v>69.169794239170912</v>
          </cell>
          <cell r="N11">
            <v>69.170301530303448</v>
          </cell>
          <cell r="O11">
            <v>69.160715131752227</v>
          </cell>
        </row>
        <row r="12">
          <cell r="A12" t="str">
            <v>RNWHYDR1</v>
          </cell>
          <cell r="C12" t="str">
            <v>HYDR</v>
          </cell>
          <cell r="D12">
            <v>66.632399999971838</v>
          </cell>
          <cell r="E12">
            <v>55.764009655932142</v>
          </cell>
          <cell r="F12">
            <v>65.550672969520122</v>
          </cell>
          <cell r="G12">
            <v>64.467168293409102</v>
          </cell>
          <cell r="H12">
            <v>63.38275202452931</v>
          </cell>
          <cell r="I12">
            <v>62.298007920044249</v>
          </cell>
          <cell r="J12">
            <v>61.213592511768809</v>
          </cell>
          <cell r="K12">
            <v>60.128581002666316</v>
          </cell>
          <cell r="L12">
            <v>60.128677474820563</v>
          </cell>
          <cell r="M12">
            <v>60.128496861436297</v>
          </cell>
          <cell r="N12">
            <v>60.128511240346789</v>
          </cell>
          <cell r="O12">
            <v>60.129000043258273</v>
          </cell>
        </row>
        <row r="13">
          <cell r="A13" t="str">
            <v>EXPELC_IT</v>
          </cell>
          <cell r="C13" t="str">
            <v>ELC_E-IT</v>
          </cell>
          <cell r="D13">
            <v>71.694107738000994</v>
          </cell>
          <cell r="E13">
            <v>35.790289442331463</v>
          </cell>
          <cell r="F13">
            <v>64.430812125686572</v>
          </cell>
          <cell r="G13">
            <v>81.290590331710035</v>
          </cell>
          <cell r="H13">
            <v>65.506286911018108</v>
          </cell>
          <cell r="I13">
            <v>43.395176313851003</v>
          </cell>
          <cell r="J13">
            <v>25.673381156471027</v>
          </cell>
          <cell r="K13">
            <v>28.134139333615153</v>
          </cell>
          <cell r="L13">
            <v>46.725069813137814</v>
          </cell>
          <cell r="M13">
            <v>50.792951490876348</v>
          </cell>
          <cell r="N13">
            <v>48.081492768429776</v>
          </cell>
          <cell r="O13">
            <v>41.56077931154244</v>
          </cell>
        </row>
        <row r="14">
          <cell r="A14" t="str">
            <v>IMPLNG</v>
          </cell>
          <cell r="C14" t="str">
            <v>LBIO</v>
          </cell>
          <cell r="G14">
            <v>1.1489690006330725E-3</v>
          </cell>
          <cell r="H14">
            <v>1.8149277461088284E-2</v>
          </cell>
          <cell r="I14">
            <v>8.2447920592480881E-3</v>
          </cell>
          <cell r="J14">
            <v>1.8618269460912793E-3</v>
          </cell>
          <cell r="K14">
            <v>4.2939397385187653E-3</v>
          </cell>
          <cell r="L14">
            <v>1.8159766038598393E-3</v>
          </cell>
          <cell r="M14">
            <v>2.869193517763905E-3</v>
          </cell>
          <cell r="N14">
            <v>2.094762388710631E-3</v>
          </cell>
          <cell r="O14">
            <v>4.3637637395198435E-3</v>
          </cell>
        </row>
        <row r="15">
          <cell r="A15" t="str">
            <v>IMPLNG</v>
          </cell>
          <cell r="C15" t="str">
            <v>LNGA</v>
          </cell>
          <cell r="G15">
            <v>7.8135118949637747E-4</v>
          </cell>
          <cell r="H15">
            <v>1.3687795863274927E-3</v>
          </cell>
          <cell r="I15">
            <v>1.2541621658320342E-3</v>
          </cell>
          <cell r="J15">
            <v>1.3294193239174695E-3</v>
          </cell>
          <cell r="K15">
            <v>2.8105091630878641E-3</v>
          </cell>
          <cell r="L15">
            <v>1.4620804391789874E-3</v>
          </cell>
          <cell r="M15">
            <v>2.7827356115646411E-3</v>
          </cell>
          <cell r="N15">
            <v>2.1780592576511096E-3</v>
          </cell>
          <cell r="O15">
            <v>4.629907548283213E-3</v>
          </cell>
        </row>
        <row r="16">
          <cell r="A16" t="str">
            <v>IMPURN1</v>
          </cell>
          <cell r="C16" t="str">
            <v>URN</v>
          </cell>
          <cell r="D16">
            <v>250.94817052814804</v>
          </cell>
          <cell r="E16">
            <v>254.39253601595226</v>
          </cell>
          <cell r="F16">
            <v>224.17872019611787</v>
          </cell>
          <cell r="G16">
            <v>221.53133225677738</v>
          </cell>
          <cell r="H16">
            <v>173.5357955813711</v>
          </cell>
          <cell r="I16">
            <v>100.02627046177557</v>
          </cell>
          <cell r="L16">
            <v>21.694858863699768</v>
          </cell>
          <cell r="M16">
            <v>44.364172905616613</v>
          </cell>
          <cell r="N16">
            <v>44.569989628917668</v>
          </cell>
          <cell r="O16">
            <v>45.582995275074566</v>
          </cell>
        </row>
        <row r="17">
          <cell r="A17" t="str">
            <v>EXPELC_AT</v>
          </cell>
          <cell r="C17" t="str">
            <v>ELC_E-AT</v>
          </cell>
          <cell r="D17">
            <v>6.2295561351387505</v>
          </cell>
          <cell r="E17">
            <v>5.1719660677577723E-4</v>
          </cell>
          <cell r="F17">
            <v>5.7311455640784894E-4</v>
          </cell>
          <cell r="G17">
            <v>1.2494087202543846E-4</v>
          </cell>
          <cell r="H17">
            <v>1.5192793819608226E-4</v>
          </cell>
          <cell r="I17">
            <v>1.4471764861534602E-4</v>
          </cell>
          <cell r="J17">
            <v>1.1788157826622233E-4</v>
          </cell>
          <cell r="K17">
            <v>1.1509454932919584E-4</v>
          </cell>
          <cell r="L17">
            <v>9.9339032713015421E-5</v>
          </cell>
          <cell r="M17">
            <v>1.0434542606897603E-4</v>
          </cell>
          <cell r="N17">
            <v>9.8777980243208821E-5</v>
          </cell>
          <cell r="O17">
            <v>1.6655505619089927E-4</v>
          </cell>
        </row>
        <row r="18">
          <cell r="A18" t="str">
            <v>EXPELC_FR</v>
          </cell>
          <cell r="C18" t="str">
            <v>ELC_E-FR</v>
          </cell>
          <cell r="D18">
            <v>12.753359003711065</v>
          </cell>
          <cell r="E18">
            <v>4.0226463416453582E-4</v>
          </cell>
          <cell r="F18">
            <v>3.9773303104121842E-4</v>
          </cell>
          <cell r="G18">
            <v>2.6980533952826208E-4</v>
          </cell>
          <cell r="H18">
            <v>4.0543467632114403E-4</v>
          </cell>
          <cell r="I18">
            <v>4.123722184073059E-4</v>
          </cell>
          <cell r="J18">
            <v>3.2149916322858602E-4</v>
          </cell>
          <cell r="K18">
            <v>3.9359996602111429E-4</v>
          </cell>
          <cell r="L18">
            <v>2.7105674623928026E-4</v>
          </cell>
          <cell r="M18">
            <v>3.7106252332367955E-4</v>
          </cell>
          <cell r="N18">
            <v>3.473226947507952E-4</v>
          </cell>
          <cell r="O18">
            <v>6.5234393595860055E-4</v>
          </cell>
        </row>
        <row r="19">
          <cell r="A19" t="str">
            <v>RNWWND1</v>
          </cell>
          <cell r="C19" t="str">
            <v>WND</v>
          </cell>
          <cell r="D19">
            <v>0.52181085005999106</v>
          </cell>
          <cell r="E19">
            <v>0.54309343307224911</v>
          </cell>
          <cell r="F19">
            <v>0.50095781247271032</v>
          </cell>
          <cell r="G19">
            <v>0.54402620509332544</v>
          </cell>
          <cell r="H19">
            <v>0.54385059236261302</v>
          </cell>
          <cell r="I19">
            <v>0.54428476656743752</v>
          </cell>
          <cell r="J19">
            <v>0.54850399444131492</v>
          </cell>
          <cell r="K19">
            <v>0.54738677449318396</v>
          </cell>
          <cell r="L19">
            <v>0.54797273025955784</v>
          </cell>
          <cell r="M19">
            <v>0.54646931394920184</v>
          </cell>
          <cell r="N19">
            <v>0.54758969370272303</v>
          </cell>
          <cell r="O19">
            <v>0.54405089054044409</v>
          </cell>
        </row>
        <row r="20">
          <cell r="A20" t="str">
            <v>RNWWND2</v>
          </cell>
          <cell r="C20" t="str">
            <v>WND</v>
          </cell>
          <cell r="D20">
            <v>7.0614384290477571E-4</v>
          </cell>
          <cell r="E20">
            <v>7.0880705606436115E-4</v>
          </cell>
          <cell r="F20">
            <v>7.1194448008153589E-4</v>
          </cell>
          <cell r="G20">
            <v>7.3761501253245712E-4</v>
          </cell>
          <cell r="H20">
            <v>1.0165970421413891E-3</v>
          </cell>
          <cell r="I20">
            <v>9.6014349214254427E-4</v>
          </cell>
          <cell r="J20">
            <v>1.4909462192110427E-3</v>
          </cell>
          <cell r="K20">
            <v>1.8027868607310656E-3</v>
          </cell>
          <cell r="L20">
            <v>1.6375581850144685E-3</v>
          </cell>
          <cell r="M20">
            <v>1.8174394531777775E-3</v>
          </cell>
          <cell r="N20">
            <v>1.7333423659349715E-3</v>
          </cell>
          <cell r="O20">
            <v>3.3977528250663269E-3</v>
          </cell>
        </row>
        <row r="21">
          <cell r="A21" t="str">
            <v>RNWMNR1</v>
          </cell>
          <cell r="C21" t="str">
            <v>MNR</v>
          </cell>
          <cell r="D21">
            <v>3.7980829959716402</v>
          </cell>
          <cell r="E21">
            <v>12.531647477231477</v>
          </cell>
          <cell r="F21">
            <v>12.540332223415774</v>
          </cell>
          <cell r="G21">
            <v>12.54042390460063</v>
          </cell>
          <cell r="H21">
            <v>12.540425560325193</v>
          </cell>
          <cell r="I21">
            <v>12.53933948697091</v>
          </cell>
          <cell r="J21">
            <v>12.539405293379547</v>
          </cell>
          <cell r="K21">
            <v>12.537500222761372</v>
          </cell>
          <cell r="L21">
            <v>12.539262176821905</v>
          </cell>
          <cell r="M21">
            <v>12.537568648874942</v>
          </cell>
          <cell r="N21">
            <v>12.538419735010418</v>
          </cell>
          <cell r="O21">
            <v>12.535193991520204</v>
          </cell>
        </row>
        <row r="22">
          <cell r="A22" t="str">
            <v>RNWWND3</v>
          </cell>
          <cell r="C22" t="str">
            <v>WND</v>
          </cell>
          <cell r="D22">
            <v>5.6227189570117505E-4</v>
          </cell>
          <cell r="E22">
            <v>5.644093782841941E-4</v>
          </cell>
          <cell r="F22">
            <v>5.665120373405609E-4</v>
          </cell>
          <cell r="G22">
            <v>5.8525551386741587E-4</v>
          </cell>
          <cell r="H22">
            <v>7.9001611214149199E-4</v>
          </cell>
          <cell r="I22">
            <v>6.8823239415834159E-4</v>
          </cell>
          <cell r="J22">
            <v>9.7367022539331647E-4</v>
          </cell>
          <cell r="K22">
            <v>1.2385285363396385E-3</v>
          </cell>
          <cell r="L22">
            <v>1.1003064579790994E-3</v>
          </cell>
          <cell r="M22">
            <v>1.3939240495560801E-3</v>
          </cell>
          <cell r="N22">
            <v>1.2556784756604404E-3</v>
          </cell>
          <cell r="O22">
            <v>2.5153004202026312E-3</v>
          </cell>
        </row>
        <row r="23">
          <cell r="A23" t="str">
            <v>RNWMNR2</v>
          </cell>
          <cell r="C23" t="str">
            <v>MNR</v>
          </cell>
          <cell r="I23">
            <v>1.3732445215944419E-3</v>
          </cell>
          <cell r="J23">
            <v>1.3672814866237913E-3</v>
          </cell>
          <cell r="K23">
            <v>2.6399602355972338E-3</v>
          </cell>
          <cell r="L23">
            <v>1.4240981056159272E-3</v>
          </cell>
          <cell r="M23">
            <v>2.6375772402134554E-3</v>
          </cell>
          <cell r="N23">
            <v>2.0759038587819063E-3</v>
          </cell>
          <cell r="O23">
            <v>4.3895836998722806E-3</v>
          </cell>
        </row>
        <row r="24">
          <cell r="A24" t="str">
            <v>RNWWND4</v>
          </cell>
          <cell r="C24" t="str">
            <v>WND</v>
          </cell>
          <cell r="D24">
            <v>5.3748782295396345E-4</v>
          </cell>
          <cell r="E24">
            <v>5.3951133061181983E-4</v>
          </cell>
          <cell r="F24">
            <v>5.4135218367154926E-4</v>
          </cell>
          <cell r="G24">
            <v>5.5894974324327161E-4</v>
          </cell>
          <cell r="H24">
            <v>7.528085238009438E-4</v>
          </cell>
          <cell r="I24">
            <v>6.5253876199400612E-4</v>
          </cell>
          <cell r="J24">
            <v>8.696745783900228E-4</v>
          </cell>
          <cell r="K24">
            <v>1.1401428782772821E-3</v>
          </cell>
          <cell r="L24">
            <v>1.0074490307338427E-3</v>
          </cell>
          <cell r="M24">
            <v>1.3304802883819101E-3</v>
          </cell>
          <cell r="N24">
            <v>1.11924157783649E-3</v>
          </cell>
          <cell r="O24">
            <v>2.4071728332264522E-3</v>
          </cell>
        </row>
        <row r="25">
          <cell r="A25" t="str">
            <v>RNWMNR3</v>
          </cell>
          <cell r="C25" t="str">
            <v>MNR</v>
          </cell>
          <cell r="I25">
            <v>6.2953506991073082E-4</v>
          </cell>
          <cell r="J25">
            <v>5.9045342694652512E-4</v>
          </cell>
          <cell r="K25">
            <v>1.2473887086212991E-3</v>
          </cell>
          <cell r="L25">
            <v>7.2439230164221557E-4</v>
          </cell>
          <cell r="M25">
            <v>1.2386791314186094E-3</v>
          </cell>
          <cell r="N25">
            <v>1.0025120475024361E-3</v>
          </cell>
          <cell r="O25">
            <v>2.0516927965813061E-3</v>
          </cell>
        </row>
        <row r="26">
          <cell r="A26" t="str">
            <v>IMPLFO1</v>
          </cell>
          <cell r="C26" t="str">
            <v>LFO</v>
          </cell>
          <cell r="D26">
            <v>101.7355119546387</v>
          </cell>
          <cell r="E26">
            <v>88.823145345021544</v>
          </cell>
          <cell r="F26">
            <v>79.500000486795571</v>
          </cell>
          <cell r="G26">
            <v>75.590876908322301</v>
          </cell>
          <cell r="H26">
            <v>60.44890276752399</v>
          </cell>
          <cell r="I26">
            <v>52.289040951535483</v>
          </cell>
          <cell r="J26">
            <v>48.47806821951076</v>
          </cell>
          <cell r="K26">
            <v>41.935001021166457</v>
          </cell>
          <cell r="L26">
            <v>36.552123128649278</v>
          </cell>
          <cell r="M26">
            <v>31.070837398870779</v>
          </cell>
          <cell r="N26">
            <v>21.330832969885275</v>
          </cell>
          <cell r="O26">
            <v>8.3699938183981963</v>
          </cell>
        </row>
        <row r="27">
          <cell r="A27" t="str">
            <v>RNWWND5</v>
          </cell>
          <cell r="C27" t="str">
            <v>WND</v>
          </cell>
          <cell r="D27">
            <v>3.883336718517713E-4</v>
          </cell>
          <cell r="E27">
            <v>3.8987671450861313E-4</v>
          </cell>
          <cell r="F27">
            <v>3.9148492800243878E-4</v>
          </cell>
          <cell r="G27">
            <v>4.2435710492471929E-4</v>
          </cell>
          <cell r="H27">
            <v>5.1004321763783685E-4</v>
          </cell>
          <cell r="I27">
            <v>4.3149567406322337E-4</v>
          </cell>
          <cell r="J27">
            <v>5.7110883106607411E-4</v>
          </cell>
          <cell r="K27">
            <v>9.5546447095546587E-4</v>
          </cell>
          <cell r="L27">
            <v>9.4416251784570871E-4</v>
          </cell>
          <cell r="M27">
            <v>1.6613544900078959E-3</v>
          </cell>
          <cell r="N27">
            <v>1.3893962591328118E-3</v>
          </cell>
          <cell r="O27">
            <v>2.9325761270827134E-3</v>
          </cell>
        </row>
        <row r="28">
          <cell r="A28" t="str">
            <v>IMPBNGA</v>
          </cell>
          <cell r="C28" t="str">
            <v>BIO</v>
          </cell>
          <cell r="E28">
            <v>0.5165011854228182</v>
          </cell>
          <cell r="F28">
            <v>1.1671416619643431</v>
          </cell>
          <cell r="G28">
            <v>2.2314131698954016</v>
          </cell>
          <cell r="H28">
            <v>3.7951764075533774</v>
          </cell>
          <cell r="I28">
            <v>6.0886686683152904</v>
          </cell>
          <cell r="J28">
            <v>6.3995600700947151</v>
          </cell>
          <cell r="K28">
            <v>6.6614463949768741</v>
          </cell>
          <cell r="L28">
            <v>6.8173440850105358</v>
          </cell>
          <cell r="M28">
            <v>7.1101057387219226</v>
          </cell>
          <cell r="N28">
            <v>8.8358554727247149</v>
          </cell>
          <cell r="O28">
            <v>9.6558331020947428</v>
          </cell>
        </row>
        <row r="29">
          <cell r="A29" t="str">
            <v>RNWGEO1</v>
          </cell>
          <cell r="C29" t="str">
            <v>GEO</v>
          </cell>
          <cell r="I29">
            <v>5.638507877520377E-5</v>
          </cell>
          <cell r="J29">
            <v>2.1172445170919055E-2</v>
          </cell>
          <cell r="K29">
            <v>3.5603528721266681E-2</v>
          </cell>
          <cell r="L29">
            <v>3.6486281504601072E-2</v>
          </cell>
          <cell r="M29">
            <v>3.6567597215625941E-2</v>
          </cell>
          <cell r="N29">
            <v>4.4405599669966024E-2</v>
          </cell>
          <cell r="O29">
            <v>7.6446500254107583E-2</v>
          </cell>
        </row>
        <row r="30">
          <cell r="A30" t="str">
            <v>RNWGEO2</v>
          </cell>
          <cell r="C30" t="str">
            <v>GEO</v>
          </cell>
          <cell r="I30">
            <v>5.5619911255903571E-5</v>
          </cell>
          <cell r="J30">
            <v>3.4717227904714539E-3</v>
          </cell>
          <cell r="K30">
            <v>5.511072421118127E-3</v>
          </cell>
          <cell r="L30">
            <v>5.5488439258477417E-3</v>
          </cell>
          <cell r="M30">
            <v>6.6527978627205662E-3</v>
          </cell>
          <cell r="N30">
            <v>6.7130619503378659E-3</v>
          </cell>
          <cell r="O30">
            <v>1.2385490430343536E-2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84.3018151628646</v>
          </cell>
          <cell r="G31">
            <v>85.299998940108196</v>
          </cell>
          <cell r="H31">
            <v>89.961891185380793</v>
          </cell>
          <cell r="I31">
            <v>93.085406429638098</v>
          </cell>
          <cell r="J31">
            <v>95.303205284061505</v>
          </cell>
          <cell r="K31">
            <v>97.191978252489506</v>
          </cell>
          <cell r="L31">
            <v>95.133667641485999</v>
          </cell>
          <cell r="M31">
            <v>95.640630466922403</v>
          </cell>
          <cell r="N31">
            <v>97.191659211155297</v>
          </cell>
          <cell r="O31">
            <v>98.866244877874195</v>
          </cell>
        </row>
        <row r="32">
          <cell r="A32" t="str">
            <v>RNWGEO3</v>
          </cell>
          <cell r="C32" t="str">
            <v>GEO</v>
          </cell>
          <cell r="I32">
            <v>5.4829019749287309E-5</v>
          </cell>
          <cell r="J32">
            <v>2.5057327569499937E-3</v>
          </cell>
          <cell r="K32">
            <v>3.8535102694133836E-3</v>
          </cell>
          <cell r="L32">
            <v>3.875221505059606E-3</v>
          </cell>
          <cell r="M32">
            <v>4.7456202394489536E-3</v>
          </cell>
          <cell r="N32">
            <v>4.7502859517917894E-3</v>
          </cell>
          <cell r="O32">
            <v>8.8929045841555227E-3</v>
          </cell>
        </row>
        <row r="33">
          <cell r="A33" t="str">
            <v>RNWGEO4</v>
          </cell>
          <cell r="C33" t="str">
            <v>GEO</v>
          </cell>
          <cell r="I33">
            <v>5.4910901114826835E-5</v>
          </cell>
          <cell r="J33">
            <v>1.9776220800166973E-3</v>
          </cell>
          <cell r="K33">
            <v>2.9961036173724639E-3</v>
          </cell>
          <cell r="L33">
            <v>3.0059794467497784E-3</v>
          </cell>
          <cell r="M33">
            <v>3.7379023101364126E-3</v>
          </cell>
          <cell r="N33">
            <v>3.7057784329122133E-3</v>
          </cell>
          <cell r="O33">
            <v>7.0511783196632438E-3</v>
          </cell>
        </row>
        <row r="34">
          <cell r="A34" t="str">
            <v>RNWGEO5</v>
          </cell>
          <cell r="C34" t="str">
            <v>GEO</v>
          </cell>
          <cell r="I34">
            <v>5.0289907278158613E-5</v>
          </cell>
          <cell r="J34">
            <v>4.8458809825072292E-4</v>
          </cell>
          <cell r="K34">
            <v>7.1050385212019539E-4</v>
          </cell>
          <cell r="L34">
            <v>7.1246130969673414E-4</v>
          </cell>
          <cell r="M34">
            <v>9.1811461605286609E-4</v>
          </cell>
          <cell r="N34">
            <v>8.8941152113822329E-4</v>
          </cell>
          <cell r="O34">
            <v>1.7467440694056324E-3</v>
          </cell>
        </row>
        <row r="35">
          <cell r="A35" t="str">
            <v>IMPGSL</v>
          </cell>
          <cell r="C35" t="str">
            <v>GSL</v>
          </cell>
          <cell r="D35">
            <v>79.788391327185792</v>
          </cell>
          <cell r="E35">
            <v>75.956112984792583</v>
          </cell>
          <cell r="F35">
            <v>79.808007971768461</v>
          </cell>
          <cell r="G35">
            <v>58.363036286303306</v>
          </cell>
          <cell r="H35">
            <v>44.723837552550783</v>
          </cell>
          <cell r="I35">
            <v>38.520006002540228</v>
          </cell>
          <cell r="J35">
            <v>33.156816433154958</v>
          </cell>
          <cell r="K35">
            <v>28.671767065911656</v>
          </cell>
          <cell r="L35">
            <v>26.102888933180893</v>
          </cell>
          <cell r="M35">
            <v>23.739217995284243</v>
          </cell>
          <cell r="N35">
            <v>21.945154439475949</v>
          </cell>
          <cell r="O35">
            <v>21.00027634703908</v>
          </cell>
        </row>
        <row r="36">
          <cell r="A36" t="str">
            <v>RNWWOD1</v>
          </cell>
          <cell r="C36" t="str">
            <v>WOD</v>
          </cell>
          <cell r="D36">
            <v>11.111874323571836</v>
          </cell>
          <cell r="E36">
            <v>11.952882837465447</v>
          </cell>
          <cell r="F36">
            <v>13.2143920332359</v>
          </cell>
          <cell r="G36">
            <v>15.316909739187322</v>
          </cell>
          <cell r="H36">
            <v>15.849138299328752</v>
          </cell>
          <cell r="I36">
            <v>16.266395389125066</v>
          </cell>
          <cell r="J36">
            <v>16.611694254073733</v>
          </cell>
          <cell r="K36">
            <v>16.956991254775041</v>
          </cell>
          <cell r="L36">
            <v>17.015760305302372</v>
          </cell>
          <cell r="M36">
            <v>17.074526375647324</v>
          </cell>
          <cell r="N36">
            <v>17.133294510545863</v>
          </cell>
          <cell r="O36">
            <v>17.192059411223028</v>
          </cell>
        </row>
        <row r="37">
          <cell r="A37" t="str">
            <v>RNWWOD2</v>
          </cell>
          <cell r="C37" t="str">
            <v>WOD</v>
          </cell>
          <cell r="D37">
            <v>7.5116673261932574</v>
          </cell>
          <cell r="E37">
            <v>7.5431406053524546</v>
          </cell>
          <cell r="F37">
            <v>7.5903468244609416</v>
          </cell>
          <cell r="G37">
            <v>7.6690264543616848</v>
          </cell>
          <cell r="H37">
            <v>7.6690253246775351</v>
          </cell>
          <cell r="I37">
            <v>7.6690254753167961</v>
          </cell>
          <cell r="J37">
            <v>7.6690255934538323</v>
          </cell>
          <cell r="K37">
            <v>7.6690238454495381</v>
          </cell>
          <cell r="L37">
            <v>7.6690254687165433</v>
          </cell>
          <cell r="M37">
            <v>7.6690240875023141</v>
          </cell>
          <cell r="N37">
            <v>7.6690247979725559</v>
          </cell>
          <cell r="O37">
            <v>7.669022237373067</v>
          </cell>
        </row>
        <row r="38">
          <cell r="A38" t="str">
            <v>RNWWOD3</v>
          </cell>
          <cell r="C38" t="str">
            <v>WOD</v>
          </cell>
          <cell r="D38">
            <v>3.168241061371774</v>
          </cell>
          <cell r="E38">
            <v>3.495671938573822</v>
          </cell>
          <cell r="F38">
            <v>3.9868132673882375</v>
          </cell>
          <cell r="G38">
            <v>4.8053858927225361</v>
          </cell>
          <cell r="H38">
            <v>4.8053842451867856</v>
          </cell>
          <cell r="I38">
            <v>4.8053843943938981</v>
          </cell>
          <cell r="J38">
            <v>4.8053845610236126</v>
          </cell>
          <cell r="K38">
            <v>4.8053819865932619</v>
          </cell>
          <cell r="L38">
            <v>4.805384374894742</v>
          </cell>
          <cell r="M38">
            <v>4.8053824117779715</v>
          </cell>
          <cell r="N38">
            <v>4.8053834433347697</v>
          </cell>
          <cell r="O38">
            <v>4.8053798501595191</v>
          </cell>
        </row>
        <row r="39">
          <cell r="A39" t="str">
            <v>RNWWOD4</v>
          </cell>
          <cell r="C39" t="str">
            <v>WOD</v>
          </cell>
          <cell r="D39">
            <v>13.656488387486876</v>
          </cell>
          <cell r="E39">
            <v>14.899045838977674</v>
          </cell>
          <cell r="F39">
            <v>16.762870460769683</v>
          </cell>
          <cell r="G39">
            <v>19.869252672993255</v>
          </cell>
          <cell r="H39">
            <v>19.865958561033224</v>
          </cell>
          <cell r="I39">
            <v>19.448182194875322</v>
          </cell>
          <cell r="J39">
            <v>19.103615751351423</v>
          </cell>
          <cell r="K39">
            <v>18.757364958520391</v>
          </cell>
          <cell r="L39">
            <v>18.699499413809978</v>
          </cell>
          <cell r="M39">
            <v>18.639849883242089</v>
          </cell>
          <cell r="N39">
            <v>18.581484049795307</v>
          </cell>
          <cell r="O39">
            <v>18.520860673962531</v>
          </cell>
        </row>
        <row r="40">
          <cell r="A40" t="str">
            <v>RNWWOD5</v>
          </cell>
          <cell r="C40" t="str">
            <v>WOD</v>
          </cell>
          <cell r="D40">
            <v>9.5241318011186156</v>
          </cell>
          <cell r="E40">
            <v>10.299726626838209</v>
          </cell>
          <cell r="F40">
            <v>6.636046613802586</v>
          </cell>
          <cell r="G40">
            <v>0.52996512260707906</v>
          </cell>
          <cell r="H40">
            <v>1.4898935159377755E-3</v>
          </cell>
          <cell r="I40">
            <v>2.0105366423341479E-3</v>
          </cell>
          <cell r="J40">
            <v>1.2795792193593385E-3</v>
          </cell>
          <cell r="K40">
            <v>2.2413327482057924E-3</v>
          </cell>
          <cell r="L40">
            <v>1.3361649802071929E-3</v>
          </cell>
          <cell r="M40">
            <v>2.2273199517176007E-3</v>
          </cell>
          <cell r="N40">
            <v>1.8273768493334472E-3</v>
          </cell>
          <cell r="O40">
            <v>3.7266018525235964E-3</v>
          </cell>
        </row>
        <row r="41">
          <cell r="A41" t="str">
            <v>RNNWWST1</v>
          </cell>
          <cell r="C41" t="str">
            <v>WSTNREN</v>
          </cell>
          <cell r="D41">
            <v>35.830007143625586</v>
          </cell>
          <cell r="E41">
            <v>35.882382632783965</v>
          </cell>
          <cell r="F41">
            <v>35.489460923157864</v>
          </cell>
          <cell r="G41">
            <v>35.039967561439006</v>
          </cell>
          <cell r="H41">
            <v>34.937585599868655</v>
          </cell>
          <cell r="I41">
            <v>35.159449323124917</v>
          </cell>
          <cell r="J41">
            <v>35.381314147565924</v>
          </cell>
          <cell r="K41">
            <v>35.603181347326469</v>
          </cell>
          <cell r="L41">
            <v>35.603179543133287</v>
          </cell>
          <cell r="M41">
            <v>35.603183776004443</v>
          </cell>
          <cell r="N41">
            <v>35.603179648462742</v>
          </cell>
          <cell r="O41">
            <v>35.603183514039429</v>
          </cell>
        </row>
        <row r="42">
          <cell r="A42" t="str">
            <v>RNWSOL1</v>
          </cell>
          <cell r="C42" t="str">
            <v>SOL</v>
          </cell>
          <cell r="D42">
            <v>12.556447910052489</v>
          </cell>
          <cell r="E42">
            <v>16.522197577376595</v>
          </cell>
          <cell r="F42">
            <v>32.458996125479906</v>
          </cell>
          <cell r="G42">
            <v>54.379022303336335</v>
          </cell>
          <cell r="H42">
            <v>57.31146712296443</v>
          </cell>
          <cell r="I42">
            <v>59.963837428053004</v>
          </cell>
          <cell r="J42">
            <v>62.675841849815491</v>
          </cell>
          <cell r="K42">
            <v>65.425712651326421</v>
          </cell>
          <cell r="L42">
            <v>68.084436243885719</v>
          </cell>
          <cell r="M42">
            <v>71.065484574959612</v>
          </cell>
          <cell r="N42">
            <v>74.583495590932458</v>
          </cell>
          <cell r="O42">
            <v>78.060877368581529</v>
          </cell>
        </row>
        <row r="43">
          <cell r="A43" t="str">
            <v>IMPHFO1</v>
          </cell>
          <cell r="C43" t="str">
            <v>HFO</v>
          </cell>
          <cell r="D43">
            <v>2.7763697191153396</v>
          </cell>
          <cell r="E43">
            <v>2.1548463585989235</v>
          </cell>
          <cell r="F43">
            <v>2.6316916807129121E-3</v>
          </cell>
          <cell r="G43">
            <v>7.5746548860500815E-4</v>
          </cell>
          <cell r="H43">
            <v>1.1719605287977618E-3</v>
          </cell>
          <cell r="I43">
            <v>1.0442685777888045E-3</v>
          </cell>
          <cell r="J43">
            <v>1.1656933340293734E-3</v>
          </cell>
        </row>
        <row r="44">
          <cell r="A44" t="str">
            <v>RNWHYDD1</v>
          </cell>
          <cell r="C44" t="str">
            <v>HYDD</v>
          </cell>
          <cell r="D44">
            <v>66.745680000005166</v>
          </cell>
          <cell r="E44">
            <v>49.798808745892046</v>
          </cell>
          <cell r="F44">
            <v>68.535331298553416</v>
          </cell>
          <cell r="G44">
            <v>69.618851912817632</v>
          </cell>
          <cell r="H44">
            <v>70.703294993719794</v>
          </cell>
          <cell r="I44">
            <v>71.788040300827433</v>
          </cell>
          <cell r="J44">
            <v>72.872455969312384</v>
          </cell>
          <cell r="K44">
            <v>73.957467737400719</v>
          </cell>
          <cell r="L44">
            <v>73.95737233407597</v>
          </cell>
          <cell r="M44">
            <v>73.957554331584973</v>
          </cell>
          <cell r="N44">
            <v>73.957542706858604</v>
          </cell>
          <cell r="O44">
            <v>73.957069072439069</v>
          </cell>
        </row>
        <row r="45">
          <cell r="A45" t="str">
            <v>IMPKER</v>
          </cell>
          <cell r="C45" t="str">
            <v>KER</v>
          </cell>
          <cell r="D45">
            <v>1.1084623990820868</v>
          </cell>
          <cell r="E45">
            <v>1.4052015961246662</v>
          </cell>
          <cell r="F45">
            <v>1.8472809181281535</v>
          </cell>
          <cell r="G45">
            <v>1.6094251547300551</v>
          </cell>
          <cell r="H45">
            <v>1.1631901354154581</v>
          </cell>
          <cell r="I45">
            <v>0.98252780393399419</v>
          </cell>
          <cell r="J45">
            <v>0.66038872608268673</v>
          </cell>
          <cell r="K45">
            <v>0.38888634725555438</v>
          </cell>
          <cell r="L45">
            <v>0.19660591740895167</v>
          </cell>
          <cell r="M45">
            <v>8.7840407900495918E-5</v>
          </cell>
          <cell r="N45">
            <v>5.1565034281696871E-5</v>
          </cell>
          <cell r="O45">
            <v>9.8002701696454876E-5</v>
          </cell>
        </row>
        <row r="46">
          <cell r="A46" t="str">
            <v>IMPBDS</v>
          </cell>
          <cell r="C46" t="str">
            <v>BDS</v>
          </cell>
          <cell r="D46">
            <v>2.4008972309627921</v>
          </cell>
          <cell r="E46">
            <v>2.3780134938731137</v>
          </cell>
          <cell r="F46">
            <v>3.9220236537830355</v>
          </cell>
          <cell r="G46">
            <v>3.3563059597418174</v>
          </cell>
          <cell r="H46">
            <v>3.0175266881109217</v>
          </cell>
          <cell r="I46">
            <v>3.0161939665958877</v>
          </cell>
          <cell r="J46">
            <v>3.0159165538881023</v>
          </cell>
          <cell r="K46">
            <v>3.0135843337442698</v>
          </cell>
          <cell r="L46">
            <v>3.0067639250331206</v>
          </cell>
          <cell r="M46">
            <v>2.8506937451651306</v>
          </cell>
          <cell r="N46">
            <v>1.2290001524903067</v>
          </cell>
          <cell r="O46">
            <v>0.46329100966471681</v>
          </cell>
        </row>
        <row r="47">
          <cell r="A47" t="str">
            <v>IMPCOA1</v>
          </cell>
          <cell r="C47" t="str">
            <v>COA</v>
          </cell>
          <cell r="D47">
            <v>3.6600035544884668</v>
          </cell>
          <cell r="E47">
            <v>3.5647187319103666</v>
          </cell>
          <cell r="F47">
            <v>2.8413068153545504</v>
          </cell>
          <cell r="G47">
            <v>2.4908496932924034E-3</v>
          </cell>
          <cell r="H47">
            <v>1.7932378017165938E-3</v>
          </cell>
          <cell r="I47">
            <v>1.0643395556494081E-3</v>
          </cell>
          <cell r="J47">
            <v>1.3485759018950169E-3</v>
          </cell>
          <cell r="K47">
            <v>3.013073023153809E-3</v>
          </cell>
          <cell r="L47">
            <v>2.0202697743399293E-3</v>
          </cell>
          <cell r="M47">
            <v>3.3876999435382897E-3</v>
          </cell>
          <cell r="N47">
            <v>1.6532110017628168E-3</v>
          </cell>
          <cell r="O47">
            <v>3.0893599445160837E-3</v>
          </cell>
        </row>
        <row r="48">
          <cell r="A48" t="str">
            <v>IMPETH</v>
          </cell>
          <cell r="C48" t="str">
            <v>ETH</v>
          </cell>
          <cell r="D48">
            <v>4.4341507630256354</v>
          </cell>
          <cell r="E48">
            <v>4.3986160499338087</v>
          </cell>
          <cell r="F48">
            <v>4.6212682935261702</v>
          </cell>
          <cell r="G48">
            <v>4.1227160233002929</v>
          </cell>
          <cell r="H48">
            <v>2.8977398068591578</v>
          </cell>
          <cell r="I48">
            <v>2.2310077527712666</v>
          </cell>
          <cell r="J48">
            <v>1.9204175627160556</v>
          </cell>
          <cell r="K48">
            <v>1.6609128901696135</v>
          </cell>
          <cell r="L48">
            <v>1.5118458659661935</v>
          </cell>
          <cell r="M48">
            <v>1.3751733066789533</v>
          </cell>
          <cell r="N48">
            <v>1.2711444390998694</v>
          </cell>
          <cell r="O48">
            <v>1.2169440028992606</v>
          </cell>
        </row>
        <row r="49">
          <cell r="A49" t="str">
            <v>IMPELC_DE</v>
          </cell>
          <cell r="C49" t="str">
            <v>ELC_I-DE</v>
          </cell>
          <cell r="D49">
            <v>46.398475558401152</v>
          </cell>
          <cell r="E49">
            <v>32.446921532493334</v>
          </cell>
          <cell r="F49">
            <v>28.966987972021901</v>
          </cell>
          <cell r="G49">
            <v>35.529053579944787</v>
          </cell>
          <cell r="H49">
            <v>34.873528388307385</v>
          </cell>
          <cell r="I49">
            <v>29.452634354634867</v>
          </cell>
          <cell r="J49">
            <v>29.6329552192392</v>
          </cell>
          <cell r="K49">
            <v>29.496897634557079</v>
          </cell>
          <cell r="L49">
            <v>6.5926930425756218</v>
          </cell>
          <cell r="M49">
            <v>3.6865000972608822E-3</v>
          </cell>
          <cell r="N49">
            <v>1.6699925731670057E-3</v>
          </cell>
          <cell r="O49">
            <v>3.6473145486746231E-3</v>
          </cell>
        </row>
        <row r="50">
          <cell r="A50" t="str">
            <v>IMPELC_DE</v>
          </cell>
          <cell r="C50" t="str">
            <v>ELCS</v>
          </cell>
          <cell r="D50">
            <v>46.398475558401152</v>
          </cell>
          <cell r="E50">
            <v>32.446921532493334</v>
          </cell>
          <cell r="F50">
            <v>28.966987972021901</v>
          </cell>
          <cell r="G50">
            <v>35.529053579944787</v>
          </cell>
          <cell r="H50">
            <v>34.873528388307385</v>
          </cell>
          <cell r="I50">
            <v>29.452634354634867</v>
          </cell>
          <cell r="J50">
            <v>29.6329552192392</v>
          </cell>
          <cell r="K50">
            <v>29.496897634557079</v>
          </cell>
          <cell r="L50">
            <v>6.5926930425756218</v>
          </cell>
          <cell r="M50">
            <v>3.6865000972608822E-3</v>
          </cell>
          <cell r="N50">
            <v>1.6699925731670057E-3</v>
          </cell>
          <cell r="O50">
            <v>3.6473145486746231E-3</v>
          </cell>
        </row>
        <row r="51">
          <cell r="A51" t="str">
            <v>RNWWST1</v>
          </cell>
          <cell r="C51" t="str">
            <v>WSTREN</v>
          </cell>
          <cell r="D51">
            <v>33.9993591978089</v>
          </cell>
          <cell r="E51">
            <v>33.999358431342429</v>
          </cell>
          <cell r="F51">
            <v>33.999442999211333</v>
          </cell>
          <cell r="G51">
            <v>33.999354964374113</v>
          </cell>
          <cell r="H51">
            <v>33.999440264578624</v>
          </cell>
          <cell r="I51">
            <v>33.999354416788243</v>
          </cell>
          <cell r="J51">
            <v>33.999355704839772</v>
          </cell>
          <cell r="K51">
            <v>33.999446162169363</v>
          </cell>
          <cell r="L51">
            <v>33.999357128543799</v>
          </cell>
          <cell r="M51">
            <v>33.999483146092892</v>
          </cell>
          <cell r="N51">
            <v>33.999485728447887</v>
          </cell>
          <cell r="O51">
            <v>33.999505382424225</v>
          </cell>
        </row>
        <row r="52">
          <cell r="A52" t="str">
            <v>IMPNGA1</v>
          </cell>
          <cell r="C52" t="str">
            <v>NGA</v>
          </cell>
          <cell r="D52">
            <v>116.99377344429192</v>
          </cell>
          <cell r="E52">
            <v>106.7199999161181</v>
          </cell>
          <cell r="F52">
            <v>112.24757050892087</v>
          </cell>
          <cell r="G52">
            <v>119.0983999748899</v>
          </cell>
          <cell r="H52">
            <v>122.76824450705428</v>
          </cell>
          <cell r="I52">
            <v>122.44867456403581</v>
          </cell>
          <cell r="J52">
            <v>122.86306251605981</v>
          </cell>
          <cell r="K52">
            <v>120.87400004153349</v>
          </cell>
          <cell r="L52">
            <v>117.72236680748448</v>
          </cell>
          <cell r="M52">
            <v>113.34718436364261</v>
          </cell>
          <cell r="N52">
            <v>112.40148205402625</v>
          </cell>
          <cell r="O52">
            <v>101.62342124498447</v>
          </cell>
        </row>
        <row r="53">
          <cell r="A53" t="str">
            <v>IMPELC_IT</v>
          </cell>
          <cell r="C53" t="str">
            <v>ELC_I-IT</v>
          </cell>
          <cell r="D53">
            <v>6.7990988939137971</v>
          </cell>
          <cell r="E53">
            <v>3.5610190827185107E-4</v>
          </cell>
          <cell r="F53">
            <v>2.9877083835835763E-4</v>
          </cell>
          <cell r="G53">
            <v>1.3292159987164244E-4</v>
          </cell>
          <cell r="H53">
            <v>1.9621707643029939E-4</v>
          </cell>
          <cell r="I53">
            <v>2.15906396629482E-4</v>
          </cell>
          <cell r="J53">
            <v>2.2579906723822559E-4</v>
          </cell>
          <cell r="K53">
            <v>2.4510014409082916E-4</v>
          </cell>
          <cell r="L53">
            <v>2.1576207721087491E-4</v>
          </cell>
          <cell r="M53">
            <v>2.276524009649098E-4</v>
          </cell>
          <cell r="N53">
            <v>2.1427135005019991E-4</v>
          </cell>
          <cell r="O53">
            <v>3.7808888280893398E-4</v>
          </cell>
        </row>
        <row r="54">
          <cell r="A54" t="str">
            <v>IMPELC_IT</v>
          </cell>
          <cell r="C54" t="str">
            <v>ELCS</v>
          </cell>
          <cell r="D54">
            <v>6.7990988939137971</v>
          </cell>
          <cell r="E54">
            <v>3.5610190827185107E-4</v>
          </cell>
          <cell r="F54">
            <v>2.9877083835835763E-4</v>
          </cell>
          <cell r="G54">
            <v>1.3292159987164244E-4</v>
          </cell>
          <cell r="H54">
            <v>1.9621707643029939E-4</v>
          </cell>
          <cell r="I54">
            <v>2.15906396629482E-4</v>
          </cell>
          <cell r="J54">
            <v>2.2579906723822559E-4</v>
          </cell>
          <cell r="K54">
            <v>2.4510014409082916E-4</v>
          </cell>
          <cell r="L54">
            <v>2.1576207721087491E-4</v>
          </cell>
          <cell r="M54">
            <v>2.276524009649098E-4</v>
          </cell>
          <cell r="N54">
            <v>2.1427135005019991E-4</v>
          </cell>
          <cell r="O54">
            <v>3.7808888280893398E-4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3.2682057579133739</v>
          </cell>
          <cell r="E4">
            <v>3.8319849283212566</v>
          </cell>
          <cell r="F4">
            <v>3.7273904581658606</v>
          </cell>
          <cell r="G4">
            <v>3.8798355669880027</v>
          </cell>
          <cell r="H4">
            <v>4.0148328625392455</v>
          </cell>
          <cell r="I4">
            <v>4.1156783922857061</v>
          </cell>
          <cell r="J4">
            <v>4.1960279043483864</v>
          </cell>
          <cell r="K4">
            <v>4.2591443130820243</v>
          </cell>
          <cell r="L4">
            <v>4.3089229095479089</v>
          </cell>
          <cell r="M4">
            <v>4.3531922278024684</v>
          </cell>
          <cell r="N4">
            <v>4.3532068096698842</v>
          </cell>
          <cell r="O4">
            <v>4.3534582667106498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3.2682057579133739</v>
          </cell>
          <cell r="E5">
            <v>3.8319849283212566</v>
          </cell>
          <cell r="F5">
            <v>3.7273904581658606</v>
          </cell>
          <cell r="G5">
            <v>3.8798355669880027</v>
          </cell>
          <cell r="H5">
            <v>4.0148328625392455</v>
          </cell>
          <cell r="I5">
            <v>4.1156783922857061</v>
          </cell>
          <cell r="J5">
            <v>4.1960279043483864</v>
          </cell>
          <cell r="K5">
            <v>4.2591443130820243</v>
          </cell>
          <cell r="L5">
            <v>4.3089229095479089</v>
          </cell>
          <cell r="M5">
            <v>4.3531922278024684</v>
          </cell>
          <cell r="N5">
            <v>4.3532068096698842</v>
          </cell>
          <cell r="O5">
            <v>4.3534582667106498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1.345334514405727E-7</v>
          </cell>
          <cell r="F6">
            <v>2.1632430804209061E-3</v>
          </cell>
          <cell r="G6">
            <v>2.4646097602655887E-3</v>
          </cell>
          <cell r="H6">
            <v>2.5067202085505887E-3</v>
          </cell>
          <cell r="I6">
            <v>2.5153172554732788E-3</v>
          </cell>
          <cell r="J6">
            <v>2.5651872875791055E-3</v>
          </cell>
          <cell r="K6">
            <v>2.4621405874498668E-3</v>
          </cell>
          <cell r="L6">
            <v>2.5193468595373089E-3</v>
          </cell>
          <cell r="M6">
            <v>2.432382998313823E-3</v>
          </cell>
          <cell r="N6">
            <v>1.0678329590546516E-3</v>
          </cell>
          <cell r="O6">
            <v>5.5123394667631019E-4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1.840207389487875E-7</v>
          </cell>
          <cell r="F7">
            <v>2.1629307426254889E-3</v>
          </cell>
          <cell r="G7">
            <v>2.4643045433630668E-3</v>
          </cell>
          <cell r="H7">
            <v>2.5064392863357776E-3</v>
          </cell>
          <cell r="I7">
            <v>2.5150347676748835E-3</v>
          </cell>
          <cell r="J7">
            <v>2.5649186092342913E-3</v>
          </cell>
          <cell r="K7">
            <v>2.4618808324720813E-3</v>
          </cell>
          <cell r="L7">
            <v>2.5190970931963908E-3</v>
          </cell>
          <cell r="M7">
            <v>2.4321387941720375E-3</v>
          </cell>
          <cell r="N7">
            <v>1.067574481612523E-3</v>
          </cell>
          <cell r="O7">
            <v>5.5096992456845121E-4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1.02594837847805E-5</v>
          </cell>
          <cell r="E8">
            <v>3.6496780881493701E-4</v>
          </cell>
          <cell r="F8">
            <v>9.48006003393216E-6</v>
          </cell>
          <cell r="G8">
            <v>5.8922960584817701E-7</v>
          </cell>
          <cell r="H8">
            <v>1.8522009091358099E-4</v>
          </cell>
          <cell r="I8">
            <v>1.9694322924769601E-4</v>
          </cell>
          <cell r="J8">
            <v>2.8337937739711699E-6</v>
          </cell>
          <cell r="K8">
            <v>1.9909959376946399E-4</v>
          </cell>
          <cell r="L8">
            <v>1.6742250498651701E-4</v>
          </cell>
          <cell r="M8">
            <v>3.2871557079878298E-5</v>
          </cell>
          <cell r="N8">
            <v>2.16910116164984E-4</v>
          </cell>
          <cell r="O8">
            <v>1.5034626986596899E-4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1.02594837847805E-5</v>
          </cell>
          <cell r="E9">
            <v>3.7522729259971697E-4</v>
          </cell>
          <cell r="F9">
            <v>3.8470735263365001E-4</v>
          </cell>
          <cell r="G9">
            <v>3.8529658223949802E-4</v>
          </cell>
          <cell r="H9">
            <v>3.8493901243262399E-4</v>
          </cell>
          <cell r="I9">
            <v>3.84631234263066E-4</v>
          </cell>
          <cell r="J9">
            <v>3.84997113935248E-4</v>
          </cell>
          <cell r="K9">
            <v>3.9887661679113102E-4</v>
          </cell>
          <cell r="L9">
            <v>3.9924155809879699E-4</v>
          </cell>
          <cell r="M9">
            <v>3.9939365583586001E-4</v>
          </cell>
          <cell r="N9">
            <v>3.9939385504787398E-4</v>
          </cell>
          <cell r="O9">
            <v>4.0012794311083098E-4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5.6974671744729102E-2</v>
          </cell>
          <cell r="G10">
            <v>5.4182997644179602E-2</v>
          </cell>
          <cell r="H10">
            <v>13.564598562881701</v>
          </cell>
          <cell r="I10">
            <v>32.2148164739367</v>
          </cell>
          <cell r="J10">
            <v>32.921998610742797</v>
          </cell>
          <cell r="K10">
            <v>40.807916744708997</v>
          </cell>
          <cell r="L10">
            <v>40.808009267654498</v>
          </cell>
          <cell r="M10">
            <v>40.807664624971103</v>
          </cell>
          <cell r="N10">
            <v>40.807246359905299</v>
          </cell>
          <cell r="O10">
            <v>40.8061868559288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2.0203784306641534E-3</v>
          </cell>
          <cell r="G11">
            <v>1.9982382109910209E-3</v>
          </cell>
          <cell r="H11">
            <v>0.51709019344318385</v>
          </cell>
          <cell r="I11">
            <v>1.2680300101443187</v>
          </cell>
          <cell r="J11">
            <v>1.330889305540667</v>
          </cell>
          <cell r="K11">
            <v>1.6930944181315433</v>
          </cell>
          <cell r="L11">
            <v>1.6930982568494952</v>
          </cell>
          <cell r="M11">
            <v>1.6930839578445449</v>
          </cell>
          <cell r="N11">
            <v>1.6930666042939448</v>
          </cell>
          <cell r="O11">
            <v>1.6930226461502389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1.0101892153320769E-3</v>
          </cell>
          <cell r="G12">
            <v>9.606914475918367E-4</v>
          </cell>
          <cell r="H12">
            <v>0.24050706671775987</v>
          </cell>
          <cell r="I12">
            <v>0.57118468925419796</v>
          </cell>
          <cell r="J12">
            <v>0.58372337962309995</v>
          </cell>
          <cell r="K12">
            <v>0.72354462313313739</v>
          </cell>
          <cell r="L12">
            <v>0.72354626361089514</v>
          </cell>
          <cell r="M12">
            <v>0.72354015292501883</v>
          </cell>
          <cell r="N12">
            <v>0.72353273687775399</v>
          </cell>
          <cell r="O12">
            <v>0.72351395134625585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2.0203784306641534E-3</v>
          </cell>
          <cell r="G13">
            <v>1.9982382109910209E-3</v>
          </cell>
          <cell r="H13">
            <v>0.51709019344318385</v>
          </cell>
          <cell r="I13">
            <v>1.2680300101443187</v>
          </cell>
          <cell r="J13">
            <v>1.330889305540667</v>
          </cell>
          <cell r="K13">
            <v>1.6930944181315433</v>
          </cell>
          <cell r="L13">
            <v>1.6930982568494952</v>
          </cell>
          <cell r="M13">
            <v>1.6930839578445449</v>
          </cell>
          <cell r="N13">
            <v>1.6930666042939448</v>
          </cell>
          <cell r="O13">
            <v>1.6930226461502389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1.2252451110537599E-6</v>
          </cell>
          <cell r="F14">
            <v>1.5909305989871301E-4</v>
          </cell>
          <cell r="G14">
            <v>6.5405713499941698E-7</v>
          </cell>
          <cell r="H14">
            <v>3.7528598518659799E-2</v>
          </cell>
          <cell r="I14">
            <v>5.48303234725789E-2</v>
          </cell>
          <cell r="J14">
            <v>4.6117580821647504E-3</v>
          </cell>
          <cell r="K14">
            <v>6.3937983351898695E-2</v>
          </cell>
          <cell r="L14">
            <v>4.6998532589357503E-2</v>
          </cell>
          <cell r="M14">
            <v>1.2450533510097599E-2</v>
          </cell>
          <cell r="N14">
            <v>6.7501130557020395E-2</v>
          </cell>
          <cell r="O14">
            <v>4.3449580827407103E-2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1.2252451110537599E-6</v>
          </cell>
          <cell r="F15">
            <v>1.6029053144578573E-4</v>
          </cell>
          <cell r="G15">
            <v>1.6084558527841507E-4</v>
          </cell>
          <cell r="H15">
            <v>3.7688612471942252E-2</v>
          </cell>
          <cell r="I15">
            <v>9.2392370459580153E-2</v>
          </cell>
          <cell r="J15">
            <v>9.6970354643406365E-2</v>
          </cell>
          <cell r="K15">
            <v>0.12337956580944308</v>
          </cell>
          <cell r="L15">
            <v>0.12336159138079619</v>
          </cell>
          <cell r="M15">
            <v>0.12338651135192688</v>
          </cell>
          <cell r="N15">
            <v>0.12337505280159586</v>
          </cell>
          <cell r="O15">
            <v>0.12340062144946562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0.46151872883082901</v>
          </cell>
          <cell r="E16">
            <v>0.54457547043531584</v>
          </cell>
          <cell r="F16">
            <v>0.54457647835536405</v>
          </cell>
          <cell r="G16">
            <v>0.54458185082755362</v>
          </cell>
          <cell r="H16">
            <v>0.54485658746956611</v>
          </cell>
          <cell r="I16">
            <v>0.5448618501377076</v>
          </cell>
          <cell r="J16">
            <v>0.54486850941496123</v>
          </cell>
          <cell r="K16">
            <v>0.54487760962119314</v>
          </cell>
          <cell r="L16">
            <v>0.54488340256132117</v>
          </cell>
          <cell r="M16">
            <v>0.54490222835094559</v>
          </cell>
          <cell r="N16">
            <v>0.54492120493507956</v>
          </cell>
          <cell r="O16">
            <v>0.54502684403942014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0.46151872883082901</v>
          </cell>
          <cell r="E17">
            <v>0.54457547043531584</v>
          </cell>
          <cell r="F17">
            <v>0.54457647835536405</v>
          </cell>
          <cell r="G17">
            <v>0.54458185082755362</v>
          </cell>
          <cell r="H17">
            <v>0.54485658746956611</v>
          </cell>
          <cell r="I17">
            <v>0.5448618501377076</v>
          </cell>
          <cell r="J17">
            <v>0.54486850941496123</v>
          </cell>
          <cell r="K17">
            <v>0.54487760962119314</v>
          </cell>
          <cell r="L17">
            <v>0.54488340256132117</v>
          </cell>
          <cell r="M17">
            <v>0.54490222835094559</v>
          </cell>
          <cell r="N17">
            <v>0.54492120493507956</v>
          </cell>
          <cell r="O17">
            <v>0.54502684403942014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0.62578810688925957</v>
          </cell>
          <cell r="E18">
            <v>0.73757400058959222</v>
          </cell>
          <cell r="F18">
            <v>0.73632875946640697</v>
          </cell>
          <cell r="G18">
            <v>0.73426766403715005</v>
          </cell>
          <cell r="H18">
            <v>0.73258028567336597</v>
          </cell>
          <cell r="I18">
            <v>0.7305410281175968</v>
          </cell>
          <cell r="J18">
            <v>0.72851499866067304</v>
          </cell>
          <cell r="K18">
            <v>0.72650347949492322</v>
          </cell>
          <cell r="L18">
            <v>0.7265112034150949</v>
          </cell>
          <cell r="M18">
            <v>0.7265363044679275</v>
          </cell>
          <cell r="N18">
            <v>0.72656160658010605</v>
          </cell>
          <cell r="O18">
            <v>0.72670245871922778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5.1701587031022901E-3</v>
          </cell>
          <cell r="F19">
            <v>4.14463441079239E-5</v>
          </cell>
          <cell r="G19">
            <v>6.98899630157744E-3</v>
          </cell>
          <cell r="H19">
            <v>2.41746566222685E-2</v>
          </cell>
          <cell r="I19">
            <v>1.0450664051627499E-2</v>
          </cell>
          <cell r="J19">
            <v>3.2420558049153698E-3</v>
          </cell>
          <cell r="K19">
            <v>2.6253345849534301E-2</v>
          </cell>
          <cell r="L19">
            <v>7.8296841196654702E-3</v>
          </cell>
          <cell r="M19">
            <v>4.1117764170543903E-3</v>
          </cell>
          <cell r="N19">
            <v>2.6193616453230099E-2</v>
          </cell>
          <cell r="O19">
            <v>9.6757538605177894E-3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3.5030097490503433E-2</v>
          </cell>
          <cell r="F20">
            <v>3.5067893684234359E-2</v>
          </cell>
          <cell r="G20">
            <v>4.2052343859346655E-2</v>
          </cell>
          <cell r="H20">
            <v>4.1582521490831657E-2</v>
          </cell>
          <cell r="I20">
            <v>4.0284759641871538E-2</v>
          </cell>
          <cell r="J20">
            <v>3.7860662631625346E-2</v>
          </cell>
          <cell r="K20">
            <v>3.9935907330916252E-2</v>
          </cell>
          <cell r="L20">
            <v>3.8489458559670675E-2</v>
          </cell>
          <cell r="M20">
            <v>3.8182451275365605E-2</v>
          </cell>
          <cell r="N20">
            <v>4.0285545494431321E-2</v>
          </cell>
          <cell r="O20">
            <v>3.996687920843018E-2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2.930599609613581E-4</v>
          </cell>
          <cell r="H21">
            <v>6.5383216795532198E-4</v>
          </cell>
          <cell r="I21">
            <v>6.1659280962361642E-4</v>
          </cell>
          <cell r="J21">
            <v>6.5770503727836276E-4</v>
          </cell>
          <cell r="K21">
            <v>1.5032219614109642E-3</v>
          </cell>
          <cell r="L21">
            <v>1.4698692760367457E-3</v>
          </cell>
          <cell r="M21">
            <v>2.2462668294106537E-3</v>
          </cell>
          <cell r="N21">
            <v>1.273395161407497E-3</v>
          </cell>
          <cell r="O21">
            <v>1.8744307634970261E-3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2.9330476414280387E-4</v>
          </cell>
          <cell r="H22">
            <v>6.5446094227054343E-4</v>
          </cell>
          <cell r="I22">
            <v>6.1729580678299991E-4</v>
          </cell>
          <cell r="J22">
            <v>6.5864980248204628E-4</v>
          </cell>
          <cell r="K22">
            <v>1.5059731782933656E-3</v>
          </cell>
          <cell r="L22">
            <v>1.4723177814731621E-3</v>
          </cell>
          <cell r="M22">
            <v>2.2496211752236336E-3</v>
          </cell>
          <cell r="N22">
            <v>1.2755558021647765E-3</v>
          </cell>
          <cell r="O22">
            <v>1.8773791557300001E-3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5.8531037663403767E-4</v>
          </cell>
          <cell r="H23">
            <v>1.3071978857279029E-3</v>
          </cell>
          <cell r="I23">
            <v>1.2328950003259666E-3</v>
          </cell>
          <cell r="J23">
            <v>1.3153461000126271E-3</v>
          </cell>
          <cell r="K23">
            <v>3.0081790529821995E-3</v>
          </cell>
          <cell r="L23">
            <v>2.9411734390520894E-3</v>
          </cell>
          <cell r="M23">
            <v>4.4948747428245157E-3</v>
          </cell>
          <cell r="N23">
            <v>2.5479412958092675E-3</v>
          </cell>
          <cell r="O23">
            <v>3.7508041607782336E-3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0.52047038136395751</v>
          </cell>
          <cell r="E24">
            <v>0.59724106552311929</v>
          </cell>
          <cell r="F24">
            <v>0.31004394070313052</v>
          </cell>
          <cell r="G24">
            <v>0.26475113219136354</v>
          </cell>
          <cell r="H24">
            <v>0.24598321600226561</v>
          </cell>
          <cell r="I24">
            <v>0.21584312137759198</v>
          </cell>
          <cell r="J24">
            <v>0.19076797672974036</v>
          </cell>
          <cell r="K24">
            <v>0.15783063851584708</v>
          </cell>
          <cell r="L24">
            <v>0.14960781627124442</v>
          </cell>
          <cell r="M24">
            <v>0.12667270621002136</v>
          </cell>
          <cell r="N24">
            <v>0.11819654335522758</v>
          </cell>
          <cell r="O24">
            <v>7.4046050526247173E-2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1.0409407627279155</v>
          </cell>
          <cell r="E25">
            <v>1.1944821310462388</v>
          </cell>
          <cell r="F25">
            <v>0.62008788140626103</v>
          </cell>
          <cell r="G25">
            <v>0.52950226438272707</v>
          </cell>
          <cell r="H25">
            <v>0.49196643200453138</v>
          </cell>
          <cell r="I25">
            <v>0.43168624275518391</v>
          </cell>
          <cell r="J25">
            <v>0.38153595345948071</v>
          </cell>
          <cell r="K25">
            <v>0.31566127703169428</v>
          </cell>
          <cell r="L25">
            <v>0.29921563254248895</v>
          </cell>
          <cell r="M25">
            <v>0.25334541242004266</v>
          </cell>
          <cell r="N25">
            <v>0.2363930867104552</v>
          </cell>
          <cell r="O25">
            <v>0.14809210105249423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5.1151107368675496E-3</v>
          </cell>
          <cell r="F26">
            <v>3.9548814616403201E-7</v>
          </cell>
          <cell r="G26">
            <v>8.4188724554456705E-7</v>
          </cell>
          <cell r="H26">
            <v>5.5518599066009698E-3</v>
          </cell>
          <cell r="I26">
            <v>9.0760809277770204E-3</v>
          </cell>
          <cell r="J26">
            <v>9.0200170927479703E-7</v>
          </cell>
          <cell r="K26">
            <v>1.73956029822418E-3</v>
          </cell>
          <cell r="L26">
            <v>7.0981700267097499E-3</v>
          </cell>
          <cell r="M26">
            <v>7.8722664575640602E-6</v>
          </cell>
          <cell r="N26">
            <v>2.9367135285860301E-3</v>
          </cell>
          <cell r="O26">
            <v>2.1641446696111402E-3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4.0437080903965514E-2</v>
          </cell>
          <cell r="F27">
            <v>3.8520574961375571E-2</v>
          </cell>
          <cell r="G27">
            <v>3.8503154218436052E-2</v>
          </cell>
          <cell r="H27">
            <v>1.6830972740409688E-2</v>
          </cell>
          <cell r="I27">
            <v>1.4628415919807533E-2</v>
          </cell>
          <cell r="J27">
            <v>1.4625018178613296E-2</v>
          </cell>
          <cell r="K27">
            <v>1.0815867725339809E-2</v>
          </cell>
          <cell r="L27">
            <v>1.0232502994379732E-2</v>
          </cell>
          <cell r="M27">
            <v>8.8447003272854822E-3</v>
          </cell>
          <cell r="N27">
            <v>8.0996041061499203E-3</v>
          </cell>
          <cell r="O27">
            <v>5.1080078728651876E-3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4.3871541046339928</v>
          </cell>
          <cell r="E28">
            <v>4.3870340729180208</v>
          </cell>
          <cell r="F28">
            <v>4.2017965342274755</v>
          </cell>
          <cell r="G28">
            <v>3.9466997702308495</v>
          </cell>
          <cell r="H28">
            <v>3.6322480509477666</v>
          </cell>
          <cell r="I28">
            <v>3.2574165732401279</v>
          </cell>
          <cell r="J28">
            <v>2.8245079241071198</v>
          </cell>
          <cell r="K28">
            <v>2.4276182316897907</v>
          </cell>
          <cell r="L28">
            <v>2.1653715433675238</v>
          </cell>
          <cell r="M28">
            <v>1.8964972431960039</v>
          </cell>
          <cell r="N28">
            <v>1.8263225818852402</v>
          </cell>
          <cell r="O28">
            <v>1.2765701226002615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6.0932695897694309</v>
          </cell>
          <cell r="E29">
            <v>6.0931028790528048</v>
          </cell>
          <cell r="F29">
            <v>5.835828519760387</v>
          </cell>
          <cell r="G29">
            <v>5.4815274586539608</v>
          </cell>
          <cell r="H29">
            <v>5.044788959649674</v>
          </cell>
          <cell r="I29">
            <v>4.5241896850557373</v>
          </cell>
          <cell r="J29">
            <v>3.9229276723710012</v>
          </cell>
          <cell r="K29">
            <v>3.3716919884580414</v>
          </cell>
          <cell r="L29">
            <v>3.0074604768993387</v>
          </cell>
          <cell r="M29">
            <v>2.6340239488833381</v>
          </cell>
          <cell r="N29">
            <v>2.5365591415072752</v>
          </cell>
          <cell r="O29">
            <v>1.77301405916703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5.7848923518435796E-7</v>
          </cell>
          <cell r="F30">
            <v>3.5211452088998999E-7</v>
          </cell>
          <cell r="G30">
            <v>2.8972468926696501E-6</v>
          </cell>
          <cell r="H30">
            <v>0.20205853344691499</v>
          </cell>
          <cell r="I30">
            <v>6.1111010834640302E-2</v>
          </cell>
          <cell r="J30">
            <v>3.3378258816271999E-7</v>
          </cell>
          <cell r="K30">
            <v>0.13506853982567299</v>
          </cell>
          <cell r="L30">
            <v>3.0496662282438799E-2</v>
          </cell>
          <cell r="M30">
            <v>9.9572413003696994E-7</v>
          </cell>
          <cell r="N30">
            <v>0.10307421376574</v>
          </cell>
          <cell r="O30">
            <v>1.3610551663465701E-4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0.35442859307771513</v>
          </cell>
          <cell r="F31">
            <v>0.35442791158234421</v>
          </cell>
          <cell r="G31">
            <v>0.35442995018394224</v>
          </cell>
          <cell r="H31">
            <v>0.29397663381304784</v>
          </cell>
          <cell r="I31">
            <v>0.26317178591344881</v>
          </cell>
          <cell r="J31">
            <v>0.2427543020050012</v>
          </cell>
          <cell r="K31">
            <v>0.19617947697882127</v>
          </cell>
          <cell r="L31">
            <v>0.17495514216354074</v>
          </cell>
          <cell r="M31">
            <v>0.16556458919907366</v>
          </cell>
          <cell r="N31">
            <v>0.14782681060612629</v>
          </cell>
          <cell r="O31">
            <v>0.10321096306422711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7.4465502380392052E-4</v>
          </cell>
          <cell r="J32">
            <v>7.105889543124387E-4</v>
          </cell>
          <cell r="K32">
            <v>1.7713658991766984E-3</v>
          </cell>
          <cell r="L32">
            <v>1.6854440212393921E-3</v>
          </cell>
          <cell r="M32">
            <v>1.5963331380310388E-2</v>
          </cell>
          <cell r="N32">
            <v>0.11759757932975742</v>
          </cell>
          <cell r="O32">
            <v>0.12605559186964135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7.5217679172113203E-4</v>
          </cell>
          <cell r="J33">
            <v>7.1776662051761483E-4</v>
          </cell>
          <cell r="K33">
            <v>1.7892584840168676E-3</v>
          </cell>
          <cell r="L33">
            <v>1.7024687083226186E-3</v>
          </cell>
          <cell r="M33">
            <v>1.612457715182869E-2</v>
          </cell>
          <cell r="N33">
            <v>0.11878543366642146</v>
          </cell>
          <cell r="O33">
            <v>0.12732888067640535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5.1032210996243405E-7</v>
          </cell>
          <cell r="H34">
            <v>1.3871356888473299E-6</v>
          </cell>
          <cell r="I34">
            <v>3.5761662291550699E-4</v>
          </cell>
          <cell r="J34">
            <v>2.5122680938437399E-5</v>
          </cell>
          <cell r="K34">
            <v>2.9817687169165401E-4</v>
          </cell>
          <cell r="L34">
            <v>6.8574708093085702E-6</v>
          </cell>
          <cell r="M34">
            <v>1.64611832740657E-3</v>
          </cell>
          <cell r="N34">
            <v>9.1569223935314397E-3</v>
          </cell>
          <cell r="O34">
            <v>4.15382331003245E-4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5.1032210996243405E-7</v>
          </cell>
          <cell r="H35">
            <v>1.8974577988097699E-6</v>
          </cell>
          <cell r="I35">
            <v>3.59514080714316E-4</v>
          </cell>
          <cell r="J35">
            <v>3.8463676165275399E-4</v>
          </cell>
          <cell r="K35">
            <v>6.8281363334440795E-4</v>
          </cell>
          <cell r="L35">
            <v>6.89671104153717E-4</v>
          </cell>
          <cell r="M35">
            <v>2.3357894315602901E-3</v>
          </cell>
          <cell r="N35">
            <v>1.14925500459964E-2</v>
          </cell>
          <cell r="O35">
            <v>1.1907583833985E-2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6.1735448955573684</v>
          </cell>
          <cell r="E36">
            <v>6.6364649797994968</v>
          </cell>
          <cell r="F36">
            <v>6.5746284124051995</v>
          </cell>
          <cell r="G36">
            <v>5.6249809965935826</v>
          </cell>
          <cell r="H36">
            <v>3.6747518141467777</v>
          </cell>
          <cell r="I36">
            <v>2.3446777606714955</v>
          </cell>
          <cell r="J36">
            <v>1.4396806742950219</v>
          </cell>
          <cell r="K36">
            <v>0.45912331815172402</v>
          </cell>
          <cell r="L36">
            <v>0.44813555071133354</v>
          </cell>
          <cell r="M36">
            <v>0.43765594345667036</v>
          </cell>
          <cell r="N36">
            <v>0.42838337178232433</v>
          </cell>
          <cell r="O36">
            <v>0.40938634933489954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8.5743679104963544</v>
          </cell>
          <cell r="E37">
            <v>9.2173124719437318</v>
          </cell>
          <cell r="F37">
            <v>9.1314283505627767</v>
          </cell>
          <cell r="G37">
            <v>7.8124736063799771</v>
          </cell>
          <cell r="H37">
            <v>5.1038219640927469</v>
          </cell>
          <cell r="I37">
            <v>3.2564968898215221</v>
          </cell>
          <cell r="J37">
            <v>1.9995564920764193</v>
          </cell>
          <cell r="K37">
            <v>0.63767127521072819</v>
          </cell>
          <cell r="L37">
            <v>0.62241048709907498</v>
          </cell>
          <cell r="M37">
            <v>0.60785547702315346</v>
          </cell>
          <cell r="N37">
            <v>0.59497690525322711</v>
          </cell>
          <cell r="O37">
            <v>0.56859215185402678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5.7473051974247804E-6</v>
          </cell>
          <cell r="E38">
            <v>3.4580379709797202E-2</v>
          </cell>
          <cell r="F38">
            <v>1.33209256474576E-6</v>
          </cell>
          <cell r="G38">
            <v>3.5160040531643999E-6</v>
          </cell>
          <cell r="H38">
            <v>0.14569711059826401</v>
          </cell>
          <cell r="I38">
            <v>3.56345582087291E-2</v>
          </cell>
          <cell r="J38">
            <v>8.9563847044540301E-7</v>
          </cell>
          <cell r="K38">
            <v>1.19222811501249E-4</v>
          </cell>
          <cell r="L38">
            <v>2.9186831496663901E-2</v>
          </cell>
          <cell r="M38">
            <v>4.8004844323170197E-3</v>
          </cell>
          <cell r="N38">
            <v>8.8944513988792797E-3</v>
          </cell>
          <cell r="O38">
            <v>1.8562174848928099E-2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0.47842602512230942</v>
          </cell>
          <cell r="E39">
            <v>0.51300631673895469</v>
          </cell>
          <cell r="F39">
            <v>0.51288796392670943</v>
          </cell>
          <cell r="G39">
            <v>0.5128821541679931</v>
          </cell>
          <cell r="H39">
            <v>0.28745528360491468</v>
          </cell>
          <cell r="I39">
            <v>0.18133409375219417</v>
          </cell>
          <cell r="J39">
            <v>0.1151159906025578</v>
          </cell>
          <cell r="K39">
            <v>3.5752827100692205E-2</v>
          </cell>
          <cell r="L39">
            <v>3.4780834070172462E-2</v>
          </cell>
          <cell r="M39">
            <v>3.4104904875187594E-2</v>
          </cell>
          <cell r="N39">
            <v>3.3647971249905644E-2</v>
          </cell>
          <cell r="O39">
            <v>3.2255347332730354E-2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5.1850544736033912</v>
          </cell>
          <cell r="E40">
            <v>5.5675576123334665</v>
          </cell>
          <cell r="F40">
            <v>5.6974156263067037</v>
          </cell>
          <cell r="G40">
            <v>8.6447003645990357</v>
          </cell>
          <cell r="H40">
            <v>8.6310810486521969</v>
          </cell>
          <cell r="I40">
            <v>7.7176531530032024</v>
          </cell>
          <cell r="J40">
            <v>8.8110224314948464</v>
          </cell>
          <cell r="K40">
            <v>8.9969528015473301</v>
          </cell>
          <cell r="L40">
            <v>9.1641951122204688</v>
          </cell>
          <cell r="M40">
            <v>9.5796497758674199</v>
          </cell>
          <cell r="N40">
            <v>9.4749039725414761</v>
          </cell>
          <cell r="O40">
            <v>9.6078816425552116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5.1850544736033912</v>
          </cell>
          <cell r="E41">
            <v>5.5675576123334665</v>
          </cell>
          <cell r="F41">
            <v>5.6974156263067037</v>
          </cell>
          <cell r="G41">
            <v>8.6447003645990357</v>
          </cell>
          <cell r="H41">
            <v>8.6310810486521969</v>
          </cell>
          <cell r="I41">
            <v>7.7176531530032024</v>
          </cell>
          <cell r="J41">
            <v>8.8110224314948464</v>
          </cell>
          <cell r="K41">
            <v>8.9969528015473301</v>
          </cell>
          <cell r="L41">
            <v>9.1641951122204688</v>
          </cell>
          <cell r="M41">
            <v>9.5796497758674199</v>
          </cell>
          <cell r="N41">
            <v>9.4749039725414761</v>
          </cell>
          <cell r="O41">
            <v>9.6078816425552116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5.6086399236847297</v>
          </cell>
          <cell r="E42">
            <v>6.0095195282857548</v>
          </cell>
          <cell r="F42">
            <v>6.1300334383552118</v>
          </cell>
          <cell r="G42">
            <v>9.2518356954626171</v>
          </cell>
          <cell r="H42">
            <v>9.1885794974119754</v>
          </cell>
          <cell r="I42">
            <v>8.1730793661338854</v>
          </cell>
          <cell r="J42">
            <v>9.3027800360218169</v>
          </cell>
          <cell r="K42">
            <v>9.4704766332077082</v>
          </cell>
          <cell r="L42">
            <v>9.6465211707583975</v>
          </cell>
          <cell r="M42">
            <v>10.083841869334119</v>
          </cell>
          <cell r="N42">
            <v>9.9735831289910397</v>
          </cell>
          <cell r="O42">
            <v>10.113559623742324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1.34563487537605E-2</v>
          </cell>
          <cell r="F43">
            <v>2.6511337614211899E-2</v>
          </cell>
          <cell r="G43">
            <v>0.176266482644863</v>
          </cell>
          <cell r="H43">
            <v>0.25186668443179</v>
          </cell>
          <cell r="I43">
            <v>7.8983841853748099E-2</v>
          </cell>
          <cell r="J43">
            <v>0.19503589717591899</v>
          </cell>
          <cell r="K43">
            <v>0.25791739378337603</v>
          </cell>
          <cell r="L43">
            <v>0.110438511369608</v>
          </cell>
          <cell r="M43">
            <v>0.21047140068072501</v>
          </cell>
          <cell r="N43">
            <v>0.24424869429894699</v>
          </cell>
          <cell r="O43">
            <v>0.12991403611062599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0.32993466088502643</v>
          </cell>
          <cell r="F44">
            <v>0.34460245855854643</v>
          </cell>
          <cell r="G44">
            <v>0.50953524515339399</v>
          </cell>
          <cell r="H44">
            <v>0.51506606411993905</v>
          </cell>
          <cell r="I44">
            <v>0.44165404015704435</v>
          </cell>
          <cell r="J44">
            <v>0.49671928826247186</v>
          </cell>
          <cell r="K44">
            <v>0.50468198458513991</v>
          </cell>
          <cell r="L44">
            <v>0.51492529404454335</v>
          </cell>
          <cell r="M44">
            <v>0.54068171564439049</v>
          </cell>
          <cell r="N44">
            <v>0.53587127560733716</v>
          </cell>
          <cell r="O44">
            <v>0.54344382780113365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1.464933654253441E-4</v>
          </cell>
          <cell r="G45">
            <v>1.9471271748430812E-4</v>
          </cell>
          <cell r="H45">
            <v>4.3493748746478954E-2</v>
          </cell>
          <cell r="I45">
            <v>0.11362798179633385</v>
          </cell>
          <cell r="J45">
            <v>0.14932716555194248</v>
          </cell>
          <cell r="K45">
            <v>0.25646277707338561</v>
          </cell>
          <cell r="L45">
            <v>0.27540155631237645</v>
          </cell>
          <cell r="M45">
            <v>0.29951478941018445</v>
          </cell>
          <cell r="N45">
            <v>0.48466058537994472</v>
          </cell>
          <cell r="O45">
            <v>0.37678234602644878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1.464854892872989E-4</v>
          </cell>
          <cell r="G46">
            <v>1.9470187738022382E-4</v>
          </cell>
          <cell r="H46">
            <v>4.3497232017385319E-2</v>
          </cell>
          <cell r="I46">
            <v>0.11363680320950242</v>
          </cell>
          <cell r="J46">
            <v>0.14933909853710164</v>
          </cell>
          <cell r="K46">
            <v>0.25648227125181045</v>
          </cell>
          <cell r="L46">
            <v>0.27542257515131396</v>
          </cell>
          <cell r="M46">
            <v>0.29953625509578458</v>
          </cell>
          <cell r="N46">
            <v>0.48468729818855572</v>
          </cell>
          <cell r="O46">
            <v>0.37681100823105151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1.07533127011452E-5</v>
          </cell>
          <cell r="E47">
            <v>2.9472648772765499E-7</v>
          </cell>
          <cell r="F47">
            <v>4.1284387433711198E-5</v>
          </cell>
          <cell r="G47">
            <v>1.5936193924041001E-5</v>
          </cell>
          <cell r="H47">
            <v>7.9331243293787896E-3</v>
          </cell>
          <cell r="I47">
            <v>1.27177126244289E-2</v>
          </cell>
          <cell r="J47">
            <v>8.0516653718812198E-3</v>
          </cell>
          <cell r="K47">
            <v>2.56045367600597E-2</v>
          </cell>
          <cell r="L47">
            <v>1.50482773221056E-2</v>
          </cell>
          <cell r="M47">
            <v>1.1003238014936601E-2</v>
          </cell>
          <cell r="N47">
            <v>4.1232728076442203E-2</v>
          </cell>
          <cell r="O47">
            <v>2.1377964722642799E-2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1.0757652541205704E-5</v>
          </cell>
          <cell r="E48">
            <v>4.548810600262038E-7</v>
          </cell>
          <cell r="F48">
            <v>4.1604137267928608E-5</v>
          </cell>
          <cell r="G48">
            <v>4.2222758554274505E-5</v>
          </cell>
          <cell r="H48">
            <v>7.9632937420437925E-3</v>
          </cell>
          <cell r="I48">
            <v>2.0646915345748834E-2</v>
          </cell>
          <cell r="J48">
            <v>2.8652932288861722E-2</v>
          </cell>
          <cell r="K48">
            <v>4.6252519703701846E-2</v>
          </cell>
          <cell r="L48">
            <v>4.940618595268912E-2</v>
          </cell>
          <cell r="M48">
            <v>5.1436460094080802E-2</v>
          </cell>
          <cell r="N48">
            <v>6.6764187605464348E-2</v>
          </cell>
          <cell r="O48">
            <v>7.3394694120994003E-2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5.4453769078497895E-2</v>
          </cell>
          <cell r="F49">
            <v>7.2458609575897726E-2</v>
          </cell>
          <cell r="G49">
            <v>0.11200531906527633</v>
          </cell>
          <cell r="H49">
            <v>0.17394054928186653</v>
          </cell>
          <cell r="I49">
            <v>0.24325154968769136</v>
          </cell>
          <cell r="J49">
            <v>0.32839631309485368</v>
          </cell>
          <cell r="K49">
            <v>0.43844242649678494</v>
          </cell>
          <cell r="L49">
            <v>0.48048165095774747</v>
          </cell>
          <cell r="M49">
            <v>0.5050073330999284</v>
          </cell>
          <cell r="N49">
            <v>0.53077780463502677</v>
          </cell>
          <cell r="O49">
            <v>0.5578679890763022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2.0640124644858999</v>
          </cell>
          <cell r="E50">
            <v>3.8269932836007561</v>
          </cell>
          <cell r="F50">
            <v>4.2207238635330571</v>
          </cell>
          <cell r="G50">
            <v>3.7421253647322477</v>
          </cell>
          <cell r="H50">
            <v>3.1062160850121838</v>
          </cell>
          <cell r="I50">
            <v>3.9406311053330705</v>
          </cell>
          <cell r="J50">
            <v>3.8425993586596765</v>
          </cell>
          <cell r="K50">
            <v>3.7100729285364515</v>
          </cell>
          <cell r="L50">
            <v>3.5400872050969134</v>
          </cell>
          <cell r="M50">
            <v>3.3198901263331684</v>
          </cell>
          <cell r="N50">
            <v>3.2519621834153556</v>
          </cell>
          <cell r="O50">
            <v>2.5946974813493866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1.8962254174715885</v>
          </cell>
          <cell r="E51">
            <v>3.5391859561429135</v>
          </cell>
          <cell r="F51">
            <v>3.540712584515266</v>
          </cell>
          <cell r="G51">
            <v>2.7899529027673409</v>
          </cell>
          <cell r="H51">
            <v>3.3096812582922959</v>
          </cell>
          <cell r="I51">
            <v>3.1435172299184626</v>
          </cell>
          <cell r="J51">
            <v>2.3692399531444575</v>
          </cell>
          <cell r="K51">
            <v>2.7785482112216378</v>
          </cell>
          <cell r="L51">
            <v>2.592412653445495</v>
          </cell>
          <cell r="M51">
            <v>2.4015302099999629</v>
          </cell>
          <cell r="N51">
            <v>2.35172365093241</v>
          </cell>
          <cell r="O51">
            <v>1.9615240756750818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4.3797641634983</v>
          </cell>
          <cell r="E52">
            <v>1.8455482040757767</v>
          </cell>
          <cell r="F52">
            <v>1.8455488648662179</v>
          </cell>
          <cell r="G52">
            <v>1.8455491915923725</v>
          </cell>
          <cell r="H52">
            <v>1.8455493101776979</v>
          </cell>
          <cell r="I52">
            <v>1.8455499898043373</v>
          </cell>
          <cell r="J52">
            <v>1.8455510366327152</v>
          </cell>
          <cell r="K52">
            <v>1.845552386351158</v>
          </cell>
          <cell r="L52">
            <v>1.8455555552802017</v>
          </cell>
          <cell r="M52">
            <v>1.8455600367326808</v>
          </cell>
          <cell r="N52">
            <v>1.845567820225783</v>
          </cell>
          <cell r="O52">
            <v>1.845589269220921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0.35008264062511424</v>
          </cell>
          <cell r="F53">
            <v>0.3825449235559526</v>
          </cell>
          <cell r="G53">
            <v>0.44347409722115044</v>
          </cell>
          <cell r="H53">
            <v>0.5141081213587757</v>
          </cell>
          <cell r="I53">
            <v>0.5959928182856683</v>
          </cell>
          <cell r="J53">
            <v>0.69092086886618065</v>
          </cell>
          <cell r="K53">
            <v>0.80096953939740834</v>
          </cell>
          <cell r="L53">
            <v>0.92876967419605705</v>
          </cell>
          <cell r="M53">
            <v>1.076706743965002</v>
          </cell>
          <cell r="N53">
            <v>1.2482032201527116</v>
          </cell>
          <cell r="O53">
            <v>1.4470222978339731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9.2187303103305922</v>
          </cell>
          <cell r="E54">
            <v>10.629462987591454</v>
          </cell>
          <cell r="F54">
            <v>11.097437280919273</v>
          </cell>
          <cell r="G54">
            <v>9.8160331367464781</v>
          </cell>
          <cell r="H54">
            <v>9.7978900618939662</v>
          </cell>
          <cell r="I54">
            <v>10.65584705585872</v>
          </cell>
          <cell r="J54">
            <v>9.8646341759488649</v>
          </cell>
          <cell r="K54">
            <v>10.366813178662563</v>
          </cell>
          <cell r="L54">
            <v>10.165100138819927</v>
          </cell>
          <cell r="M54">
            <v>9.9067174228915764</v>
          </cell>
          <cell r="N54">
            <v>9.9928480264475592</v>
          </cell>
          <cell r="O54">
            <v>9.1032455877407745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0.62767237570478895</v>
          </cell>
          <cell r="E55">
            <v>3.2793983547081698E-2</v>
          </cell>
          <cell r="F55">
            <v>3.8175762077166998E-3</v>
          </cell>
          <cell r="G55">
            <v>5.6299404810258901E-3</v>
          </cell>
          <cell r="H55">
            <v>1.20204213882127E-2</v>
          </cell>
          <cell r="I55">
            <v>1.22822119729554E-2</v>
          </cell>
          <cell r="J55">
            <v>1.36487404808851E-2</v>
          </cell>
          <cell r="K55">
            <v>1.6936599549085701E-2</v>
          </cell>
          <cell r="L55">
            <v>1.25897924536517E-2</v>
          </cell>
          <cell r="M55">
            <v>1.14158805412506E-2</v>
          </cell>
          <cell r="N55">
            <v>1.34816005602058E-2</v>
          </cell>
          <cell r="O55">
            <v>1.68689884376029E-2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0.62767237570478895</v>
          </cell>
          <cell r="E56">
            <v>0.66046635925187003</v>
          </cell>
          <cell r="F56">
            <v>0.66428393545958697</v>
          </cell>
          <cell r="G56">
            <v>0.66991387594061302</v>
          </cell>
          <cell r="H56">
            <v>0.68193429732882505</v>
          </cell>
          <cell r="I56">
            <v>0.69421650930178103</v>
          </cell>
          <cell r="J56">
            <v>0.70786524978266596</v>
          </cell>
          <cell r="K56">
            <v>0.72480184933175196</v>
          </cell>
          <cell r="L56">
            <v>0.73739164178540395</v>
          </cell>
          <cell r="M56">
            <v>0.74880752232665404</v>
          </cell>
          <cell r="N56">
            <v>0.76228912288686002</v>
          </cell>
          <cell r="O56">
            <v>0.779158111324463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1.3633745881760634E-2</v>
          </cell>
          <cell r="E57">
            <v>1.0819209111130428E-2</v>
          </cell>
          <cell r="F57">
            <v>4.4077443406983462E-2</v>
          </cell>
          <cell r="G57">
            <v>0.12538101524248549</v>
          </cell>
          <cell r="H57">
            <v>0.13269996743372478</v>
          </cell>
          <cell r="I57">
            <v>0.16925843664144233</v>
          </cell>
          <cell r="J57">
            <v>0.13380184812214613</v>
          </cell>
          <cell r="K57">
            <v>0.14928273913862966</v>
          </cell>
          <cell r="L57">
            <v>0.14299846395429064</v>
          </cell>
          <cell r="M57">
            <v>0.13880951056882512</v>
          </cell>
          <cell r="N57">
            <v>0.15908153120792928</v>
          </cell>
          <cell r="O57">
            <v>0.27388781720769706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1.4125612167576658E-2</v>
          </cell>
          <cell r="E58">
            <v>1.0760601073003116E-2</v>
          </cell>
          <cell r="F58">
            <v>4.3935477430126539E-2</v>
          </cell>
          <cell r="G58">
            <v>0.12431242463994555</v>
          </cell>
          <cell r="H58">
            <v>0.13149138549876435</v>
          </cell>
          <cell r="I58">
            <v>0.16725261543834644</v>
          </cell>
          <cell r="J58">
            <v>0.13239686874960099</v>
          </cell>
          <cell r="K58">
            <v>0.14736302343640004</v>
          </cell>
          <cell r="L58">
            <v>0.14120346631152764</v>
          </cell>
          <cell r="M58">
            <v>0.13709696577868896</v>
          </cell>
          <cell r="N58">
            <v>0.15705414051910688</v>
          </cell>
          <cell r="O58">
            <v>0.2691760459849642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2.7759358049337286E-2</v>
          </cell>
          <cell r="E59">
            <v>2.1579810184133533E-2</v>
          </cell>
          <cell r="F59">
            <v>8.8010506676423711E-2</v>
          </cell>
          <cell r="G59">
            <v>0.24969343988243087</v>
          </cell>
          <cell r="H59">
            <v>0.26419135293248891</v>
          </cell>
          <cell r="I59">
            <v>0.33651105207978887</v>
          </cell>
          <cell r="J59">
            <v>0.26619871687174695</v>
          </cell>
          <cell r="K59">
            <v>0.29664576257502984</v>
          </cell>
          <cell r="L59">
            <v>0.28420193026581797</v>
          </cell>
          <cell r="M59">
            <v>0.27590647634751403</v>
          </cell>
          <cell r="N59">
            <v>0.31613567172703638</v>
          </cell>
          <cell r="O59">
            <v>0.54306386319266065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73.23831787656971</v>
          </cell>
          <cell r="E60">
            <v>78.573854704977322</v>
          </cell>
          <cell r="F60">
            <v>77.911056566778939</v>
          </cell>
          <cell r="G60">
            <v>76.652696924476857</v>
          </cell>
          <cell r="H60">
            <v>74.019938965275941</v>
          </cell>
          <cell r="I60">
            <v>71.295807420749554</v>
          </cell>
          <cell r="J60">
            <v>68.108350717575973</v>
          </cell>
          <cell r="K60">
            <v>64.948963550667543</v>
          </cell>
          <cell r="L60">
            <v>63.558946536572961</v>
          </cell>
          <cell r="M60">
            <v>62.234552193061702</v>
          </cell>
          <cell r="N60">
            <v>61.037300407264929</v>
          </cell>
          <cell r="O60">
            <v>58.648952702002454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6.9641977770652757</v>
          </cell>
          <cell r="F61">
            <v>6.9634835567503881</v>
          </cell>
          <cell r="G61">
            <v>6.9637630099712968</v>
          </cell>
          <cell r="H61">
            <v>6.9637149706481338</v>
          </cell>
          <cell r="I61">
            <v>6.9638351299028898</v>
          </cell>
          <cell r="J61">
            <v>6.9637363115405888</v>
          </cell>
          <cell r="K61">
            <v>6.9634333389740313</v>
          </cell>
          <cell r="L61">
            <v>6.9620303433256838</v>
          </cell>
          <cell r="M61">
            <v>6.96203574928363</v>
          </cell>
          <cell r="N61">
            <v>6.9620480872706363</v>
          </cell>
          <cell r="O61">
            <v>6.9624805826664904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6.1735448955573684</v>
          </cell>
          <cell r="E62">
            <v>6.6364649797994968</v>
          </cell>
          <cell r="F62">
            <v>6.5746284124051995</v>
          </cell>
          <cell r="G62">
            <v>5.6249809965935826</v>
          </cell>
          <cell r="H62">
            <v>3.6747518141467777</v>
          </cell>
          <cell r="I62">
            <v>2.3446777606714955</v>
          </cell>
          <cell r="J62">
            <v>1.4396806742950219</v>
          </cell>
          <cell r="K62">
            <v>0.45912331815172402</v>
          </cell>
          <cell r="L62">
            <v>0.44813555071133354</v>
          </cell>
          <cell r="M62">
            <v>0.43765594345667036</v>
          </cell>
          <cell r="N62">
            <v>0.42838337178232433</v>
          </cell>
          <cell r="O62">
            <v>0.40938634933489954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4.8738107126503386E-4</v>
          </cell>
          <cell r="H63">
            <v>1.1597770364509034E-3</v>
          </cell>
          <cell r="I63">
            <v>1.5409367580299256E-3</v>
          </cell>
          <cell r="J63">
            <v>1.1528247263188312E-3</v>
          </cell>
          <cell r="K63">
            <v>5.2787467334363819E-3</v>
          </cell>
          <cell r="L63">
            <v>4.8358216804729381E-3</v>
          </cell>
          <cell r="M63">
            <v>8.9903926405633314E-2</v>
          </cell>
          <cell r="N63">
            <v>0.15435263651229039</v>
          </cell>
          <cell r="O63">
            <v>0.13001309444913858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5.5539021421654722</v>
          </cell>
          <cell r="E64">
            <v>6.0159377972653143</v>
          </cell>
          <cell r="F64">
            <v>6.0159385008035082</v>
          </cell>
          <cell r="G64">
            <v>6.0159395386752568</v>
          </cell>
          <cell r="H64">
            <v>6.0159399201627322</v>
          </cell>
          <cell r="I64">
            <v>6.0159421280527932</v>
          </cell>
          <cell r="J64">
            <v>6.0159466276754392</v>
          </cell>
          <cell r="K64">
            <v>6.9317753841306393</v>
          </cell>
          <cell r="L64">
            <v>8.4784929873731425</v>
          </cell>
          <cell r="M64">
            <v>8.480093925471536</v>
          </cell>
          <cell r="N64">
            <v>8.9440941670563401</v>
          </cell>
          <cell r="O64">
            <v>8.9441208608328413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2.3940347052087669</v>
          </cell>
          <cell r="E65">
            <v>0.34051672236868685</v>
          </cell>
          <cell r="F65">
            <v>2.227357092781888</v>
          </cell>
          <cell r="G65">
            <v>1.9304058733762217</v>
          </cell>
          <cell r="H65">
            <v>1.622869719485043</v>
          </cell>
          <cell r="I65">
            <v>1.3319768085472663</v>
          </cell>
          <cell r="J65">
            <v>1.0531658664906771</v>
          </cell>
          <cell r="K65">
            <v>0.79918283656724165</v>
          </cell>
          <cell r="L65">
            <v>0.77897892289962056</v>
          </cell>
          <cell r="M65">
            <v>0.75794295581104099</v>
          </cell>
          <cell r="N65">
            <v>0.74288574831060483</v>
          </cell>
          <cell r="O65">
            <v>0.70497787743491547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1.2230664473904491</v>
          </cell>
          <cell r="E66">
            <v>1.3407663956764502</v>
          </cell>
          <cell r="F66">
            <v>1.4126994776165438</v>
          </cell>
          <cell r="G66">
            <v>1.4121842551809318</v>
          </cell>
          <cell r="H66">
            <v>1.5482903814239455</v>
          </cell>
          <cell r="I66">
            <v>1.6671627126143655</v>
          </cell>
          <cell r="J66">
            <v>1.7573299021059261</v>
          </cell>
          <cell r="K66">
            <v>1.8825851061279486</v>
          </cell>
          <cell r="L66">
            <v>2.0194508656467072</v>
          </cell>
          <cell r="M66">
            <v>2.0146394237805816</v>
          </cell>
          <cell r="N66">
            <v>3.213421988096794</v>
          </cell>
          <cell r="O66">
            <v>3.2151990263901045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4.261205123009427</v>
          </cell>
          <cell r="E67">
            <v>4.6176481469773911</v>
          </cell>
          <cell r="F67">
            <v>4.8258911446543875</v>
          </cell>
          <cell r="G67">
            <v>5.1929449110484924</v>
          </cell>
          <cell r="H67">
            <v>5.5911025169375383</v>
          </cell>
          <cell r="I67">
            <v>5.9897292423940351</v>
          </cell>
          <cell r="J67">
            <v>6.4618767870106693</v>
          </cell>
          <cell r="K67">
            <v>6.9651824411575394</v>
          </cell>
          <cell r="L67">
            <v>7.5127293966730679</v>
          </cell>
          <cell r="M67">
            <v>8.035527879034186</v>
          </cell>
          <cell r="N67">
            <v>8.6864037013515532</v>
          </cell>
          <cell r="O67">
            <v>9.2350137006734823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1.8770707378999587</v>
          </cell>
          <cell r="E68">
            <v>2.160082431076948</v>
          </cell>
          <cell r="F68">
            <v>2.0882676286785449</v>
          </cell>
          <cell r="G68">
            <v>2.2799719760402701</v>
          </cell>
          <cell r="H68">
            <v>2.4139650132145269</v>
          </cell>
          <cell r="I68">
            <v>2.7024677717450016</v>
          </cell>
          <cell r="J68">
            <v>2.6025474501389283</v>
          </cell>
          <cell r="K68">
            <v>2.6584210851919421</v>
          </cell>
          <cell r="L68">
            <v>2.5947572655339264</v>
          </cell>
          <cell r="M68">
            <v>2.5340428224291065</v>
          </cell>
          <cell r="N68">
            <v>2.4791519730914686</v>
          </cell>
          <cell r="O68">
            <v>2.3696468718954828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0.68564939905077382</v>
          </cell>
          <cell r="E69">
            <v>0.74268916086818371</v>
          </cell>
          <cell r="F69">
            <v>0.64605864541232016</v>
          </cell>
          <cell r="G69">
            <v>2.6467950821212205</v>
          </cell>
          <cell r="H69">
            <v>5.0531804853675073</v>
          </cell>
          <cell r="I69">
            <v>5.404851393537152</v>
          </cell>
          <cell r="J69">
            <v>5.4634254466692793</v>
          </cell>
          <cell r="K69">
            <v>3.9365429550887301</v>
          </cell>
          <cell r="L69">
            <v>3.8440475804776502</v>
          </cell>
          <cell r="M69">
            <v>3.8728498073250068</v>
          </cell>
          <cell r="N69">
            <v>3.9182028565793807</v>
          </cell>
          <cell r="O69">
            <v>4.181507118174971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0.62699568577588183</v>
          </cell>
          <cell r="E70">
            <v>0.68733734955603254</v>
          </cell>
          <cell r="F70">
            <v>0.68622072574646609</v>
          </cell>
          <cell r="G70">
            <v>0.68677780916436704</v>
          </cell>
          <cell r="H70">
            <v>0.68172493325395322</v>
          </cell>
          <cell r="I70">
            <v>0.68247005963406915</v>
          </cell>
          <cell r="J70">
            <v>0.68644562802797282</v>
          </cell>
          <cell r="K70">
            <v>0.68318908344048002</v>
          </cell>
          <cell r="L70">
            <v>0.68333831938258638</v>
          </cell>
          <cell r="M70">
            <v>0.68257140289680784</v>
          </cell>
          <cell r="N70">
            <v>0.68276757528252874</v>
          </cell>
          <cell r="O70">
            <v>0.68023519243997965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3.4846211291909759E-3</v>
          </cell>
          <cell r="H71">
            <v>2.632723960983391E-3</v>
          </cell>
          <cell r="I71">
            <v>2.0890787654842722E-3</v>
          </cell>
          <cell r="J71">
            <v>2.755190168098606E-3</v>
          </cell>
          <cell r="K71">
            <v>5.2916463333599305E-3</v>
          </cell>
          <cell r="L71">
            <v>5.0706281854458407E-3</v>
          </cell>
          <cell r="M71">
            <v>8.7481784859618633E-3</v>
          </cell>
          <cell r="N71">
            <v>7.5595758928084008E-3</v>
          </cell>
          <cell r="O71">
            <v>1.52442413376633E-2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24.189713884358675</v>
          </cell>
          <cell r="E72">
            <v>25.326919029716397</v>
          </cell>
          <cell r="F72">
            <v>24.174301297702858</v>
          </cell>
          <cell r="G72">
            <v>25.043096738619678</v>
          </cell>
          <cell r="H72">
            <v>25.340207514133141</v>
          </cell>
          <cell r="I72">
            <v>25.502788007611436</v>
          </cell>
          <cell r="J72">
            <v>23.863099410971671</v>
          </cell>
          <cell r="K72">
            <v>22.28528224507318</v>
          </cell>
          <cell r="L72">
            <v>21.755561560748276</v>
          </cell>
          <cell r="M72">
            <v>21.217701923473783</v>
          </cell>
          <cell r="N72">
            <v>20.759349320205057</v>
          </cell>
          <cell r="O72">
            <v>19.740857195585949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1.1188505243068655E-3</v>
          </cell>
          <cell r="G73">
            <v>1.2356937938735636E-3</v>
          </cell>
          <cell r="H73">
            <v>6.2378893161578264E-3</v>
          </cell>
          <cell r="I73">
            <v>1.1877342293900183E-2</v>
          </cell>
          <cell r="J73">
            <v>2.0647430700157603E-2</v>
          </cell>
          <cell r="K73">
            <v>1.6481482071430336E-2</v>
          </cell>
          <cell r="L73">
            <v>1.2657143296249708E-2</v>
          </cell>
          <cell r="M73">
            <v>3.9698577952221877E-2</v>
          </cell>
          <cell r="N73">
            <v>3.8210161513633628E-2</v>
          </cell>
          <cell r="O73">
            <v>0.13480451856383627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1.4100654083384401</v>
          </cell>
          <cell r="E74">
            <v>1.5273703434598405</v>
          </cell>
          <cell r="F74">
            <v>1.3831739174893871</v>
          </cell>
          <cell r="G74">
            <v>1.1455195627597043</v>
          </cell>
          <cell r="H74">
            <v>0.93061942995520042</v>
          </cell>
          <cell r="I74">
            <v>0.7438350772333443</v>
          </cell>
          <cell r="J74">
            <v>0.68401840604303177</v>
          </cell>
          <cell r="K74">
            <v>0.62304061637401809</v>
          </cell>
          <cell r="L74">
            <v>0.57501083803967012</v>
          </cell>
          <cell r="M74">
            <v>0.51316882468700198</v>
          </cell>
          <cell r="N74">
            <v>0.47399415183140181</v>
          </cell>
          <cell r="O74">
            <v>0.40342809821892611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4.2702246794869232E-4</v>
          </cell>
          <cell r="H75">
            <v>1.0330459099551995E-3</v>
          </cell>
          <cell r="I75">
            <v>1.0777358758939685E-3</v>
          </cell>
          <cell r="J75">
            <v>1.1665070135669043E-3</v>
          </cell>
          <cell r="K75">
            <v>3.5917502250931502E-3</v>
          </cell>
          <cell r="L75">
            <v>3.4216851301998742E-3</v>
          </cell>
          <cell r="M75">
            <v>9.1425677052660217E-3</v>
          </cell>
          <cell r="N75">
            <v>6.6684617647211663E-3</v>
          </cell>
          <cell r="O75">
            <v>1.3419525532268942E-2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24.843069447814507</v>
          </cell>
          <cell r="E76">
            <v>22.213941901377503</v>
          </cell>
          <cell r="F76">
            <v>20.911933012015279</v>
          </cell>
          <cell r="G76">
            <v>17.704701423815248</v>
          </cell>
          <cell r="H76">
            <v>14.172529026558406</v>
          </cell>
          <cell r="I76">
            <v>11.929508585830902</v>
          </cell>
          <cell r="J76">
            <v>11.09138295569743</v>
          </cell>
          <cell r="K76">
            <v>10.730590052724351</v>
          </cell>
          <cell r="L76">
            <v>7.8804566543702972</v>
          </cell>
          <cell r="M76">
            <v>6.5788582778379734</v>
          </cell>
          <cell r="N76">
            <v>3.5398369537295036</v>
          </cell>
          <cell r="O76">
            <v>1.5086494907620782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/>
          <cell r="E77"/>
          <cell r="F77">
            <v>1.6354382995270797E-3</v>
          </cell>
          <cell r="G77">
            <v>9.1609099567157507E-4</v>
          </cell>
          <cell r="H77">
            <v>1.5118919478761417E-3</v>
          </cell>
          <cell r="I77">
            <v>1.6404077786461903E-3</v>
          </cell>
          <cell r="J77">
            <v>2.2620599498685938E-3</v>
          </cell>
          <cell r="K77">
            <v>5.2449479526160145E-3</v>
          </cell>
          <cell r="L77">
            <v>3.8780558251701974E-3</v>
          </cell>
          <cell r="M77">
            <v>1.4742542591614918E-2</v>
          </cell>
          <cell r="N77">
            <v>1.9157301540874257E-2</v>
          </cell>
          <cell r="O77">
            <v>4.5168553751403218E-2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/>
          <cell r="E78"/>
          <cell r="F78">
            <v>2.11054823898792E-3</v>
          </cell>
          <cell r="G78">
            <v>1.1460756728869286E-3</v>
          </cell>
          <cell r="H78">
            <v>1.8337873586923902E-3</v>
          </cell>
          <cell r="I78">
            <v>1.931224025614179E-3</v>
          </cell>
          <cell r="J78">
            <v>2.5865464017627493E-3</v>
          </cell>
          <cell r="K78">
            <v>5.8290805760027251E-3</v>
          </cell>
          <cell r="L78">
            <v>4.3102091157798603E-3</v>
          </cell>
          <cell r="M78">
            <v>1.6400886368256373E-2</v>
          </cell>
          <cell r="N78">
            <v>2.1305955088815803E-2</v>
          </cell>
          <cell r="O78">
            <v>5.0208354005303282E-2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1.1601850262339499E-3</v>
          </cell>
          <cell r="E79">
            <v>1.2859865188063699E-5</v>
          </cell>
          <cell r="F79">
            <v>6.3992554462735099E-4</v>
          </cell>
          <cell r="G79">
            <v>1.5058336863572499E-3</v>
          </cell>
          <cell r="H79">
            <v>5.7525403097488605E-4</v>
          </cell>
          <cell r="I79">
            <v>1.16711841477591E-3</v>
          </cell>
          <cell r="J79">
            <v>1.3355804394084301E-3</v>
          </cell>
          <cell r="K79">
            <v>7.0638199748673304E-4</v>
          </cell>
          <cell r="L79">
            <v>1.00477481966254E-3</v>
          </cell>
          <cell r="M79">
            <v>5.0654662283387199E-2</v>
          </cell>
          <cell r="N79">
            <v>9.5706037091913701E-4</v>
          </cell>
          <cell r="O79">
            <v>6.6667835313834504E-4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1.1601850262339499E-3</v>
          </cell>
          <cell r="E80">
            <v>4.8477533925600025E-5</v>
          </cell>
          <cell r="F80">
            <v>6.8162624955834996E-4</v>
          </cell>
          <cell r="G80">
            <v>2.1730555363055695E-3</v>
          </cell>
          <cell r="H80">
            <v>2.6870589978221422E-3</v>
          </cell>
          <cell r="I80">
            <v>3.0243567205715796E-3</v>
          </cell>
          <cell r="J80">
            <v>3.026704611284345E-3</v>
          </cell>
          <cell r="K80">
            <v>3.0698939677537809E-3</v>
          </cell>
          <cell r="L80">
            <v>2.8453484950849901E-3</v>
          </cell>
          <cell r="M80">
            <v>5.2197936049603558E-2</v>
          </cell>
          <cell r="N80">
            <v>5.219214517054236E-2</v>
          </cell>
          <cell r="O80">
            <v>5.1976053699325606E-2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1.4425331544569018E-2</v>
          </cell>
          <cell r="F81">
            <v>1.51275169362229E-2</v>
          </cell>
          <cell r="G81">
            <v>1.5577264756866891E-2</v>
          </cell>
          <cell r="H81">
            <v>0.11274756077413595</v>
          </cell>
          <cell r="I81">
            <v>0.22565475119242567</v>
          </cell>
          <cell r="J81">
            <v>0.22841032561855393</v>
          </cell>
          <cell r="K81">
            <v>0.24379085416278087</v>
          </cell>
          <cell r="L81">
            <v>0.32998855954854767</v>
          </cell>
          <cell r="M81">
            <v>0.32687865940537525</v>
          </cell>
          <cell r="N81">
            <v>0.32812427735607486</v>
          </cell>
          <cell r="O81">
            <v>0.32364365726934707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1.4425341142573307E-2</v>
          </cell>
          <cell r="F82">
            <v>1.5127526422723891E-2</v>
          </cell>
          <cell r="G82">
            <v>1.5577263732594568E-2</v>
          </cell>
          <cell r="H82">
            <v>0.11274756341579215</v>
          </cell>
          <cell r="I82">
            <v>0.22565475589365752</v>
          </cell>
          <cell r="J82">
            <v>0.22841032929321536</v>
          </cell>
          <cell r="K82">
            <v>0.24379085101843359</v>
          </cell>
          <cell r="L82">
            <v>0.32998855798360427</v>
          </cell>
          <cell r="M82">
            <v>0.32687865709338493</v>
          </cell>
          <cell r="N82">
            <v>0.32812427473191608</v>
          </cell>
          <cell r="O82">
            <v>0.32364365519480759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5.3846776060717798E-4</v>
          </cell>
          <cell r="F83">
            <v>2.1715938562731899E-5</v>
          </cell>
          <cell r="G83">
            <v>4.33701948529155E-6</v>
          </cell>
          <cell r="H83">
            <v>3.3733560975859299E-3</v>
          </cell>
          <cell r="I83">
            <v>4.4144859889159796E-3</v>
          </cell>
          <cell r="J83">
            <v>6.3074817995088502E-4</v>
          </cell>
          <cell r="K83">
            <v>5.7685677150376598E-4</v>
          </cell>
          <cell r="L83">
            <v>5.8356826962315299E-3</v>
          </cell>
          <cell r="M83">
            <v>4.8551695824241396E-3</v>
          </cell>
          <cell r="N83">
            <v>6.3172195499688498E-4</v>
          </cell>
          <cell r="O83">
            <v>5.8130402147287897E-4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5.3846776060717798E-4</v>
          </cell>
          <cell r="F84">
            <v>5.5963978615623268E-4</v>
          </cell>
          <cell r="G84">
            <v>5.6316369472758296E-4</v>
          </cell>
          <cell r="H84">
            <v>3.9346309352381054E-3</v>
          </cell>
          <cell r="I84">
            <v>8.1407917166232118E-3</v>
          </cell>
          <cell r="J84">
            <v>8.4229675162947864E-3</v>
          </cell>
          <cell r="K84">
            <v>8.9919327937551738E-3</v>
          </cell>
          <cell r="L84">
            <v>1.189255350633266E-2</v>
          </cell>
          <cell r="M84">
            <v>1.1894118076356678E-2</v>
          </cell>
          <cell r="N84">
            <v>1.189547502260889E-2</v>
          </cell>
          <cell r="O84">
            <v>1.189737922278169E-2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3.7445916040985521E-4</v>
          </cell>
          <cell r="E85">
            <v>2.0450056583344645E-3</v>
          </cell>
          <cell r="F85">
            <v>2.1949312613358074E-3</v>
          </cell>
          <cell r="G85">
            <v>4.814614086265325E-5</v>
          </cell>
          <cell r="H85">
            <v>1.0074144545074137E-4</v>
          </cell>
          <cell r="I85">
            <v>4.3081171219122732E-5</v>
          </cell>
          <cell r="J85">
            <v>1.5888522695029769E-4</v>
          </cell>
          <cell r="K85">
            <v>7.4606753885645585E-5</v>
          </cell>
          <cell r="L85">
            <v>1.3794766288334432E-4</v>
          </cell>
          <cell r="M85">
            <v>7.1875318200966416E-5</v>
          </cell>
          <cell r="N85">
            <v>3.4149007039082144E-4</v>
          </cell>
          <cell r="O85">
            <v>9.9797692101053523E-4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5.8251589896523415E-6</v>
          </cell>
          <cell r="G86">
            <v>1.0130126095466786E-5</v>
          </cell>
          <cell r="H86">
            <v>1.6567923131692333E-5</v>
          </cell>
          <cell r="I86">
            <v>2.2324900681374706E-5</v>
          </cell>
          <cell r="J86">
            <v>2.6074907771166143E-5</v>
          </cell>
          <cell r="K86">
            <v>3.5939879342757791E-5</v>
          </cell>
          <cell r="L86">
            <v>3.3589865363961315E-5</v>
          </cell>
          <cell r="M86">
            <v>4.326328419772536E-5</v>
          </cell>
          <cell r="N86">
            <v>1.3822351963681473E-4</v>
          </cell>
          <cell r="O86">
            <v>2.5524977098946117E-4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3.1241288115095231E-2</v>
          </cell>
          <cell r="E87">
            <v>2.8461369798573584E-3</v>
          </cell>
          <cell r="F87">
            <v>1.4005548314295693E-2</v>
          </cell>
          <cell r="G87">
            <v>1.5072725711952159E-2</v>
          </cell>
          <cell r="H87">
            <v>1.7304903533281967E-2</v>
          </cell>
          <cell r="I87">
            <v>1.7208045422575008E-2</v>
          </cell>
          <cell r="J87">
            <v>1.6433351871668903E-2</v>
          </cell>
          <cell r="K87">
            <v>1.8729531787014905E-2</v>
          </cell>
          <cell r="L87">
            <v>1.70930457063562E-2</v>
          </cell>
          <cell r="M87">
            <v>1.6826145619699293E-2</v>
          </cell>
          <cell r="N87">
            <v>0.19699150585996467</v>
          </cell>
          <cell r="O87">
            <v>0.23586329159195268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3.1615747275505098E-2</v>
          </cell>
          <cell r="E88">
            <v>4.8928814926967367E-3</v>
          </cell>
          <cell r="F88">
            <v>1.6206655355041517E-2</v>
          </cell>
          <cell r="G88">
            <v>1.5131374073278255E-2</v>
          </cell>
          <cell r="H88">
            <v>1.7422478955664532E-2</v>
          </cell>
          <cell r="I88">
            <v>1.7273630981702516E-2</v>
          </cell>
          <cell r="J88">
            <v>1.6618455446202263E-2</v>
          </cell>
          <cell r="K88">
            <v>1.8840078420243312E-2</v>
          </cell>
          <cell r="L88">
            <v>1.7264593195397328E-2</v>
          </cell>
          <cell r="M88">
            <v>1.6941284222097997E-2</v>
          </cell>
          <cell r="N88">
            <v>0.1974712194499921</v>
          </cell>
          <cell r="O88">
            <v>0.2371165182839525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3.5600019703904997</v>
          </cell>
          <cell r="E89">
            <v>3.4647174507110776</v>
          </cell>
          <cell r="F89">
            <v>2.8396388906763432</v>
          </cell>
          <cell r="G89">
            <v>1.084283481751751E-3</v>
          </cell>
          <cell r="H89">
            <v>1.2209685423580901E-3</v>
          </cell>
          <cell r="I89">
            <v>1.0643395556494081E-3</v>
          </cell>
          <cell r="J89">
            <v>1.3485759018950169E-3</v>
          </cell>
          <cell r="K89">
            <v>3.013073023153809E-3</v>
          </cell>
          <cell r="L89">
            <v>2.0202697743399293E-3</v>
          </cell>
          <cell r="M89">
            <v>3.3876999435382897E-3</v>
          </cell>
          <cell r="N89">
            <v>1.6532110017628168E-3</v>
          </cell>
          <cell r="O89">
            <v>3.0893599445160837E-3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330.01218265519901</v>
          </cell>
          <cell r="E90">
            <v>321.179307680916</v>
          </cell>
          <cell r="F90">
            <v>263.23452516569699</v>
          </cell>
          <cell r="G90">
            <v>0.100513078758387</v>
          </cell>
          <cell r="H90">
            <v>0.113183783876595</v>
          </cell>
          <cell r="I90">
            <v>9.8664276808700102E-2</v>
          </cell>
          <cell r="J90">
            <v>0.12501298610566799</v>
          </cell>
          <cell r="K90">
            <v>0.27931186924635798</v>
          </cell>
          <cell r="L90">
            <v>0.18727900808131101</v>
          </cell>
          <cell r="M90">
            <v>0.31403978476599997</v>
          </cell>
          <cell r="N90">
            <v>0.15325265986341299</v>
          </cell>
          <cell r="O90">
            <v>0.28638366685664102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3.5600019703904997</v>
          </cell>
          <cell r="E91">
            <v>3.4647174507110776</v>
          </cell>
          <cell r="F91">
            <v>2.8396388906763432</v>
          </cell>
          <cell r="G91">
            <v>1.084283481751751E-3</v>
          </cell>
          <cell r="H91">
            <v>1.2209685423580901E-3</v>
          </cell>
          <cell r="I91">
            <v>1.0643395556494081E-3</v>
          </cell>
          <cell r="J91">
            <v>1.3485759018950169E-3</v>
          </cell>
          <cell r="K91">
            <v>3.013073023153809E-3</v>
          </cell>
          <cell r="L91">
            <v>2.0202697743399293E-3</v>
          </cell>
          <cell r="M91">
            <v>3.3876999435382897E-3</v>
          </cell>
          <cell r="N91">
            <v>1.6532110017628168E-3</v>
          </cell>
          <cell r="O91">
            <v>3.0893599445160837E-3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0.38987220858126753</v>
          </cell>
          <cell r="E92">
            <v>0.78033806190027677</v>
          </cell>
          <cell r="F92">
            <v>0.78023042540722842</v>
          </cell>
          <cell r="G92">
            <v>0.78028630713987912</v>
          </cell>
          <cell r="H92">
            <v>0.78026587806997194</v>
          </cell>
          <cell r="I92">
            <v>0.78027941601671191</v>
          </cell>
          <cell r="J92">
            <v>0.78025907579121145</v>
          </cell>
          <cell r="K92">
            <v>1.9712102070303745</v>
          </cell>
          <cell r="L92">
            <v>3.3309636786891592</v>
          </cell>
          <cell r="M92">
            <v>3.3306764204181443</v>
          </cell>
          <cell r="N92">
            <v>3.3308795924226278</v>
          </cell>
          <cell r="O92">
            <v>3.3305892048694581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0.38987220858126753</v>
          </cell>
          <cell r="E93">
            <v>0.78033806190027677</v>
          </cell>
          <cell r="F93">
            <v>0.78023042540722842</v>
          </cell>
          <cell r="G93">
            <v>0.78028630713987912</v>
          </cell>
          <cell r="H93">
            <v>0.78026587806997194</v>
          </cell>
          <cell r="I93">
            <v>0.78027941601671191</v>
          </cell>
          <cell r="J93">
            <v>0.78025907579121145</v>
          </cell>
          <cell r="K93">
            <v>1.9712102070303745</v>
          </cell>
          <cell r="L93">
            <v>3.3309636786891592</v>
          </cell>
          <cell r="M93">
            <v>3.3306764204181443</v>
          </cell>
          <cell r="N93">
            <v>3.3308795924226278</v>
          </cell>
          <cell r="O93">
            <v>3.3305892048694581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2.75514787993652E-2</v>
          </cell>
          <cell r="E94">
            <v>2.7551445786811801E-2</v>
          </cell>
          <cell r="F94">
            <v>6.1589684518135906E-8</v>
          </cell>
          <cell r="G94">
            <v>7.6716988107607298E-8</v>
          </cell>
          <cell r="H94">
            <v>4.60205523867085E-8</v>
          </cell>
          <cell r="I94">
            <v>4.39263230069613E-8</v>
          </cell>
          <cell r="J94">
            <v>2.25157764548404E-8</v>
          </cell>
          <cell r="K94">
            <v>0.111201468959888</v>
          </cell>
          <cell r="L94">
            <v>0.124018683585137</v>
          </cell>
          <cell r="M94">
            <v>9.5171406686595897E-8</v>
          </cell>
          <cell r="N94">
            <v>8.4619043740704897E-8</v>
          </cell>
          <cell r="O94">
            <v>3.8227423251768001E-7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2.75514787993652E-2</v>
          </cell>
          <cell r="E95">
            <v>5.5102924586177E-2</v>
          </cell>
          <cell r="F95">
            <v>5.5102986175861499E-2</v>
          </cell>
          <cell r="G95">
            <v>5.5103062892849601E-2</v>
          </cell>
          <cell r="H95">
            <v>5.5103108913401998E-2</v>
          </cell>
          <cell r="I95">
            <v>5.5103152839725E-2</v>
          </cell>
          <cell r="J95">
            <v>5.5103175355501403E-2</v>
          </cell>
          <cell r="K95">
            <v>0.13920667558418201</v>
          </cell>
          <cell r="L95">
            <v>0.235220339837443</v>
          </cell>
          <cell r="M95">
            <v>0.23522036017908299</v>
          </cell>
          <cell r="N95">
            <v>0.235220400052159</v>
          </cell>
          <cell r="O95">
            <v>0.235220737125484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4.6280238299138823</v>
          </cell>
          <cell r="E96">
            <v>3.7294886661810893</v>
          </cell>
          <cell r="F96">
            <v>4.200281711289902</v>
          </cell>
          <cell r="G96">
            <v>3.0730547031552335</v>
          </cell>
          <cell r="H96">
            <v>1.9462708315417248</v>
          </cell>
          <cell r="I96">
            <v>2.1113478321846904</v>
          </cell>
          <cell r="J96">
            <v>1.6188621652027801</v>
          </cell>
          <cell r="K96">
            <v>1.4075367730413801</v>
          </cell>
          <cell r="L96">
            <v>0.34625062674874596</v>
          </cell>
          <cell r="M96">
            <v>0.32471345507334998</v>
          </cell>
          <cell r="N96">
            <v>0.31812401588952433</v>
          </cell>
          <cell r="O96">
            <v>0.25380753906317111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4.8716040314882978</v>
          </cell>
          <cell r="E97">
            <v>3.9257775433485174</v>
          </cell>
          <cell r="F97">
            <v>4.4213491697788472</v>
          </cell>
          <cell r="G97">
            <v>3.2347944243739319</v>
          </cell>
          <cell r="H97">
            <v>2.0487061384649734</v>
          </cell>
          <cell r="I97">
            <v>2.2224714022996741</v>
          </cell>
          <cell r="J97">
            <v>1.7040654370555581</v>
          </cell>
          <cell r="K97">
            <v>1.4816176558330336</v>
          </cell>
          <cell r="L97">
            <v>0.36447434394604838</v>
          </cell>
          <cell r="M97">
            <v>0.34180363691931587</v>
          </cell>
          <cell r="N97">
            <v>0.3348673851468677</v>
          </cell>
          <cell r="O97">
            <v>0.26716583059281201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1.08287256208214E-6</v>
          </cell>
          <cell r="E98">
            <v>1.9150106498623002E-6</v>
          </cell>
          <cell r="F98">
            <v>2.9478279087409501E-6</v>
          </cell>
          <cell r="G98">
            <v>3.51607914490833E-6</v>
          </cell>
          <cell r="H98">
            <v>6.8560157773310898E-2</v>
          </cell>
          <cell r="I98">
            <v>8.8716382153702894E-2</v>
          </cell>
          <cell r="J98">
            <v>1.97306594743646E-6</v>
          </cell>
          <cell r="K98">
            <v>1.69119408900852E-2</v>
          </cell>
          <cell r="L98">
            <v>1.7885473592145198E-5</v>
          </cell>
          <cell r="M98">
            <v>1.00379604561546E-2</v>
          </cell>
          <cell r="N98">
            <v>1.32236524672631E-2</v>
          </cell>
          <cell r="O98">
            <v>3.1066726809364399E-5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0.32680222682090104</v>
          </cell>
          <cell r="E99">
            <v>0.32680364134181744</v>
          </cell>
          <cell r="F99">
            <v>0.32680574926398703</v>
          </cell>
          <cell r="G99">
            <v>0.32680737918184843</v>
          </cell>
          <cell r="H99">
            <v>0.15331616292711414</v>
          </cell>
          <cell r="I99">
            <v>0.15727896910706712</v>
          </cell>
          <cell r="J99">
            <v>0.15727559785284353</v>
          </cell>
          <cell r="K99">
            <v>0.1056285337177947</v>
          </cell>
          <cell r="L99">
            <v>3.0561064253682269E-2</v>
          </cell>
          <cell r="M99">
            <v>2.6965545823197587E-2</v>
          </cell>
          <cell r="N99">
            <v>2.6266361448956187E-2</v>
          </cell>
          <cell r="O99">
            <v>2.3290097952012971E-2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2.55302372306944E-3</v>
          </cell>
          <cell r="F100">
            <v>1.4796321227303755E-2</v>
          </cell>
          <cell r="G100">
            <v>0.74753652730833675</v>
          </cell>
          <cell r="H100">
            <v>0.74804988443140719</v>
          </cell>
          <cell r="I100">
            <v>0.7488021530022364</v>
          </cell>
          <cell r="J100">
            <v>0.74915661508697451</v>
          </cell>
          <cell r="K100">
            <v>0.744913741473056</v>
          </cell>
          <cell r="L100">
            <v>0.74492627068305239</v>
          </cell>
          <cell r="M100">
            <v>0.74624565300489176</v>
          </cell>
          <cell r="N100">
            <v>0.50331599444134345</v>
          </cell>
          <cell r="O100">
            <v>3.9212095137456777E-2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2.55302372306944E-3</v>
          </cell>
          <cell r="F101">
            <v>1.4796321227303755E-2</v>
          </cell>
          <cell r="G101">
            <v>0.74753652730833675</v>
          </cell>
          <cell r="H101">
            <v>0.74804988443140719</v>
          </cell>
          <cell r="I101">
            <v>0.7488021530022364</v>
          </cell>
          <cell r="J101">
            <v>0.74915661508697451</v>
          </cell>
          <cell r="K101">
            <v>0.744913741473056</v>
          </cell>
          <cell r="L101">
            <v>0.74492627068305239</v>
          </cell>
          <cell r="M101">
            <v>0.74624565300489176</v>
          </cell>
          <cell r="N101">
            <v>0.50331599444134345</v>
          </cell>
          <cell r="O101">
            <v>3.9212095137456777E-2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2.5788118414842888E-3</v>
          </cell>
          <cell r="F102">
            <v>1.4945779017478553E-2</v>
          </cell>
          <cell r="G102">
            <v>0.75508740132155261</v>
          </cell>
          <cell r="H102">
            <v>0.75560594387010771</v>
          </cell>
          <cell r="I102">
            <v>0.75636581111337009</v>
          </cell>
          <cell r="J102">
            <v>0.75672385362320571</v>
          </cell>
          <cell r="K102">
            <v>0.75243812270005639</v>
          </cell>
          <cell r="L102">
            <v>0.75245077846772945</v>
          </cell>
          <cell r="M102">
            <v>0.75378348788372906</v>
          </cell>
          <cell r="N102">
            <v>0.50839999438519534</v>
          </cell>
          <cell r="O102">
            <v>3.960817690652197E-2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2.6209035279862401E-4</v>
          </cell>
          <cell r="F103">
            <v>1.27332159923805E-3</v>
          </cell>
          <cell r="G103">
            <v>5.7329792041332199E-2</v>
          </cell>
          <cell r="H103">
            <v>1.9277694823400401E-2</v>
          </cell>
          <cell r="I103">
            <v>3.1080452346496298E-2</v>
          </cell>
          <cell r="J103">
            <v>2.7373778201481899E-2</v>
          </cell>
          <cell r="K103">
            <v>3.0264412049150299E-2</v>
          </cell>
          <cell r="L103">
            <v>2.9114260326535201E-2</v>
          </cell>
          <cell r="M103">
            <v>2.5687069140641901E-2</v>
          </cell>
          <cell r="N103">
            <v>1.6963929066338999E-2</v>
          </cell>
          <cell r="O103">
            <v>2.1973275000996E-3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2.6209035279862401E-4</v>
          </cell>
          <cell r="F104">
            <v>1.414666080233686E-3</v>
          </cell>
          <cell r="G104">
            <v>5.8262642798689465E-2</v>
          </cell>
          <cell r="H104">
            <v>5.8984380359194302E-2</v>
          </cell>
          <cell r="I104">
            <v>6.08473834376752E-2</v>
          </cell>
          <cell r="J104">
            <v>5.9647658891068801E-2</v>
          </cell>
          <cell r="K104">
            <v>6.1839247434465103E-2</v>
          </cell>
          <cell r="L104">
            <v>6.0847732386763498E-2</v>
          </cell>
          <cell r="M104">
            <v>5.9877855785697098E-2</v>
          </cell>
          <cell r="N104">
            <v>4.2151831241788895E-2</v>
          </cell>
          <cell r="O104">
            <v>4.7436835102769997E-3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0.60720772756058483</v>
          </cell>
          <cell r="E105">
            <v>1.2153966545035313</v>
          </cell>
          <cell r="F105">
            <v>1.2152669998625902</v>
          </cell>
          <cell r="G105">
            <v>1.2153360873012382</v>
          </cell>
          <cell r="H105">
            <v>1.2153106825395599</v>
          </cell>
          <cell r="I105">
            <v>1.2153277208251423</v>
          </cell>
          <cell r="J105">
            <v>1.2153031404373869</v>
          </cell>
          <cell r="K105">
            <v>0.61773732439418372</v>
          </cell>
          <cell r="L105">
            <v>1.0461113974925324E-2</v>
          </cell>
          <cell r="M105">
            <v>1.046154738766685E-2</v>
          </cell>
          <cell r="N105">
            <v>1.0462304308379352E-2</v>
          </cell>
          <cell r="O105">
            <v>1.0467227016813069E-2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0.60720772756058483</v>
          </cell>
          <cell r="E106">
            <v>1.2153966545035313</v>
          </cell>
          <cell r="F106">
            <v>1.2152669998625902</v>
          </cell>
          <cell r="G106">
            <v>1.2153360873012382</v>
          </cell>
          <cell r="H106">
            <v>1.2153106825395599</v>
          </cell>
          <cell r="I106">
            <v>1.2153277208251423</v>
          </cell>
          <cell r="J106">
            <v>1.2153031404373869</v>
          </cell>
          <cell r="K106">
            <v>0.61773732439418372</v>
          </cell>
          <cell r="L106">
            <v>1.0461113974925324E-2</v>
          </cell>
          <cell r="M106">
            <v>1.046154738766685E-2</v>
          </cell>
          <cell r="N106">
            <v>1.0462304308379352E-2</v>
          </cell>
          <cell r="O106">
            <v>1.0467227016813069E-2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4.2912012985357802E-2</v>
          </cell>
          <cell r="E107">
            <v>4.2911986648700599E-2</v>
          </cell>
          <cell r="F107">
            <v>6.2908723884319495E-8</v>
          </cell>
          <cell r="G107">
            <v>4.6165200207212602E-8</v>
          </cell>
          <cell r="H107">
            <v>4.1783309338710503E-8</v>
          </cell>
          <cell r="I107">
            <v>4.0802431329666598E-8</v>
          </cell>
          <cell r="J107">
            <v>2.1495776403423301E-8</v>
          </cell>
          <cell r="K107">
            <v>9.8861019488332407E-6</v>
          </cell>
          <cell r="L107">
            <v>7.28983981489456E-4</v>
          </cell>
          <cell r="M107">
            <v>9.7193255097736499E-8</v>
          </cell>
          <cell r="N107">
            <v>9.0457774332653505E-8</v>
          </cell>
          <cell r="O107">
            <v>4.0023990334500902E-7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4.2912012985357802E-2</v>
          </cell>
          <cell r="E108">
            <v>8.5823999634058401E-2</v>
          </cell>
          <cell r="F108">
            <v>8.5824062542782298E-2</v>
          </cell>
          <cell r="G108">
            <v>8.5824108707982502E-2</v>
          </cell>
          <cell r="H108">
            <v>8.5824150491291898E-2</v>
          </cell>
          <cell r="I108">
            <v>8.5824191293723207E-2</v>
          </cell>
          <cell r="J108">
            <v>8.5824212789499602E-2</v>
          </cell>
          <cell r="K108">
            <v>4.36284293077931E-2</v>
          </cell>
          <cell r="L108">
            <v>7.3902704048597401E-4</v>
          </cell>
          <cell r="M108">
            <v>7.3907135821045804E-4</v>
          </cell>
          <cell r="N108">
            <v>7.39121045796172E-4</v>
          </cell>
          <cell r="O108">
            <v>7.3947947014746797E-4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2.505070162284222E-3</v>
          </cell>
          <cell r="E109">
            <v>2.4744253923431048E-2</v>
          </cell>
          <cell r="F109">
            <v>2.1100751853433283E-2</v>
          </cell>
          <cell r="G109">
            <v>7.9091662835373312E-3</v>
          </cell>
          <cell r="H109">
            <v>2.5891819829662415E-2</v>
          </cell>
          <cell r="I109">
            <v>0.19870131344394368</v>
          </cell>
          <cell r="J109">
            <v>4.2686095804106367E-3</v>
          </cell>
          <cell r="K109">
            <v>0.13616897464486072</v>
          </cell>
          <cell r="L109">
            <v>7.555777065833269E-2</v>
          </cell>
          <cell r="M109">
            <v>3.9453489755586109E-2</v>
          </cell>
          <cell r="N109">
            <v>2.9189658925713735E-2</v>
          </cell>
          <cell r="O109">
            <v>9.9142100834788607E-3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/>
          <cell r="E110"/>
          <cell r="F110"/>
          <cell r="G110">
            <v>1.3608755814293801E-6</v>
          </cell>
          <cell r="H110">
            <v>6.8500820591194784E-4</v>
          </cell>
          <cell r="I110">
            <v>9.1419453513698551E-4</v>
          </cell>
          <cell r="J110">
            <v>4.975010238988946E-4</v>
          </cell>
          <cell r="K110">
            <v>2.4024935740167988E-3</v>
          </cell>
          <cell r="L110">
            <v>1.579400984460606E-3</v>
          </cell>
          <cell r="N110">
            <v>1.2335612518868764E-3</v>
          </cell>
          <cell r="O110">
            <v>1.9076474524847313E-4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/>
          <cell r="E111"/>
          <cell r="F111"/>
          <cell r="G111">
            <v>4.5743366670859413E-4</v>
          </cell>
          <cell r="H111">
            <v>8.6879512948762852E-4</v>
          </cell>
          <cell r="I111">
            <v>1.156840372824347E-3</v>
          </cell>
          <cell r="J111">
            <v>2.8047249679462446E-4</v>
          </cell>
          <cell r="K111">
            <v>2.8733586612723614E-3</v>
          </cell>
          <cell r="L111">
            <v>1.3577789961969299E-3</v>
          </cell>
          <cell r="M111">
            <v>2.4673027643324161E-3</v>
          </cell>
          <cell r="N111">
            <v>1.5695022312370666E-3</v>
          </cell>
          <cell r="O111">
            <v>3.5049222019750957E-3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/>
          <cell r="E112"/>
          <cell r="F112"/>
          <cell r="G112">
            <v>1.5395340447865269E-4</v>
          </cell>
          <cell r="H112">
            <v>4.9257765940764751E-5</v>
          </cell>
          <cell r="I112">
            <v>2.336124114996811E-4</v>
          </cell>
          <cell r="J112">
            <v>1.8216664306697293E-4</v>
          </cell>
          <cell r="K112">
            <v>4.6809476777704865E-4</v>
          </cell>
          <cell r="L112">
            <v>1.9637627852722809E-4</v>
          </cell>
          <cell r="M112">
            <v>5.1762110796510431E-4</v>
          </cell>
          <cell r="N112">
            <v>3.0208368064371991E-4</v>
          </cell>
          <cell r="O112">
            <v>7.0748829163774392E-5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/>
          <cell r="E113"/>
          <cell r="F113"/>
          <cell r="G113">
            <v>9.9369170997540512E-5</v>
          </cell>
          <cell r="H113">
            <v>8.3760340478407855E-6</v>
          </cell>
          <cell r="I113"/>
          <cell r="J113">
            <v>2.5066687287880328E-4</v>
          </cell>
          <cell r="K113">
            <v>7.1963041088929521E-4</v>
          </cell>
          <cell r="L113">
            <v>2.2063480004295052E-4</v>
          </cell>
          <cell r="M113">
            <v>5.1361265106363496E-4</v>
          </cell>
          <cell r="N113">
            <v>2.7843620468622003E-4</v>
          </cell>
          <cell r="O113">
            <v>1.3683194265396784E-3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1.7209570001864556E-3</v>
          </cell>
          <cell r="E114">
            <v>2.2673822352931278E-2</v>
          </cell>
          <cell r="F114">
            <v>1.6829985811367278E-2</v>
          </cell>
          <cell r="G114"/>
          <cell r="H114">
            <v>9.2717403515965233E-3</v>
          </cell>
          <cell r="I114">
            <v>0.14748855208633729</v>
          </cell>
          <cell r="J114">
            <v>1.9984707324541464E-3</v>
          </cell>
          <cell r="K114">
            <v>5.8678823384848824E-2</v>
          </cell>
          <cell r="L114">
            <v>2.721103491037927E-2</v>
          </cell>
          <cell r="N114">
            <v>6.000731928552161E-3</v>
          </cell>
          <cell r="O114">
            <v>2.3245967600294608E-3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/>
          <cell r="E115">
            <v>7.0246907178556103E-5</v>
          </cell>
          <cell r="F115">
            <v>3.3331434978236996E-3</v>
          </cell>
          <cell r="G115">
            <v>6.583953668841752E-3</v>
          </cell>
          <cell r="H115">
            <v>1.4461050047909683E-2</v>
          </cell>
          <cell r="I115">
            <v>4.8027192187015413E-2</v>
          </cell>
          <cell r="J115">
            <v>7.9076053969828882E-4</v>
          </cell>
          <cell r="K115">
            <v>6.8576453149692004E-2</v>
          </cell>
          <cell r="L115">
            <v>4.4433934825567199E-2</v>
          </cell>
          <cell r="M115">
            <v>3.4250816636152613E-2</v>
          </cell>
          <cell r="N115">
            <v>1.9200785390694045E-2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7.8226159584997388E-4</v>
          </cell>
          <cell r="E116">
            <v>1.9249322167028805E-3</v>
          </cell>
          <cell r="F116">
            <v>6.1479900544627881E-4</v>
          </cell>
          <cell r="G116">
            <v>4.6186130384523623E-4</v>
          </cell>
          <cell r="H116">
            <v>2.8550460111898641E-4</v>
          </cell>
          <cell r="I116">
            <v>4.1856061868124551E-4</v>
          </cell>
          <cell r="J116">
            <v>1.3766411209810853E-4</v>
          </cell>
          <cell r="K116">
            <v>1.3063752803276596E-3</v>
          </cell>
          <cell r="L116">
            <v>3.3446101395684949E-4</v>
          </cell>
          <cell r="M116">
            <v>1.0796328430577322E-3</v>
          </cell>
          <cell r="N116">
            <v>1.3826398548079759E-4</v>
          </cell>
          <cell r="O116">
            <v>4.7219209104643251E-5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/>
          <cell r="E117">
            <v>7.4424586919353441E-5</v>
          </cell>
          <cell r="F117">
            <v>3.216267696873973E-4</v>
          </cell>
          <cell r="G117">
            <v>1.512341930841266E-4</v>
          </cell>
          <cell r="H117">
            <v>2.6208769364903072E-4</v>
          </cell>
          <cell r="I117">
            <v>4.623612324487896E-4</v>
          </cell>
          <cell r="J117">
            <v>1.3090715952079727E-4</v>
          </cell>
          <cell r="K117">
            <v>1.1437454160366011E-3</v>
          </cell>
          <cell r="L117">
            <v>2.2414884920165355E-4</v>
          </cell>
          <cell r="M117">
            <v>6.245037530145923E-4</v>
          </cell>
          <cell r="N117">
            <v>4.662942525328492E-4</v>
          </cell>
          <cell r="O117">
            <v>2.407638911417727E-3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2.5664626627917284E-3</v>
          </cell>
          <cell r="H118">
            <v>3.5749509404995861E-3</v>
          </cell>
          <cell r="I118">
            <v>3.0318551204046753E-3</v>
          </cell>
          <cell r="J118">
            <v>2.8400554196337884E-3</v>
          </cell>
          <cell r="K118">
            <v>7.2676389050615924E-3</v>
          </cell>
          <cell r="L118">
            <v>7.4958562697358304E-3</v>
          </cell>
          <cell r="M118">
            <v>7.624394975391041E-3</v>
          </cell>
          <cell r="N118">
            <v>7.7375578675044233E-3</v>
          </cell>
          <cell r="O118">
            <v>1.460542160517616E-2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2.592386528072452E-3</v>
          </cell>
          <cell r="H119">
            <v>3.6110615560601888E-3</v>
          </cell>
          <cell r="I119">
            <v>3.0624799196006854E-3</v>
          </cell>
          <cell r="J119">
            <v>2.8687428481149364E-3</v>
          </cell>
          <cell r="K119">
            <v>7.3410493990521183E-3</v>
          </cell>
          <cell r="L119">
            <v>7.5715719896321549E-3</v>
          </cell>
          <cell r="M119">
            <v>7.7014090660515577E-3</v>
          </cell>
          <cell r="N119">
            <v>7.815715017681241E-3</v>
          </cell>
          <cell r="O119">
            <v>1.4752951116339553E-2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2.5664626627917284E-3</v>
          </cell>
          <cell r="H120">
            <v>3.5749509404995861E-3</v>
          </cell>
          <cell r="I120">
            <v>3.0318551204046753E-3</v>
          </cell>
          <cell r="J120">
            <v>2.8400554196337884E-3</v>
          </cell>
          <cell r="K120">
            <v>7.2676389050615924E-3</v>
          </cell>
          <cell r="L120">
            <v>7.4958562697358304E-3</v>
          </cell>
          <cell r="M120">
            <v>7.624394975391041E-3</v>
          </cell>
          <cell r="N120">
            <v>7.7375578675044233E-3</v>
          </cell>
          <cell r="O120">
            <v>1.460542160517616E-2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2.47333745028503E-4</v>
          </cell>
          <cell r="H121">
            <v>2.7643890727629798E-4</v>
          </cell>
          <cell r="I121">
            <v>2.4133372553828401E-4</v>
          </cell>
          <cell r="J121">
            <v>2.0827732687910501E-4</v>
          </cell>
          <cell r="K121">
            <v>6.5080880467344204E-4</v>
          </cell>
          <cell r="L121">
            <v>5.1569867208769104E-4</v>
          </cell>
          <cell r="M121">
            <v>5.4820249164108995E-4</v>
          </cell>
          <cell r="N121">
            <v>5.37024029939087E-4</v>
          </cell>
          <cell r="O121">
            <v>1.1747458424054E-3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2.47333745028503E-4</v>
          </cell>
          <cell r="H122">
            <v>3.6336773231276205E-4</v>
          </cell>
          <cell r="I122">
            <v>3.3008004417081502E-4</v>
          </cell>
          <cell r="J122">
            <v>3.24193344586461E-4</v>
          </cell>
          <cell r="K122">
            <v>8.0845756801779702E-4</v>
          </cell>
          <cell r="L122">
            <v>7.8671391341729306E-4</v>
          </cell>
          <cell r="M122">
            <v>8.4560085223715396E-4</v>
          </cell>
          <cell r="N122">
            <v>8.257537216668331E-4</v>
          </cell>
          <cell r="O122">
            <v>1.5280074862669339E-3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/>
          <cell r="E123"/>
          <cell r="F123"/>
          <cell r="G123">
            <v>2.5937474036538816E-3</v>
          </cell>
          <cell r="H123">
            <v>4.2960697619721386E-3</v>
          </cell>
          <cell r="I123">
            <v>3.9766744547376697E-3</v>
          </cell>
          <cell r="J123">
            <v>3.3662438720138323E-3</v>
          </cell>
          <cell r="K123">
            <v>9.743542973068911E-3</v>
          </cell>
          <cell r="L123">
            <v>9.1509729740927616E-3</v>
          </cell>
          <cell r="M123">
            <v>7.7014090660515577E-3</v>
          </cell>
          <cell r="N123">
            <v>9.0492762695681163E-3</v>
          </cell>
          <cell r="O123">
            <v>1.4943715861588025E-2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/>
          <cell r="E124"/>
          <cell r="F124"/>
          <cell r="G124">
            <v>4.3490602973900275E-4</v>
          </cell>
          <cell r="H124">
            <v>1.1706440895128548E-4</v>
          </cell>
          <cell r="I124">
            <v>8.6757863753627294E-5</v>
          </cell>
          <cell r="J124">
            <v>4.6141069786482072E-4</v>
          </cell>
          <cell r="K124">
            <v>2.0421100949130871E-4</v>
          </cell>
          <cell r="L124">
            <v>9.1652533617463268E-4</v>
          </cell>
          <cell r="M124">
            <v>2.3436060882450617E-3</v>
          </cell>
          <cell r="N124">
            <v>1.1275248824502153E-3</v>
          </cell>
          <cell r="O124">
            <v>3.0095480594125256E-3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/>
          <cell r="F125"/>
          <cell r="G125">
            <v>1.4081138052976731E-6</v>
          </cell>
          <cell r="H125">
            <v>4.5710402092896018E-6</v>
          </cell>
          <cell r="I125">
            <v>6.8514425702300722E-6</v>
          </cell>
          <cell r="J125">
            <v>7.6391117238949053E-6</v>
          </cell>
          <cell r="K125">
            <v>2.0308845853229716E-5</v>
          </cell>
          <cell r="L125">
            <v>2.3377455464585437E-5</v>
          </cell>
          <cell r="M125">
            <v>2.6986808248664424E-5</v>
          </cell>
          <cell r="N125">
            <v>3.0510765008880619E-5</v>
          </cell>
          <cell r="O125">
            <v>5.8431704743867623E-5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/>
          <cell r="E126"/>
          <cell r="F126"/>
          <cell r="G126">
            <v>3.0316585870427369E-3</v>
          </cell>
          <cell r="H126">
            <v>4.418344750514884E-3</v>
          </cell>
          <cell r="I126">
            <v>4.0702837610615246E-3</v>
          </cell>
          <cell r="J126">
            <v>3.8352936816025479E-3</v>
          </cell>
          <cell r="K126">
            <v>9.9680628284134522E-3</v>
          </cell>
          <cell r="L126">
            <v>1.0090875765731977E-2</v>
          </cell>
          <cell r="M126">
            <v>1.0072001962545287E-2</v>
          </cell>
          <cell r="N126">
            <v>1.020731191702721E-2</v>
          </cell>
          <cell r="O126">
            <v>1.8011695625744426E-2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1.8772631632968737</v>
          </cell>
          <cell r="E127">
            <v>3.5037940965814864</v>
          </cell>
          <cell r="F127">
            <v>3.5053054586701116</v>
          </cell>
          <cell r="G127">
            <v>2.762053373739668</v>
          </cell>
          <cell r="H127">
            <v>3.2765844457093745</v>
          </cell>
          <cell r="I127">
            <v>3.1120820576192769</v>
          </cell>
          <cell r="J127">
            <v>2.3455475536130099</v>
          </cell>
          <cell r="K127">
            <v>2.7507627291094225</v>
          </cell>
          <cell r="L127">
            <v>2.5664885269110393</v>
          </cell>
          <cell r="M127">
            <v>2.3775149078999656</v>
          </cell>
          <cell r="N127">
            <v>2.3282064144230854</v>
          </cell>
          <cell r="O127">
            <v>1.94190883491833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1.8772631632968737</v>
          </cell>
          <cell r="E128">
            <v>3.5037940965814864</v>
          </cell>
          <cell r="F128">
            <v>3.5053054586701116</v>
          </cell>
          <cell r="G128">
            <v>2.762053373739668</v>
          </cell>
          <cell r="H128">
            <v>3.2765844457093745</v>
          </cell>
          <cell r="I128">
            <v>3.1120820576192769</v>
          </cell>
          <cell r="J128">
            <v>2.3455475536130099</v>
          </cell>
          <cell r="K128">
            <v>2.7507627291094225</v>
          </cell>
          <cell r="L128">
            <v>2.5664885269110393</v>
          </cell>
          <cell r="M128">
            <v>2.3775149078999656</v>
          </cell>
          <cell r="N128">
            <v>2.3282064144230854</v>
          </cell>
          <cell r="O128">
            <v>1.94190883491833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1.8962254174715885</v>
          </cell>
          <cell r="E129">
            <v>3.5391859561429135</v>
          </cell>
          <cell r="F129">
            <v>3.540712584515266</v>
          </cell>
          <cell r="G129">
            <v>2.7899529027673409</v>
          </cell>
          <cell r="H129">
            <v>3.3096812582922959</v>
          </cell>
          <cell r="I129">
            <v>3.1435172299184626</v>
          </cell>
          <cell r="J129">
            <v>2.3692399531444575</v>
          </cell>
          <cell r="K129">
            <v>2.7785482112216378</v>
          </cell>
          <cell r="L129">
            <v>2.592412653445495</v>
          </cell>
          <cell r="M129">
            <v>2.4015302099999629</v>
          </cell>
          <cell r="N129">
            <v>2.35172365093241</v>
          </cell>
          <cell r="O129">
            <v>1.9615240756750818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1.6586587434464201E-8</v>
          </cell>
          <cell r="F130">
            <v>1.81168056413816E-8</v>
          </cell>
          <cell r="G130">
            <v>1.9699036041138701E-8</v>
          </cell>
          <cell r="H130">
            <v>2.73312578308863E-8</v>
          </cell>
          <cell r="I130">
            <v>3.0560738630086998E-8</v>
          </cell>
          <cell r="J130">
            <v>3.5691141265978398E-8</v>
          </cell>
          <cell r="K130">
            <v>5.0706426762458098E-8</v>
          </cell>
          <cell r="L130">
            <v>6.5446976559818206E-8</v>
          </cell>
          <cell r="M130">
            <v>1.1594463747923501E-7</v>
          </cell>
          <cell r="N130">
            <v>1.7322681164634601E-7</v>
          </cell>
          <cell r="O130">
            <v>5.5909300396531697E-7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0.31204628452809946</v>
          </cell>
          <cell r="F131">
            <v>0.31204630264490507</v>
          </cell>
          <cell r="G131">
            <v>0.31204632234394114</v>
          </cell>
          <cell r="H131">
            <v>0.31204634967519895</v>
          </cell>
          <cell r="I131">
            <v>0.31204638023593761</v>
          </cell>
          <cell r="J131">
            <v>0.31204641592707888</v>
          </cell>
          <cell r="K131">
            <v>0.3120464666335056</v>
          </cell>
          <cell r="L131">
            <v>0.31204653208048216</v>
          </cell>
          <cell r="M131">
            <v>0.31204664802511967</v>
          </cell>
          <cell r="N131">
            <v>0.31204682125193134</v>
          </cell>
          <cell r="O131">
            <v>0.31204738034493529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0.46786963941836024</v>
          </cell>
          <cell r="E132">
            <v>0.95654206642316986</v>
          </cell>
          <cell r="F132">
            <v>0.95642369231669955</v>
          </cell>
          <cell r="G132">
            <v>0.95648497534109456</v>
          </cell>
          <cell r="H132">
            <v>0.95646199962559131</v>
          </cell>
          <cell r="I132">
            <v>0.95647687794392999</v>
          </cell>
          <cell r="J132">
            <v>0.95645450692874379</v>
          </cell>
          <cell r="K132">
            <v>0.48939926598488404</v>
          </cell>
          <cell r="L132">
            <v>5.1889733492496226E-4</v>
          </cell>
          <cell r="M132">
            <v>5.203516494379219E-4</v>
          </cell>
          <cell r="N132">
            <v>5.2201967311912194E-4</v>
          </cell>
          <cell r="O132">
            <v>5.3617193383070341E-4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0.46786963941836024</v>
          </cell>
          <cell r="E133">
            <v>0.95654206642316986</v>
          </cell>
          <cell r="F133">
            <v>0.95642369231669955</v>
          </cell>
          <cell r="G133">
            <v>0.95648497534109456</v>
          </cell>
          <cell r="H133">
            <v>0.95646199962559131</v>
          </cell>
          <cell r="I133">
            <v>0.95647687794392999</v>
          </cell>
          <cell r="J133">
            <v>0.95645450692874379</v>
          </cell>
          <cell r="K133">
            <v>0.48939926598488404</v>
          </cell>
          <cell r="L133">
            <v>5.1889733492496226E-4</v>
          </cell>
          <cell r="M133">
            <v>5.203516494379219E-4</v>
          </cell>
          <cell r="N133">
            <v>5.2201967311912194E-4</v>
          </cell>
          <cell r="O133">
            <v>5.3617193383070341E-4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3.30640167832962E-2</v>
          </cell>
          <cell r="E134">
            <v>3.4481324054783803E-2</v>
          </cell>
          <cell r="F134">
            <v>1.5782867645689801E-8</v>
          </cell>
          <cell r="G134">
            <v>2.1014208736098001E-8</v>
          </cell>
          <cell r="H134">
            <v>2.2634214153991399E-8</v>
          </cell>
          <cell r="I134">
            <v>2.4135511819056701E-8</v>
          </cell>
          <cell r="J134">
            <v>1.5068242718904799E-8</v>
          </cell>
          <cell r="K134">
            <v>3.9561741273119201E-7</v>
          </cell>
          <cell r="L134">
            <v>3.6151709892504799E-5</v>
          </cell>
          <cell r="M134">
            <v>1.2529450514262999E-7</v>
          </cell>
          <cell r="N134">
            <v>1.4088991213053999E-7</v>
          </cell>
          <cell r="O134">
            <v>1.0301788838397801E-6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3.30640167832962E-2</v>
          </cell>
          <cell r="E135">
            <v>6.7545340838080004E-2</v>
          </cell>
          <cell r="F135">
            <v>6.75453566209476E-2</v>
          </cell>
          <cell r="G135">
            <v>6.7545377635156403E-2</v>
          </cell>
          <cell r="H135">
            <v>6.7545400269370504E-2</v>
          </cell>
          <cell r="I135">
            <v>6.7545424404882301E-2</v>
          </cell>
          <cell r="J135">
            <v>6.7545439473125093E-2</v>
          </cell>
          <cell r="K135">
            <v>3.4565235147579497E-2</v>
          </cell>
          <cell r="L135">
            <v>3.66293323574094E-5</v>
          </cell>
          <cell r="M135">
            <v>3.6734459779070601E-5</v>
          </cell>
          <cell r="N135">
            <v>3.6852946078944202E-5</v>
          </cell>
          <cell r="O135">
            <v>3.7858758849067801E-5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55.4776457313354</v>
          </cell>
          <cell r="E136">
            <v>55.012296617070696</v>
          </cell>
          <cell r="F136">
            <v>55.301389527694788</v>
          </cell>
          <cell r="G136">
            <v>56.873807824959684</v>
          </cell>
          <cell r="H136">
            <v>60.972639842429821</v>
          </cell>
          <cell r="I136">
            <v>63.434057099047912</v>
          </cell>
          <cell r="J136">
            <v>63.549420247669381</v>
          </cell>
          <cell r="K136">
            <v>64.265604072704249</v>
          </cell>
          <cell r="L136">
            <v>66.953959385228956</v>
          </cell>
          <cell r="M136">
            <v>71.808844011626135</v>
          </cell>
          <cell r="N136">
            <v>75.332171863407282</v>
          </cell>
          <cell r="O136">
            <v>83.111388930156309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17.153885187993332</v>
          </cell>
          <cell r="E137">
            <v>14.795315744893403</v>
          </cell>
          <cell r="F137">
            <v>14.608902938457096</v>
          </cell>
          <cell r="G137">
            <v>14.173450713737202</v>
          </cell>
          <cell r="H137">
            <v>15.131206760309707</v>
          </cell>
          <cell r="I137">
            <v>15.59707178904265</v>
          </cell>
          <cell r="J137">
            <v>15.27576556793411</v>
          </cell>
          <cell r="K137">
            <v>15.253731661811196</v>
          </cell>
          <cell r="L137">
            <v>15.785607602619388</v>
          </cell>
          <cell r="M137">
            <v>16.887294595984603</v>
          </cell>
          <cell r="N137">
            <v>17.647351338753761</v>
          </cell>
          <cell r="O137">
            <v>19.411384032928595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12.312454781025206</v>
          </cell>
          <cell r="E138">
            <v>12.952586001990426</v>
          </cell>
          <cell r="F138">
            <v>13.141765005120634</v>
          </cell>
          <cell r="G138">
            <v>14.314176594136459</v>
          </cell>
          <cell r="H138">
            <v>15.326900268202392</v>
          </cell>
          <cell r="I138">
            <v>16.225143597656707</v>
          </cell>
          <cell r="J138">
            <v>16.620553314254995</v>
          </cell>
          <cell r="K138">
            <v>17.12255598214686</v>
          </cell>
          <cell r="L138">
            <v>17.934563924828236</v>
          </cell>
          <cell r="M138">
            <v>19.367678102426584</v>
          </cell>
          <cell r="N138">
            <v>20.37181639235115</v>
          </cell>
          <cell r="O138">
            <v>22.573546664179911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14.34699426760975</v>
          </cell>
          <cell r="E139">
            <v>14.708296756806423</v>
          </cell>
          <cell r="F139">
            <v>15.021438052302198</v>
          </cell>
          <cell r="G139">
            <v>15.289657211292793</v>
          </cell>
          <cell r="H139">
            <v>16.420855275284328</v>
          </cell>
          <cell r="I139">
            <v>16.995542824259566</v>
          </cell>
          <cell r="J139">
            <v>16.93050079474963</v>
          </cell>
          <cell r="K139">
            <v>17.0039078018029</v>
          </cell>
          <cell r="L139">
            <v>17.472799796039112</v>
          </cell>
          <cell r="M139">
            <v>18.611586347379763</v>
          </cell>
          <cell r="N139">
            <v>19.503834013156087</v>
          </cell>
          <cell r="O139">
            <v>21.351406096433745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11.664305346968495</v>
          </cell>
          <cell r="E140">
            <v>12.556093944567106</v>
          </cell>
          <cell r="F140">
            <v>12.529277100138437</v>
          </cell>
          <cell r="G140">
            <v>13.096514989174899</v>
          </cell>
          <cell r="H140">
            <v>14.09367043786507</v>
          </cell>
          <cell r="I140">
            <v>14.616292056837304</v>
          </cell>
          <cell r="J140">
            <v>14.722593648765304</v>
          </cell>
          <cell r="K140">
            <v>14.885399929727761</v>
          </cell>
          <cell r="L140">
            <v>15.760979248566482</v>
          </cell>
          <cell r="M140">
            <v>16.942275506676697</v>
          </cell>
          <cell r="N140">
            <v>17.809160340671859</v>
          </cell>
          <cell r="O140">
            <v>19.775041150138087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5.5539021421654722</v>
          </cell>
          <cell r="E141">
            <v>6.0159377972653143</v>
          </cell>
          <cell r="F141">
            <v>6.0159385008035082</v>
          </cell>
          <cell r="G141">
            <v>6.0159395386752568</v>
          </cell>
          <cell r="H141">
            <v>6.0159399201627322</v>
          </cell>
          <cell r="I141">
            <v>6.0159421280527932</v>
          </cell>
          <cell r="J141">
            <v>6.0159466276754392</v>
          </cell>
          <cell r="K141">
            <v>6.9317753841306393</v>
          </cell>
          <cell r="L141">
            <v>8.4784929873731425</v>
          </cell>
          <cell r="M141">
            <v>8.480093925471536</v>
          </cell>
          <cell r="N141">
            <v>8.9440941670563401</v>
          </cell>
          <cell r="O141">
            <v>8.9441208608328413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5.5539021421654722</v>
          </cell>
          <cell r="E142">
            <v>6.0159377972653143</v>
          </cell>
          <cell r="F142">
            <v>6.0159385008035082</v>
          </cell>
          <cell r="G142">
            <v>6.0159395386752568</v>
          </cell>
          <cell r="H142">
            <v>6.0159399201627322</v>
          </cell>
          <cell r="I142">
            <v>6.0159421280527932</v>
          </cell>
          <cell r="J142">
            <v>6.0159466276754392</v>
          </cell>
          <cell r="K142">
            <v>6.9317753841306393</v>
          </cell>
          <cell r="L142">
            <v>8.4784929873731425</v>
          </cell>
          <cell r="M142">
            <v>8.480093925471536</v>
          </cell>
          <cell r="N142">
            <v>8.9440941670563401</v>
          </cell>
          <cell r="O142">
            <v>8.9441208608328413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5.6100021638035145</v>
          </cell>
          <cell r="E143">
            <v>6.0767048457225314</v>
          </cell>
          <cell r="F143">
            <v>6.076705556367183</v>
          </cell>
          <cell r="G143">
            <v>6.0767066047224825</v>
          </cell>
          <cell r="H143">
            <v>6.0767069900633643</v>
          </cell>
          <cell r="I143">
            <v>6.0767092202553474</v>
          </cell>
          <cell r="J143">
            <v>6.076713765328738</v>
          </cell>
          <cell r="K143">
            <v>7.0017933173036768</v>
          </cell>
          <cell r="L143">
            <v>8.5641343306799449</v>
          </cell>
          <cell r="M143">
            <v>8.565751439870235</v>
          </cell>
          <cell r="N143">
            <v>9.0344385525821593</v>
          </cell>
          <cell r="O143">
            <v>9.0344655159927694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1.39803551429239E-8</v>
          </cell>
          <cell r="E144">
            <v>2.7054953603293401E-8</v>
          </cell>
          <cell r="F144">
            <v>5.8168165054637997E-8</v>
          </cell>
          <cell r="G144">
            <v>1.1538440885428199E-7</v>
          </cell>
          <cell r="H144">
            <v>0.57648391142393296</v>
          </cell>
          <cell r="I144">
            <v>0.19586834282266599</v>
          </cell>
          <cell r="J144">
            <v>1.0876357189143399E-5</v>
          </cell>
          <cell r="K144">
            <v>0.65350419302249396</v>
          </cell>
          <cell r="L144">
            <v>0.166089869851726</v>
          </cell>
          <cell r="M144">
            <v>3.0103966953218299E-2</v>
          </cell>
          <cell r="N144">
            <v>0.59040870223194497</v>
          </cell>
          <cell r="O144">
            <v>0.22918716617453899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0.84970026691056011</v>
          </cell>
          <cell r="E145">
            <v>0.84970029396551372</v>
          </cell>
          <cell r="F145">
            <v>0.84970035213367878</v>
          </cell>
          <cell r="G145">
            <v>0.8497004675180877</v>
          </cell>
          <cell r="H145">
            <v>0.79684070584588296</v>
          </cell>
          <cell r="I145">
            <v>0.77235235989462303</v>
          </cell>
          <cell r="J145">
            <v>0.77236313060378803</v>
          </cell>
          <cell r="K145">
            <v>0.84938341220234903</v>
          </cell>
          <cell r="L145">
            <v>0.84969946777054794</v>
          </cell>
          <cell r="M145">
            <v>0.84969802982743903</v>
          </cell>
          <cell r="N145">
            <v>0.84969969599371897</v>
          </cell>
          <cell r="O145">
            <v>0.84969983535970195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/>
          <cell r="E146"/>
          <cell r="F146">
            <v>0.17258941500032501</v>
          </cell>
          <cell r="G146">
            <v>0.2749542464029277</v>
          </cell>
          <cell r="H146">
            <v>0.529472189567325</v>
          </cell>
          <cell r="I146">
            <v>0.46567661791298243</v>
          </cell>
          <cell r="J146">
            <v>0.45825364205532726</v>
          </cell>
          <cell r="K146">
            <v>1.057947452277018</v>
          </cell>
          <cell r="L146">
            <v>0.89004808722530682</v>
          </cell>
          <cell r="M146">
            <v>1.0507075472792027</v>
          </cell>
          <cell r="N146">
            <v>1.1917794409381202</v>
          </cell>
          <cell r="O146">
            <v>1.4181287443386175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/>
          <cell r="E147"/>
          <cell r="F147">
            <v>0.22275013474986602</v>
          </cell>
          <cell r="G147">
            <v>0.34373984238490396</v>
          </cell>
          <cell r="H147">
            <v>0.6418527287428254</v>
          </cell>
          <cell r="I147">
            <v>0.54791989075656478</v>
          </cell>
          <cell r="J147">
            <v>0.52379076199454133</v>
          </cell>
          <cell r="K147">
            <v>1.1755845143289474</v>
          </cell>
          <cell r="L147">
            <v>0.9890132592024683</v>
          </cell>
          <cell r="M147">
            <v>1.1675332080103233</v>
          </cell>
          <cell r="N147">
            <v>1.3242840748585916</v>
          </cell>
          <cell r="O147">
            <v>1.5757918188820335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9.0615160601027398E-4</v>
          </cell>
          <cell r="E148">
            <v>0.18087140105906099</v>
          </cell>
          <cell r="F148">
            <v>5.7050629419046598E-5</v>
          </cell>
          <cell r="G148">
            <v>1.48732110317021E-2</v>
          </cell>
          <cell r="H148">
            <v>0.10383511556106401</v>
          </cell>
          <cell r="I148">
            <v>0.113985159124616</v>
          </cell>
          <cell r="J148">
            <v>2.6959090443831501E-2</v>
          </cell>
          <cell r="K148">
            <v>9.8829526699239806E-2</v>
          </cell>
          <cell r="L148">
            <v>8.8898816886014406E-2</v>
          </cell>
          <cell r="M148">
            <v>5.08254391467318E-2</v>
          </cell>
          <cell r="N148">
            <v>0.106190664181702</v>
          </cell>
          <cell r="O148">
            <v>7.5048245261676999E-2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9.0615160601027398E-4</v>
          </cell>
          <cell r="E149">
            <v>0.18177714095239983</v>
          </cell>
          <cell r="F149">
            <v>0.18183329292284398</v>
          </cell>
          <cell r="G149">
            <v>0.19670481694451708</v>
          </cell>
          <cell r="H149">
            <v>0.21166099764032972</v>
          </cell>
          <cell r="I149">
            <v>0.22987030079443505</v>
          </cell>
          <cell r="J149">
            <v>0.24477510262842578</v>
          </cell>
          <cell r="K149">
            <v>0.23975964708436451</v>
          </cell>
          <cell r="L149">
            <v>0.22860318454400799</v>
          </cell>
          <cell r="M149">
            <v>0.23852525584610237</v>
          </cell>
          <cell r="N149">
            <v>0.23519686368642112</v>
          </cell>
          <cell r="O149">
            <v>0.23203380643195165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0.36464501046914166</v>
          </cell>
          <cell r="E150">
            <v>1.7305490878045415</v>
          </cell>
          <cell r="F150">
            <v>2.0102790135050865</v>
          </cell>
          <cell r="G150">
            <v>2.2152562588948856</v>
          </cell>
          <cell r="H150">
            <v>2.2877702109024547</v>
          </cell>
          <cell r="I150">
            <v>2.38118943880963</v>
          </cell>
          <cell r="J150">
            <v>2.5079142700474026</v>
          </cell>
          <cell r="K150">
            <v>2.6148941616896404</v>
          </cell>
          <cell r="L150">
            <v>2.6121066868715128</v>
          </cell>
          <cell r="M150">
            <v>2.7030041312806197</v>
          </cell>
          <cell r="N150">
            <v>2.8047707394470347</v>
          </cell>
          <cell r="O150">
            <v>2.8793653936492936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2.4749786753028244</v>
          </cell>
          <cell r="E151">
            <v>1.563907242394394</v>
          </cell>
          <cell r="F151">
            <v>1.9251550606639445</v>
          </cell>
          <cell r="G151">
            <v>2.1934823091033362</v>
          </cell>
          <cell r="H151">
            <v>2.3458146006582492</v>
          </cell>
          <cell r="I151">
            <v>2.488769881771534</v>
          </cell>
          <cell r="J151">
            <v>2.6104818516068136</v>
          </cell>
          <cell r="K151">
            <v>2.7640775718353376</v>
          </cell>
          <cell r="L151">
            <v>3.0416336248931199</v>
          </cell>
          <cell r="M151">
            <v>3.2382232206888037</v>
          </cell>
          <cell r="N151">
            <v>3.4393580240896537</v>
          </cell>
          <cell r="O151">
            <v>3.6795591294681733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3.2944551101995345</v>
          </cell>
          <cell r="F152">
            <v>3.9354340741690281</v>
          </cell>
          <cell r="G152">
            <v>4.4087385679982223</v>
          </cell>
          <cell r="H152">
            <v>4.6335848115607057</v>
          </cell>
          <cell r="I152">
            <v>4.8699593205811622</v>
          </cell>
          <cell r="J152">
            <v>5.118396121654218</v>
          </cell>
          <cell r="K152">
            <v>5.3789717335249732</v>
          </cell>
          <cell r="L152">
            <v>5.6537403117646345</v>
          </cell>
          <cell r="M152">
            <v>5.9412273519694248</v>
          </cell>
          <cell r="N152">
            <v>6.244128763536688</v>
          </cell>
          <cell r="O152">
            <v>6.5589245231174758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688.94632270312002</v>
          </cell>
          <cell r="E153">
            <v>659.57551560483796</v>
          </cell>
          <cell r="F153">
            <v>600.56577688894197</v>
          </cell>
          <cell r="G153">
            <v>535.90623845625998</v>
          </cell>
          <cell r="H153">
            <v>419.55555742915698</v>
          </cell>
          <cell r="I153">
            <v>258.91676429069901</v>
          </cell>
          <cell r="J153">
            <v>141.91246114056599</v>
          </cell>
          <cell r="K153">
            <v>25.311464608121099</v>
          </cell>
          <cell r="L153">
            <v>25.304850838664098</v>
          </cell>
          <cell r="M153">
            <v>25.834718944973499</v>
          </cell>
          <cell r="N153">
            <v>24.729215860311999</v>
          </cell>
          <cell r="O153">
            <v>24.676725536613201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9.1918604643025059</v>
          </cell>
          <cell r="E154">
            <v>8.7999977724281848</v>
          </cell>
          <cell r="F154">
            <v>8.012791867110117</v>
          </cell>
          <cell r="G154">
            <v>7.1504532890647168</v>
          </cell>
          <cell r="H154">
            <v>5.5981626963549118</v>
          </cell>
          <cell r="I154">
            <v>3.4549355048297667</v>
          </cell>
          <cell r="J154">
            <v>1.8938774938459542</v>
          </cell>
          <cell r="K154">
            <v>0.33820208751426467</v>
          </cell>
          <cell r="L154">
            <v>0.33811463009268328</v>
          </cell>
          <cell r="M154">
            <v>0.34524414108651669</v>
          </cell>
          <cell r="N154">
            <v>0.33052541658419127</v>
          </cell>
          <cell r="O154">
            <v>0.33053759812277822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9.3479826689704293</v>
          </cell>
          <cell r="E155">
            <v>8.9494642551538401</v>
          </cell>
          <cell r="F155">
            <v>8.1487893743411366</v>
          </cell>
          <cell r="G155">
            <v>7.2714550672491196</v>
          </cell>
          <cell r="H155">
            <v>5.6927484047375305</v>
          </cell>
          <cell r="I155">
            <v>3.5131175616105681</v>
          </cell>
          <cell r="J155">
            <v>1.9255422135761986</v>
          </cell>
          <cell r="K155">
            <v>0.34343913986595803</v>
          </cell>
          <cell r="L155">
            <v>0.3433494007959853</v>
          </cell>
          <cell r="M155">
            <v>0.35053892734021058</v>
          </cell>
          <cell r="N155">
            <v>0.33553888548591654</v>
          </cell>
          <cell r="O155">
            <v>0.33482666942487338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9.8415536383088064E-5</v>
          </cell>
          <cell r="G156">
            <v>4.4843382009003433E-4</v>
          </cell>
          <cell r="H156">
            <v>4.9814386240528482E-4</v>
          </cell>
          <cell r="I156">
            <v>4.994419314846457E-4</v>
          </cell>
          <cell r="J156">
            <v>5.0343540332912855E-4</v>
          </cell>
          <cell r="K156">
            <v>5.0725981413487977E-4</v>
          </cell>
          <cell r="L156">
            <v>5.09047135914671E-4</v>
          </cell>
          <cell r="M156">
            <v>5.6919317516671562E-4</v>
          </cell>
          <cell r="N156">
            <v>6.004670197451604E-4</v>
          </cell>
          <cell r="O156">
            <v>1.3250249425764374E-3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1.2137669930701427E-4</v>
          </cell>
          <cell r="G157">
            <v>1.4398359477570897E-4</v>
          </cell>
          <cell r="H157">
            <v>2.0603227908532037E-4</v>
          </cell>
          <cell r="I157">
            <v>1.5931804847466803E-4</v>
          </cell>
          <cell r="J157">
            <v>1.0919506170889841E-4</v>
          </cell>
          <cell r="K157">
            <v>2.650648400151021E-4</v>
          </cell>
          <cell r="L157">
            <v>2.4959551372359049E-4</v>
          </cell>
          <cell r="M157">
            <v>1.8196885530278326E-4</v>
          </cell>
          <cell r="N157">
            <v>1.7048876680858565E-4</v>
          </cell>
          <cell r="O157">
            <v>4.1660183467805368E-4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1.2145271138892371E-4</v>
          </cell>
          <cell r="G158">
            <v>1.4403786968917733E-4</v>
          </cell>
          <cell r="H158">
            <v>2.0608916601197086E-4</v>
          </cell>
          <cell r="I158">
            <v>1.5939099933995189E-4</v>
          </cell>
          <cell r="J158">
            <v>1.0926602565658347E-4</v>
          </cell>
          <cell r="K158">
            <v>2.6515333469677232E-4</v>
          </cell>
          <cell r="L158">
            <v>2.496507776801428E-4</v>
          </cell>
          <cell r="M158">
            <v>1.8201538581972681E-4</v>
          </cell>
          <cell r="N158">
            <v>1.705574157591216E-4</v>
          </cell>
          <cell r="O158">
            <v>4.1671574834306662E-4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1.21154978542215E-5</v>
          </cell>
          <cell r="E159">
            <v>2.6607061764527501E-7</v>
          </cell>
          <cell r="F159">
            <v>3.9924386447482202E-5</v>
          </cell>
          <cell r="G159">
            <v>1.5946981035537999E-5</v>
          </cell>
          <cell r="H159">
            <v>2.6078091266480501E-5</v>
          </cell>
          <cell r="I159">
            <v>2.5089634319528499E-5</v>
          </cell>
          <cell r="J159">
            <v>2.2506475498200501E-5</v>
          </cell>
          <cell r="K159">
            <v>5.5395074229229901E-5</v>
          </cell>
          <cell r="L159">
            <v>3.7131510844260198E-5</v>
          </cell>
          <cell r="M159">
            <v>4.5562179138477701E-5</v>
          </cell>
          <cell r="N159">
            <v>3.2732315348982703E-5</v>
          </cell>
          <cell r="O159">
            <v>1.3523769179614101E-4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1.21154978542215E-5</v>
          </cell>
          <cell r="E160">
            <v>4.089959468487009E-7</v>
          </cell>
          <cell r="F160">
            <v>4.0210607871665502E-5</v>
          </cell>
          <cell r="G160">
            <v>4.08662473381941E-5</v>
          </cell>
          <cell r="H160">
            <v>5.1771032712925003E-5</v>
          </cell>
          <cell r="I160">
            <v>4.0088398449117206E-5</v>
          </cell>
          <cell r="J160">
            <v>3.91889439080537E-5</v>
          </cell>
          <cell r="K160">
            <v>7.4839235371303807E-5</v>
          </cell>
          <cell r="L160">
            <v>6.4286010316101991E-5</v>
          </cell>
          <cell r="M160">
            <v>7.4154993408098412E-5</v>
          </cell>
          <cell r="N160">
            <v>5.6381450930501097E-5</v>
          </cell>
          <cell r="O160">
            <v>1.6196710912564353E-4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8.0597317851392573E-5</v>
          </cell>
          <cell r="E161">
            <v>0.38859856447237512</v>
          </cell>
          <cell r="F161">
            <v>0.38852344564636165</v>
          </cell>
          <cell r="G161">
            <v>0.38855847409421979</v>
          </cell>
          <cell r="H161">
            <v>0.38854526217043472</v>
          </cell>
          <cell r="I161">
            <v>0.38855346681577618</v>
          </cell>
          <cell r="J161">
            <v>0.388539697885251</v>
          </cell>
          <cell r="K161">
            <v>0.26216344108034623</v>
          </cell>
          <cell r="L161">
            <v>2.8151201975880959E-4</v>
          </cell>
          <cell r="M161">
            <v>2.8336797023902283E-4</v>
          </cell>
          <cell r="N161">
            <v>2.8530235550514911E-4</v>
          </cell>
          <cell r="O161">
            <v>3.5233516645259726E-4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8.0597317851392573E-5</v>
          </cell>
          <cell r="E162">
            <v>0.38859856447237512</v>
          </cell>
          <cell r="F162">
            <v>0.38852344564636165</v>
          </cell>
          <cell r="G162">
            <v>0.38855847409421979</v>
          </cell>
          <cell r="H162">
            <v>0.38854526217043472</v>
          </cell>
          <cell r="I162">
            <v>0.38855346681577618</v>
          </cell>
          <cell r="J162">
            <v>0.388539697885251</v>
          </cell>
          <cell r="K162">
            <v>0.26216344108034623</v>
          </cell>
          <cell r="L162">
            <v>2.8151201975880959E-4</v>
          </cell>
          <cell r="M162">
            <v>2.8336797023902283E-4</v>
          </cell>
          <cell r="N162">
            <v>2.8530235550514911E-4</v>
          </cell>
          <cell r="O162">
            <v>3.5233516645259726E-4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5.6369167979236801E-6</v>
          </cell>
          <cell r="E163">
            <v>2.7435122721586401E-2</v>
          </cell>
          <cell r="F163">
            <v>1.2128101922601601E-8</v>
          </cell>
          <cell r="G163">
            <v>1.5623017419983399E-8</v>
          </cell>
          <cell r="H163">
            <v>1.7675094876046001E-8</v>
          </cell>
          <cell r="I163">
            <v>1.9373631446013599E-8</v>
          </cell>
          <cell r="J163">
            <v>1.3225390989175499E-8</v>
          </cell>
          <cell r="K163">
            <v>2.37758899828974E-7</v>
          </cell>
          <cell r="L163">
            <v>1.95568724742049E-5</v>
          </cell>
          <cell r="M163">
            <v>1.4881741196274899E-7</v>
          </cell>
          <cell r="N163">
            <v>1.5493271423985101E-7</v>
          </cell>
          <cell r="O163">
            <v>4.7609106951872002E-6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5.6369167979236801E-6</v>
          </cell>
          <cell r="E164">
            <v>2.7440759638384299E-2</v>
          </cell>
          <cell r="F164">
            <v>2.7440771766486301E-2</v>
          </cell>
          <cell r="G164">
            <v>2.7440787389503701E-2</v>
          </cell>
          <cell r="H164">
            <v>2.7440805064598599E-2</v>
          </cell>
          <cell r="I164">
            <v>2.744082443823E-2</v>
          </cell>
          <cell r="J164">
            <v>2.7440837663621001E-2</v>
          </cell>
          <cell r="K164">
            <v>1.8517186035742501E-2</v>
          </cell>
          <cell r="L164">
            <v>1.9860018415136599E-5</v>
          </cell>
          <cell r="M164">
            <v>1.9993722903307799E-5</v>
          </cell>
          <cell r="N164">
            <v>2.0131078228052899E-5</v>
          </cell>
          <cell r="O164">
            <v>2.4872517586412801E-5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1.1557593886721641E-4</v>
          </cell>
          <cell r="G165">
            <v>1.2104655970557273E-4</v>
          </cell>
          <cell r="H165">
            <v>1.3411903795918732E-4</v>
          </cell>
          <cell r="I165">
            <v>1.3623638366493289E-4</v>
          </cell>
          <cell r="J165">
            <v>1.3669694657640619E-4</v>
          </cell>
          <cell r="K165">
            <v>4.1802223143301239E-4</v>
          </cell>
          <cell r="L165">
            <v>4.3653792677608299E-4</v>
          </cell>
          <cell r="M165">
            <v>4.4224822534503171E-4</v>
          </cell>
          <cell r="N165">
            <v>4.2264183001483873E-4</v>
          </cell>
          <cell r="O165">
            <v>4.3716039734534355E-4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1.1557593886721641E-4</v>
          </cell>
          <cell r="G166">
            <v>1.2104655970557273E-4</v>
          </cell>
          <cell r="H166">
            <v>1.3411903795918732E-4</v>
          </cell>
          <cell r="I166">
            <v>1.3623638366493289E-4</v>
          </cell>
          <cell r="J166">
            <v>1.3669694657640619E-4</v>
          </cell>
          <cell r="K166">
            <v>4.1802223143301239E-4</v>
          </cell>
          <cell r="L166">
            <v>4.3653792677608299E-4</v>
          </cell>
          <cell r="M166">
            <v>4.4224822534503171E-4</v>
          </cell>
          <cell r="N166">
            <v>4.2264183001483873E-4</v>
          </cell>
          <cell r="O166">
            <v>4.3716039734534355E-4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6.0222401311614706E-8</v>
          </cell>
          <cell r="F167">
            <v>1.1101336371668299E-5</v>
          </cell>
          <cell r="G167">
            <v>1.6876067904756999E-7</v>
          </cell>
          <cell r="H167">
            <v>1.43089205634886E-6</v>
          </cell>
          <cell r="I167">
            <v>1.54547455275155E-7</v>
          </cell>
          <cell r="J167">
            <v>9.6373282275163301E-8</v>
          </cell>
          <cell r="K167">
            <v>2.6276126963714201E-5</v>
          </cell>
          <cell r="L167">
            <v>8.1403632709128095E-7</v>
          </cell>
          <cell r="M167">
            <v>3.4271734862999701E-7</v>
          </cell>
          <cell r="N167">
            <v>2.1724771589054901E-7</v>
          </cell>
          <cell r="O167">
            <v>4.3561989471034799E-6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6.0222401311614706E-8</v>
          </cell>
          <cell r="F168">
            <v>1.1161558772979999E-5</v>
          </cell>
          <cell r="G168">
            <v>1.13303194520275E-5</v>
          </cell>
          <cell r="H168">
            <v>1.2738017169642292E-5</v>
          </cell>
          <cell r="I168">
            <v>1.2870179061421717E-5</v>
          </cell>
          <cell r="J168">
            <v>1.2937173401992053E-5</v>
          </cell>
          <cell r="K168">
            <v>3.9182638445565314E-5</v>
          </cell>
          <cell r="L168">
            <v>3.9966810312810235E-5</v>
          </cell>
          <cell r="M168">
            <v>4.0267632947499005E-5</v>
          </cell>
          <cell r="N168">
            <v>4.0441471005342463E-5</v>
          </cell>
          <cell r="O168">
            <v>4.4754930282798046E-5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7.9719757387924079E-5</v>
          </cell>
          <cell r="E169">
            <v>2.1850407675813397E-3</v>
          </cell>
          <cell r="F169">
            <v>2.1849718501221142E-3</v>
          </cell>
          <cell r="G169">
            <v>2.1851808474433608E-3</v>
          </cell>
          <cell r="H169">
            <v>2.1853745016645514E-3</v>
          </cell>
          <cell r="I169">
            <v>2.185622114404468E-3</v>
          </cell>
          <cell r="J169">
            <v>2.185736402334488E-3</v>
          </cell>
          <cell r="K169">
            <v>1.4536358266978827E-3</v>
          </cell>
          <cell r="L169">
            <v>2.4533285552481377E-4</v>
          </cell>
          <cell r="M169">
            <v>2.4729741977509831E-4</v>
          </cell>
          <cell r="N169">
            <v>2.4927164574730282E-4</v>
          </cell>
          <cell r="O169">
            <v>3.2597509773224932E-4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7.9719757387924079E-5</v>
          </cell>
          <cell r="E170">
            <v>2.1850407675813397E-3</v>
          </cell>
          <cell r="F170">
            <v>2.1849718501221142E-3</v>
          </cell>
          <cell r="G170">
            <v>2.1851808474433608E-3</v>
          </cell>
          <cell r="H170">
            <v>2.1853745016645514E-3</v>
          </cell>
          <cell r="I170">
            <v>2.185622114404468E-3</v>
          </cell>
          <cell r="J170">
            <v>2.185736402334488E-3</v>
          </cell>
          <cell r="K170">
            <v>1.4536358266978827E-3</v>
          </cell>
          <cell r="L170">
            <v>2.4533285552481377E-4</v>
          </cell>
          <cell r="M170">
            <v>2.4729741977509831E-4</v>
          </cell>
          <cell r="N170">
            <v>2.4927164574730282E-4</v>
          </cell>
          <cell r="O170">
            <v>3.2597509773224932E-4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5.5749111181125204E-6</v>
          </cell>
          <cell r="E171">
            <v>1.4874185525937101E-4</v>
          </cell>
          <cell r="F171">
            <v>1.2192773854743199E-8</v>
          </cell>
          <cell r="G171">
            <v>1.567625869141E-8</v>
          </cell>
          <cell r="H171">
            <v>1.7868531080781101E-8</v>
          </cell>
          <cell r="I171">
            <v>1.9500615526897401E-8</v>
          </cell>
          <cell r="J171">
            <v>1.3470984581187801E-8</v>
          </cell>
          <cell r="K171">
            <v>3.0772645280030999E-7</v>
          </cell>
          <cell r="L171">
            <v>1.6932075958566399E-5</v>
          </cell>
          <cell r="M171">
            <v>1.5670097550762799E-7</v>
          </cell>
          <cell r="N171">
            <v>1.5793098675637299E-7</v>
          </cell>
          <cell r="O171">
            <v>5.4438182381207604E-6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5.5749111181125204E-6</v>
          </cell>
          <cell r="E172">
            <v>1.5431676637748401E-4</v>
          </cell>
          <cell r="F172">
            <v>1.5432895915133899E-4</v>
          </cell>
          <cell r="G172">
            <v>1.5434463541003001E-4</v>
          </cell>
          <cell r="H172">
            <v>1.5436250394111099E-4</v>
          </cell>
          <cell r="I172">
            <v>1.54382004556638E-4</v>
          </cell>
          <cell r="J172">
            <v>1.5439547554121899E-4</v>
          </cell>
          <cell r="K172">
            <v>1.0267115996572299E-4</v>
          </cell>
          <cell r="L172">
            <v>1.7305814054656401E-5</v>
          </cell>
          <cell r="M172">
            <v>1.7447343518063202E-5</v>
          </cell>
          <cell r="N172">
            <v>1.7587518061558699E-5</v>
          </cell>
          <cell r="O172">
            <v>2.3011723596332599E-5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28.619768228277998</v>
          </cell>
          <cell r="E173">
            <v>24.324324047397734</v>
          </cell>
          <cell r="F173">
            <v>27.376172788109717</v>
          </cell>
          <cell r="G173">
            <v>23.429977400774057</v>
          </cell>
          <cell r="H173">
            <v>21.301217183660729</v>
          </cell>
          <cell r="I173">
            <v>20.038354401376644</v>
          </cell>
          <cell r="J173">
            <v>18.439075037691094</v>
          </cell>
          <cell r="K173">
            <v>18.538599576415635</v>
          </cell>
          <cell r="L173">
            <v>13.317688476574753</v>
          </cell>
          <cell r="M173">
            <v>9.7690517192994015</v>
          </cell>
          <cell r="N173">
            <v>9.8373777823409299</v>
          </cell>
          <cell r="O173">
            <v>8.8016550576676877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2005.153104</v>
          </cell>
          <cell r="E174">
            <v>1702.7160622525601</v>
          </cell>
          <cell r="F174">
            <v>1913.83656289393</v>
          </cell>
          <cell r="G174">
            <v>1634.39393392746</v>
          </cell>
          <cell r="H174">
            <v>1482.66867459735</v>
          </cell>
          <cell r="I174">
            <v>1391.74162678823</v>
          </cell>
          <cell r="J174">
            <v>1277.8933534877301</v>
          </cell>
          <cell r="K174">
            <v>1282.01573139058</v>
          </cell>
          <cell r="L174">
            <v>920.96957282838196</v>
          </cell>
          <cell r="M174">
            <v>675.56764108778202</v>
          </cell>
          <cell r="N174">
            <v>680.29265212878101</v>
          </cell>
          <cell r="O174">
            <v>608.66842717497104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35.552359999999993</v>
          </cell>
          <cell r="E175">
            <v>30.190001103768683</v>
          </cell>
          <cell r="F175">
            <v>33.933272391736395</v>
          </cell>
          <cell r="G175">
            <v>28.97861584977765</v>
          </cell>
          <cell r="H175">
            <v>26.288451677257935</v>
          </cell>
          <cell r="I175">
            <v>24.676269978514753</v>
          </cell>
          <cell r="J175">
            <v>22.657683572477488</v>
          </cell>
          <cell r="K175">
            <v>22.73077537926568</v>
          </cell>
          <cell r="L175">
            <v>16.32924774518407</v>
          </cell>
          <cell r="M175">
            <v>11.978149664676991</v>
          </cell>
          <cell r="N175">
            <v>12.061926456184066</v>
          </cell>
          <cell r="O175">
            <v>10.791993389627136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1.33622098442077E-5</v>
          </cell>
          <cell r="F176">
            <v>4.2613514593886898E-5</v>
          </cell>
          <cell r="G176">
            <v>1.23975581081322E-5</v>
          </cell>
          <cell r="H176">
            <v>0.84466259455537696</v>
          </cell>
          <cell r="I176">
            <v>0.358557800616084</v>
          </cell>
          <cell r="J176">
            <v>3.8252384442016503E-5</v>
          </cell>
          <cell r="K176">
            <v>0.85923374761771398</v>
          </cell>
          <cell r="L176">
            <v>6.5077342165864402E-2</v>
          </cell>
          <cell r="M176">
            <v>1.16047022300496E-4</v>
          </cell>
          <cell r="N176">
            <v>0.67938070278819895</v>
          </cell>
          <cell r="O176">
            <v>2.6455940010350798E-3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1.5565810546304284</v>
          </cell>
          <cell r="F177">
            <v>1.5566046668234841</v>
          </cell>
          <cell r="G177">
            <v>1.5564788465752306</v>
          </cell>
          <cell r="H177">
            <v>1.248336013564205</v>
          </cell>
          <cell r="I177">
            <v>1.2032262321943752</v>
          </cell>
          <cell r="J177">
            <v>1.2031570954570998</v>
          </cell>
          <cell r="K177">
            <v>1.2178044918794759</v>
          </cell>
          <cell r="L177">
            <v>0.97940708509501784</v>
          </cell>
          <cell r="M177">
            <v>0.92438597043637916</v>
          </cell>
          <cell r="N177">
            <v>0.87608871381497611</v>
          </cell>
          <cell r="O177">
            <v>0.68211208777155397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2.1539607256404785E-2</v>
          </cell>
          <cell r="F178">
            <v>2.1333095512277807E-2</v>
          </cell>
          <cell r="G178">
            <v>2.1670288845147642E-2</v>
          </cell>
          <cell r="H178">
            <v>9.7524564873176876E-3</v>
          </cell>
          <cell r="I178">
            <v>1.0600661095166893E-3</v>
          </cell>
          <cell r="J178">
            <v>1.1142333693326375E-3</v>
          </cell>
          <cell r="K178">
            <v>2.3854153967182235E-3</v>
          </cell>
          <cell r="L178">
            <v>2.2454853324612297E-3</v>
          </cell>
          <cell r="M178">
            <v>1.0084054849664511E-2</v>
          </cell>
          <cell r="N178">
            <v>2.6901486486476229E-3</v>
          </cell>
          <cell r="O178">
            <v>2.3281496674642981E-3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2.1539607256404785E-2</v>
          </cell>
          <cell r="F179">
            <v>2.1333095512277807E-2</v>
          </cell>
          <cell r="G179">
            <v>2.1670288845147642E-2</v>
          </cell>
          <cell r="H179">
            <v>9.7524564873176876E-3</v>
          </cell>
          <cell r="I179">
            <v>1.0600661095166893E-3</v>
          </cell>
          <cell r="J179">
            <v>1.1142333693326375E-3</v>
          </cell>
          <cell r="K179">
            <v>2.3854153967182235E-3</v>
          </cell>
          <cell r="L179">
            <v>2.2454853324612297E-3</v>
          </cell>
          <cell r="M179">
            <v>1.0084054849664511E-2</v>
          </cell>
          <cell r="N179">
            <v>2.6901486486476229E-3</v>
          </cell>
          <cell r="O179">
            <v>2.3281496674642981E-3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3.1477349343522398E-3</v>
          </cell>
          <cell r="F180">
            <v>2.13727374023124E-5</v>
          </cell>
          <cell r="G180">
            <v>3.1256094928130901E-5</v>
          </cell>
          <cell r="H180">
            <v>9.8823065253108502E-6</v>
          </cell>
          <cell r="I180">
            <v>2.0770291142443501E-4</v>
          </cell>
          <cell r="J180">
            <v>7.7344957014885904E-6</v>
          </cell>
          <cell r="K180">
            <v>4.6236688661152299E-4</v>
          </cell>
          <cell r="L180">
            <v>2.1158460338776399E-5</v>
          </cell>
          <cell r="M180">
            <v>1.0329067872501801E-3</v>
          </cell>
          <cell r="N180">
            <v>2.7066217445134499E-6</v>
          </cell>
          <cell r="O180">
            <v>2.0854740441494099E-5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3.1477349343522398E-3</v>
          </cell>
          <cell r="F181">
            <v>3.16910767175456E-3</v>
          </cell>
          <cell r="G181">
            <v>3.2003637666826899E-3</v>
          </cell>
          <cell r="H181">
            <v>1.67523361286732E-3</v>
          </cell>
          <cell r="I181">
            <v>2.4738314838941003E-4</v>
          </cell>
          <cell r="J181">
            <v>2.25319713651234E-4</v>
          </cell>
          <cell r="K181">
            <v>6.7780429373744697E-4</v>
          </cell>
          <cell r="L181">
            <v>5.2214945666214502E-4</v>
          </cell>
          <cell r="M181">
            <v>1.51643213420048E-3</v>
          </cell>
          <cell r="N181">
            <v>1.13195965994834E-3</v>
          </cell>
          <cell r="O181">
            <v>1.0564681494361801E-3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1.4011277357973533</v>
          </cell>
          <cell r="E182">
            <v>1.6077979922644139</v>
          </cell>
          <cell r="F182">
            <v>1.6077981337525884</v>
          </cell>
          <cell r="G182">
            <v>1.6077984464120347</v>
          </cell>
          <cell r="H182">
            <v>1.6077992670783103</v>
          </cell>
          <cell r="I182">
            <v>1.6078002590856395</v>
          </cell>
          <cell r="J182">
            <v>1.6078011756033972</v>
          </cell>
          <cell r="K182">
            <v>1.607802677711198</v>
          </cell>
          <cell r="L182">
            <v>1.6078044903021176</v>
          </cell>
          <cell r="M182">
            <v>1.6078070246598317</v>
          </cell>
          <cell r="N182">
            <v>1.6078117943268602</v>
          </cell>
          <cell r="O182">
            <v>1.6078227871670694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1.4011277357973533</v>
          </cell>
          <cell r="E183">
            <v>1.6077979922644139</v>
          </cell>
          <cell r="F183">
            <v>1.6077981337525884</v>
          </cell>
          <cell r="G183">
            <v>1.6077984464120347</v>
          </cell>
          <cell r="H183">
            <v>1.6077992670783103</v>
          </cell>
          <cell r="I183">
            <v>1.6078002590856395</v>
          </cell>
          <cell r="J183">
            <v>1.6078011756033972</v>
          </cell>
          <cell r="K183">
            <v>1.607802677711198</v>
          </cell>
          <cell r="L183">
            <v>1.6078044903021176</v>
          </cell>
          <cell r="M183">
            <v>1.6078070246598317</v>
          </cell>
          <cell r="N183">
            <v>1.6078117943268602</v>
          </cell>
          <cell r="O183">
            <v>1.6078227871670694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1.5568085953303923</v>
          </cell>
          <cell r="E184">
            <v>1.7864422136271272</v>
          </cell>
          <cell r="F184">
            <v>1.7864423708362069</v>
          </cell>
          <cell r="G184">
            <v>1.7864427182355964</v>
          </cell>
          <cell r="H184">
            <v>1.7864436300870128</v>
          </cell>
          <cell r="I184">
            <v>1.7864447323173778</v>
          </cell>
          <cell r="J184">
            <v>1.7864457506704425</v>
          </cell>
          <cell r="K184">
            <v>1.7864474196791074</v>
          </cell>
          <cell r="L184">
            <v>1.7864494336690195</v>
          </cell>
          <cell r="M184">
            <v>1.786452249622035</v>
          </cell>
          <cell r="N184">
            <v>1.7864575492520658</v>
          </cell>
          <cell r="O184">
            <v>1.7864697635189661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7.7319487403763206E-5</v>
          </cell>
          <cell r="E185">
            <v>1.4642944987873699E-2</v>
          </cell>
          <cell r="F185">
            <v>1.5502613232948299E-6</v>
          </cell>
          <cell r="G185">
            <v>8.3579984403115399E-5</v>
          </cell>
          <cell r="H185">
            <v>8.0975458069697803E-2</v>
          </cell>
          <cell r="I185">
            <v>3.27664472757919E-2</v>
          </cell>
          <cell r="J185">
            <v>6.8402571695786298E-4</v>
          </cell>
          <cell r="K185">
            <v>8.0663048924591002E-2</v>
          </cell>
          <cell r="L185">
            <v>2.7739340642807801E-2</v>
          </cell>
          <cell r="M185">
            <v>5.9158644766715103E-3</v>
          </cell>
          <cell r="N185">
            <v>7.4599847461066598E-2</v>
          </cell>
          <cell r="O185">
            <v>3.3100107813073397E-2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9.9776375607684362E-2</v>
          </cell>
          <cell r="E186">
            <v>0.11441928141634791</v>
          </cell>
          <cell r="F186">
            <v>0.11442054061373097</v>
          </cell>
          <cell r="G186">
            <v>0.11450381955634331</v>
          </cell>
          <cell r="H186">
            <v>0.11443735557035158</v>
          </cell>
          <cell r="I186">
            <v>0.11380951680133698</v>
          </cell>
          <cell r="J186">
            <v>0.11442563925370568</v>
          </cell>
          <cell r="K186">
            <v>0.11411305399306507</v>
          </cell>
          <cell r="L186">
            <v>0.11402993621985949</v>
          </cell>
          <cell r="M186">
            <v>0.11431773136545881</v>
          </cell>
          <cell r="N186">
            <v>0.11374772025407462</v>
          </cell>
          <cell r="O186">
            <v>0.11361522907607054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4.0478939670005542E-4</v>
          </cell>
          <cell r="F187">
            <v>4.0485036154836503E-4</v>
          </cell>
          <cell r="G187">
            <v>4.0506431154540038E-4</v>
          </cell>
          <cell r="H187">
            <v>4.0529794248370658E-4</v>
          </cell>
          <cell r="I187">
            <v>4.0548067430685889E-4</v>
          </cell>
          <cell r="J187">
            <v>4.056153210102092E-4</v>
          </cell>
          <cell r="K187">
            <v>2.8998317324220661E-4</v>
          </cell>
          <cell r="L187">
            <v>1.7289135375215511E-4</v>
          </cell>
          <cell r="M187">
            <v>1.7529007141035187E-4</v>
          </cell>
          <cell r="N187">
            <v>1.7716730605888388E-4</v>
          </cell>
          <cell r="O187">
            <v>2.6502006809044895E-4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4.0478939670005542E-4</v>
          </cell>
          <cell r="F188">
            <v>4.0485036154836503E-4</v>
          </cell>
          <cell r="G188">
            <v>4.0506431154540038E-4</v>
          </cell>
          <cell r="H188">
            <v>4.0529794248370658E-4</v>
          </cell>
          <cell r="I188">
            <v>4.0548067430685889E-4</v>
          </cell>
          <cell r="J188">
            <v>4.056153210102092E-4</v>
          </cell>
          <cell r="K188">
            <v>2.8998317324220661E-4</v>
          </cell>
          <cell r="L188">
            <v>1.7289135375215511E-4</v>
          </cell>
          <cell r="M188">
            <v>1.7529007141035187E-4</v>
          </cell>
          <cell r="N188">
            <v>1.7716730605888388E-4</v>
          </cell>
          <cell r="O188">
            <v>2.6502006809044895E-4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2.8549977349812999E-5</v>
          </cell>
          <cell r="F189">
            <v>1.26350041494303E-8</v>
          </cell>
          <cell r="G189">
            <v>1.61472456497224E-8</v>
          </cell>
          <cell r="H189">
            <v>1.8714511560409801E-8</v>
          </cell>
          <cell r="I189">
            <v>1.9976461861904799E-8</v>
          </cell>
          <cell r="J189">
            <v>1.40633322857915E-8</v>
          </cell>
          <cell r="K189">
            <v>1.1136158446358999E-6</v>
          </cell>
          <cell r="L189">
            <v>1.10053450973789E-5</v>
          </cell>
          <cell r="M189">
            <v>1.8702557495396899E-7</v>
          </cell>
          <cell r="N189">
            <v>1.51192247286343E-7</v>
          </cell>
          <cell r="O189">
            <v>6.2297543091568902E-6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2.8549977349812999E-5</v>
          </cell>
          <cell r="F190">
            <v>2.85626123539624E-5</v>
          </cell>
          <cell r="G190">
            <v>2.8578759599612099E-5</v>
          </cell>
          <cell r="H190">
            <v>2.8597474111172499E-5</v>
          </cell>
          <cell r="I190">
            <v>2.8617450573034399E-5</v>
          </cell>
          <cell r="J190">
            <v>2.8631513905320199E-5</v>
          </cell>
          <cell r="K190">
            <v>2.0462471051477401E-5</v>
          </cell>
          <cell r="L190">
            <v>1.2187365623100599E-5</v>
          </cell>
          <cell r="M190">
            <v>1.23587408226769E-5</v>
          </cell>
          <cell r="N190">
            <v>1.24914059941829E-5</v>
          </cell>
          <cell r="O190">
            <v>1.8700996405697799E-5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1.5932462772253608E-4</v>
          </cell>
          <cell r="F191">
            <v>1.5940673338840942E-4</v>
          </cell>
          <cell r="G191">
            <v>1.5963474463611074E-4</v>
          </cell>
          <cell r="H191">
            <v>1.598805522161368E-4</v>
          </cell>
          <cell r="I191">
            <v>1.5997749910783132E-4</v>
          </cell>
          <cell r="J191">
            <v>1.6010268755461561E-4</v>
          </cell>
          <cell r="K191">
            <v>1.7029881340595857E-4</v>
          </cell>
          <cell r="L191">
            <v>1.1601969359927499E-4</v>
          </cell>
          <cell r="M191">
            <v>1.1937982899288833E-4</v>
          </cell>
          <cell r="N191">
            <v>1.211462783145528E-4</v>
          </cell>
          <cell r="O191">
            <v>2.0444682844823026E-4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1.5932462772253608E-4</v>
          </cell>
          <cell r="F192">
            <v>1.5940673338840942E-4</v>
          </cell>
          <cell r="G192">
            <v>1.5963474463611074E-4</v>
          </cell>
          <cell r="H192">
            <v>1.598805522161368E-4</v>
          </cell>
          <cell r="I192">
            <v>1.5997749910783132E-4</v>
          </cell>
          <cell r="J192">
            <v>1.6010268755461561E-4</v>
          </cell>
          <cell r="K192">
            <v>1.7029881340595857E-4</v>
          </cell>
          <cell r="L192">
            <v>1.1601969359927499E-4</v>
          </cell>
          <cell r="M192">
            <v>1.1937982899288833E-4</v>
          </cell>
          <cell r="N192">
            <v>1.211462783145528E-4</v>
          </cell>
          <cell r="O192">
            <v>2.0444682844823026E-4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1.1208527937625799E-5</v>
          </cell>
          <cell r="F193">
            <v>1.3253409616516201E-8</v>
          </cell>
          <cell r="G193">
            <v>1.6639240076873601E-8</v>
          </cell>
          <cell r="H193">
            <v>1.95815624600472E-8</v>
          </cell>
          <cell r="I193">
            <v>1.99472481025267E-8</v>
          </cell>
          <cell r="J193">
            <v>1.3796997411600399E-8</v>
          </cell>
          <cell r="K193">
            <v>4.3645530276594097E-6</v>
          </cell>
          <cell r="L193">
            <v>3.7404123476341899E-6</v>
          </cell>
          <cell r="M193">
            <v>2.5529995988709303E-7</v>
          </cell>
          <cell r="N193">
            <v>1.4373882655304901E-7</v>
          </cell>
          <cell r="O193">
            <v>5.9053620451264803E-6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1.1208527937625799E-5</v>
          </cell>
          <cell r="F194">
            <v>1.12217813472423E-5</v>
          </cell>
          <cell r="G194">
            <v>1.12384205873191E-5</v>
          </cell>
          <cell r="H194">
            <v>1.12580021497792E-5</v>
          </cell>
          <cell r="I194">
            <v>1.1277949397881701E-5</v>
          </cell>
          <cell r="J194">
            <v>1.12917463952933E-5</v>
          </cell>
          <cell r="K194">
            <v>1.20119904246471E-5</v>
          </cell>
          <cell r="L194">
            <v>8.1744892728416393E-6</v>
          </cell>
          <cell r="M194">
            <v>8.4135911431548605E-6</v>
          </cell>
          <cell r="N194">
            <v>8.5380939901640407E-6</v>
          </cell>
          <cell r="O194">
            <v>1.44231632042718E-5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4.3329371965007072E-5</v>
          </cell>
          <cell r="F195">
            <v>4.3465575599939367E-5</v>
          </cell>
          <cell r="G195">
            <v>4.3744064828505404E-5</v>
          </cell>
          <cell r="H195">
            <v>4.400976745746366E-5</v>
          </cell>
          <cell r="I195">
            <v>4.3913619164709234E-5</v>
          </cell>
          <cell r="J195">
            <v>4.3996673014923499E-5</v>
          </cell>
          <cell r="K195">
            <v>6.8863148311340213E-5</v>
          </cell>
          <cell r="L195">
            <v>4.4666890892602226E-5</v>
          </cell>
          <cell r="M195">
            <v>5.2763842492743195E-5</v>
          </cell>
          <cell r="N195">
            <v>5.3890144299686899E-5</v>
          </cell>
          <cell r="O195">
            <v>1.0320838080213297E-4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4.3329371965007072E-5</v>
          </cell>
          <cell r="F196">
            <v>4.3465575599939367E-5</v>
          </cell>
          <cell r="G196">
            <v>4.3744064828505404E-5</v>
          </cell>
          <cell r="H196">
            <v>4.400976745746366E-5</v>
          </cell>
          <cell r="I196">
            <v>4.3913619164709234E-5</v>
          </cell>
          <cell r="J196">
            <v>4.3996673014923499E-5</v>
          </cell>
          <cell r="K196">
            <v>6.8863148311340213E-5</v>
          </cell>
          <cell r="L196">
            <v>4.4666890892602226E-5</v>
          </cell>
          <cell r="M196">
            <v>5.2763842492743195E-5</v>
          </cell>
          <cell r="N196">
            <v>5.3890144299686899E-5</v>
          </cell>
          <cell r="O196">
            <v>1.0320838080213297E-4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3.0137112063140602E-6</v>
          </cell>
          <cell r="F197">
            <v>1.6710323153022801E-8</v>
          </cell>
          <cell r="G197">
            <v>1.93164728258151E-8</v>
          </cell>
          <cell r="H197">
            <v>2.2103240890017302E-8</v>
          </cell>
          <cell r="I197">
            <v>1.81730541051598E-8</v>
          </cell>
          <cell r="J197">
            <v>1.2278678894630401E-8</v>
          </cell>
          <cell r="K197">
            <v>2.7352627492973799E-6</v>
          </cell>
          <cell r="L197">
            <v>3.3961412433420202E-7</v>
          </cell>
          <cell r="M197">
            <v>5.91267539894241E-7</v>
          </cell>
          <cell r="N197">
            <v>9.9239024254924399E-8</v>
          </cell>
          <cell r="O197">
            <v>3.4967194240216498E-6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3.0137112063140602E-6</v>
          </cell>
          <cell r="F198">
            <v>3.0304215294670898E-6</v>
          </cell>
          <cell r="G198">
            <v>3.0497380022929E-6</v>
          </cell>
          <cell r="H198">
            <v>3.0718412431829199E-6</v>
          </cell>
          <cell r="I198">
            <v>3.0900142972880799E-6</v>
          </cell>
          <cell r="J198">
            <v>3.1022929761827099E-6</v>
          </cell>
          <cell r="K198">
            <v>4.8576862075038403E-6</v>
          </cell>
          <cell r="L198">
            <v>3.1466382419981201E-6</v>
          </cell>
          <cell r="M198">
            <v>3.7186993874156298E-6</v>
          </cell>
          <cell r="N198">
            <v>3.7969051482467098E-6</v>
          </cell>
          <cell r="O198">
            <v>7.2743815406970299E-6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9.1578054376004427</v>
          </cell>
          <cell r="E199">
            <v>10.275905945343554</v>
          </cell>
          <cell r="F199">
            <v>10.27590748614598</v>
          </cell>
          <cell r="G199">
            <v>10.275909851484858</v>
          </cell>
          <cell r="H199">
            <v>10.275913206927186</v>
          </cell>
          <cell r="I199">
            <v>10.27591564477077</v>
          </cell>
          <cell r="J199">
            <v>10.275919537801428</v>
          </cell>
          <cell r="K199">
            <v>10.275925753045538</v>
          </cell>
          <cell r="L199">
            <v>10.275932306375367</v>
          </cell>
          <cell r="M199">
            <v>10.275942130629328</v>
          </cell>
          <cell r="N199">
            <v>10.275960285794804</v>
          </cell>
          <cell r="O199">
            <v>10.276004575857487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2.8618141992501371</v>
          </cell>
          <cell r="E200">
            <v>3.1585776471342855</v>
          </cell>
          <cell r="F200">
            <v>3.0827722458437932</v>
          </cell>
          <cell r="G200">
            <v>2.9642047648513987</v>
          </cell>
          <cell r="H200">
            <v>2.8676967089099104</v>
          </cell>
          <cell r="I200">
            <v>2.7772744985866917</v>
          </cell>
          <cell r="J200">
            <v>2.7041893520530071</v>
          </cell>
          <cell r="K200">
            <v>2.6348527571911635</v>
          </cell>
          <cell r="L200">
            <v>2.6348544375321441</v>
          </cell>
          <cell r="M200">
            <v>2.6348569565716216</v>
          </cell>
          <cell r="N200">
            <v>2.6348616117422559</v>
          </cell>
          <cell r="O200">
            <v>2.634872968168581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9.1578054376004427</v>
          </cell>
          <cell r="E201">
            <v>10.275905945343554</v>
          </cell>
          <cell r="F201">
            <v>10.27590748614598</v>
          </cell>
          <cell r="G201">
            <v>10.275909851484858</v>
          </cell>
          <cell r="H201">
            <v>10.275913206927186</v>
          </cell>
          <cell r="I201">
            <v>10.27591564477077</v>
          </cell>
          <cell r="J201">
            <v>10.275919537801428</v>
          </cell>
          <cell r="K201">
            <v>10.275925753045538</v>
          </cell>
          <cell r="L201">
            <v>10.275932306375367</v>
          </cell>
          <cell r="M201">
            <v>10.275942130629328</v>
          </cell>
          <cell r="N201">
            <v>10.275960285794804</v>
          </cell>
          <cell r="O201">
            <v>10.276004575857487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2.11816837390773E-7</v>
          </cell>
          <cell r="E202">
            <v>9.0328661414898495E-2</v>
          </cell>
          <cell r="F202">
            <v>1.35830137574903E-5</v>
          </cell>
          <cell r="G202">
            <v>2.1905217284724098E-6</v>
          </cell>
          <cell r="H202">
            <v>0.59203047141500298</v>
          </cell>
          <cell r="I202">
            <v>0.238146875133463</v>
          </cell>
          <cell r="J202">
            <v>2.97411279551862E-6</v>
          </cell>
          <cell r="K202">
            <v>0.59204971881695001</v>
          </cell>
          <cell r="L202">
            <v>0.20154541709274301</v>
          </cell>
          <cell r="M202">
            <v>3.6603208922865699E-2</v>
          </cell>
          <cell r="N202">
            <v>0.55108015369604302</v>
          </cell>
          <cell r="O202">
            <v>0.24254783140016101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0.73983813974220236</v>
          </cell>
          <cell r="E203">
            <v>0.83016677666166183</v>
          </cell>
          <cell r="F203">
            <v>0.83018026985881854</v>
          </cell>
          <cell r="G203">
            <v>0.83018223447097095</v>
          </cell>
          <cell r="H203">
            <v>0.83019058010116231</v>
          </cell>
          <cell r="I203">
            <v>0.83018168764808842</v>
          </cell>
          <cell r="J203">
            <v>0.8301801304913119</v>
          </cell>
          <cell r="K203">
            <v>0.83019925940713635</v>
          </cell>
          <cell r="L203">
            <v>0.8301896057095618</v>
          </cell>
          <cell r="M203">
            <v>0.83019800073851469</v>
          </cell>
          <cell r="N203">
            <v>0.8302005759355473</v>
          </cell>
          <cell r="O203">
            <v>0.83023079191393567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3.2398896350213655</v>
          </cell>
          <cell r="E204">
            <v>3.6354561428659724</v>
          </cell>
          <cell r="F204">
            <v>4.9549153648688034</v>
          </cell>
          <cell r="G204">
            <v>6.0007208632872056</v>
          </cell>
          <cell r="H204">
            <v>7.7996461079954678</v>
          </cell>
          <cell r="I204">
            <v>8.051901890837291</v>
          </cell>
          <cell r="J204">
            <v>8.3835925416163288</v>
          </cell>
          <cell r="K204">
            <v>8.4470091507003939</v>
          </cell>
          <cell r="L204">
            <v>10.486219034087915</v>
          </cell>
          <cell r="M204">
            <v>10.587311583961851</v>
          </cell>
          <cell r="N204">
            <v>9.3920044865515386</v>
          </cell>
          <cell r="O204">
            <v>10.384445132452385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1.1488970336955193</v>
          </cell>
          <cell r="E205">
            <v>1.286431756145072</v>
          </cell>
          <cell r="F205">
            <v>1.7477655608002847</v>
          </cell>
          <cell r="G205">
            <v>2.1055160923814777</v>
          </cell>
          <cell r="H205">
            <v>2.6619952587015283</v>
          </cell>
          <cell r="I205">
            <v>2.6750504620721922</v>
          </cell>
          <cell r="J205">
            <v>2.7352667346219661</v>
          </cell>
          <cell r="K205">
            <v>2.7073747277885869</v>
          </cell>
          <cell r="L205">
            <v>3.3609676391307417</v>
          </cell>
          <cell r="M205">
            <v>3.3933690974236694</v>
          </cell>
          <cell r="N205">
            <v>3.0102578482537012</v>
          </cell>
          <cell r="O205">
            <v>3.3283477988629393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1.96656021521812E-6</v>
          </cell>
          <cell r="E206">
            <v>3.2772583110049797E-2</v>
          </cell>
          <cell r="F206">
            <v>9.2536570283674596E-2</v>
          </cell>
          <cell r="G206">
            <v>7.1488509405260595E-2</v>
          </cell>
          <cell r="H206">
            <v>0.29508960444403298</v>
          </cell>
          <cell r="I206">
            <v>0.17559818581509801</v>
          </cell>
          <cell r="J206">
            <v>9.8323373963838806E-2</v>
          </cell>
          <cell r="K206">
            <v>0.301419205861997</v>
          </cell>
          <cell r="L206">
            <v>0.30166025867948298</v>
          </cell>
          <cell r="M206">
            <v>0.11777357679254399</v>
          </cell>
          <cell r="N206">
            <v>0.26375329447722401</v>
          </cell>
          <cell r="O206">
            <v>0.322334364406619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0.21335462897945623</v>
          </cell>
          <cell r="E207">
            <v>0.24612715893473031</v>
          </cell>
          <cell r="F207">
            <v>0.33866357507543393</v>
          </cell>
          <cell r="G207">
            <v>0.41015178867864016</v>
          </cell>
          <cell r="H207">
            <v>0.53123486261217778</v>
          </cell>
          <cell r="I207">
            <v>0.54800776969426834</v>
          </cell>
          <cell r="J207">
            <v>0.56901089697682528</v>
          </cell>
          <cell r="K207">
            <v>0.57534029943076481</v>
          </cell>
          <cell r="L207">
            <v>0.71535627325160089</v>
          </cell>
          <cell r="M207">
            <v>0.72085252231822938</v>
          </cell>
          <cell r="N207">
            <v>0.64094386575838291</v>
          </cell>
          <cell r="O207">
            <v>0.70386065555409172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5.6086399236847297</v>
          </cell>
          <cell r="E208">
            <v>6.0095195282857548</v>
          </cell>
          <cell r="F208">
            <v>6.1300334383552118</v>
          </cell>
          <cell r="G208">
            <v>9.2518356954626171</v>
          </cell>
          <cell r="H208">
            <v>9.1885794974119754</v>
          </cell>
          <cell r="I208">
            <v>8.1730793661338854</v>
          </cell>
          <cell r="J208">
            <v>9.3027800360218169</v>
          </cell>
          <cell r="K208">
            <v>9.4704766332077082</v>
          </cell>
          <cell r="L208">
            <v>9.6465211707583975</v>
          </cell>
          <cell r="M208">
            <v>10.083841869334119</v>
          </cell>
          <cell r="N208">
            <v>9.9735831289910397</v>
          </cell>
          <cell r="O208">
            <v>10.113559623742324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1.3077966514579845E-3</v>
          </cell>
          <cell r="F209">
            <v>3.613859025007131E-3</v>
          </cell>
          <cell r="G209">
            <v>1.1206929961755485E-2</v>
          </cell>
          <cell r="H209">
            <v>1.1923924252070901E-2</v>
          </cell>
          <cell r="I209">
            <v>1.235372282682814E-2</v>
          </cell>
          <cell r="J209">
            <v>1.9086526342290903E-2</v>
          </cell>
          <cell r="K209">
            <v>2.4172633868863886E-2</v>
          </cell>
          <cell r="L209">
            <v>3.0221118579813761E-2</v>
          </cell>
          <cell r="M209">
            <v>3.149031603890827E-2</v>
          </cell>
          <cell r="N209">
            <v>4.3586679916330556E-2</v>
          </cell>
          <cell r="O209">
            <v>4.7552996100629477E-2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5.6086399236847297</v>
          </cell>
          <cell r="E210">
            <v>6.0108273249372086</v>
          </cell>
          <cell r="F210">
            <v>6.1336472973802163</v>
          </cell>
          <cell r="G210">
            <v>9.2630426254243634</v>
          </cell>
          <cell r="H210">
            <v>9.2005034216640578</v>
          </cell>
          <cell r="I210">
            <v>8.1854330889607176</v>
          </cell>
          <cell r="J210">
            <v>9.3218665623641055</v>
          </cell>
          <cell r="K210">
            <v>9.4946492670765803</v>
          </cell>
          <cell r="L210">
            <v>9.6767422893382147</v>
          </cell>
          <cell r="M210">
            <v>10.115332185373036</v>
          </cell>
          <cell r="N210">
            <v>10.017169808907356</v>
          </cell>
          <cell r="O210">
            <v>10.161112619842957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1.4354258130436097E-5</v>
          </cell>
          <cell r="F211">
            <v>1.4879990638230799E-5</v>
          </cell>
          <cell r="G211">
            <v>1.5280002193334404E-5</v>
          </cell>
          <cell r="H211">
            <v>1.5606941743495563E-5</v>
          </cell>
          <cell r="I211">
            <v>1.5280056996763682E-5</v>
          </cell>
          <cell r="J211">
            <v>1.529535821596356E-5</v>
          </cell>
          <cell r="K211">
            <v>2.5742751969143924E-5</v>
          </cell>
          <cell r="L211">
            <v>1.6536435416132334E-5</v>
          </cell>
          <cell r="M211">
            <v>2.3032630837674123E-5</v>
          </cell>
          <cell r="N211">
            <v>2.3355216310359367E-5</v>
          </cell>
          <cell r="O211">
            <v>4.6009185857343912E-5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1.4354258130436097E-5</v>
          </cell>
          <cell r="F212">
            <v>1.4879990638230799E-5</v>
          </cell>
          <cell r="G212">
            <v>1.5280002193334404E-5</v>
          </cell>
          <cell r="H212">
            <v>1.5606941743495563E-5</v>
          </cell>
          <cell r="I212">
            <v>1.5280056996763682E-5</v>
          </cell>
          <cell r="J212">
            <v>1.529535821596356E-5</v>
          </cell>
          <cell r="K212">
            <v>2.5742751969143924E-5</v>
          </cell>
          <cell r="L212">
            <v>1.6536435416132334E-5</v>
          </cell>
          <cell r="M212">
            <v>2.3032630837674123E-5</v>
          </cell>
          <cell r="N212">
            <v>2.3355216310359367E-5</v>
          </cell>
          <cell r="O212">
            <v>4.6009185857343912E-5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>
            <v>9.794606464822081E-7</v>
          </cell>
          <cell r="F213">
            <v>4.29131180062255E-8</v>
          </cell>
          <cell r="G213">
            <v>2.7065695737260301E-8</v>
          </cell>
          <cell r="H213">
            <v>2.5563522329694101E-8</v>
          </cell>
          <cell r="I213">
            <v>1.2430990452671899E-8</v>
          </cell>
          <cell r="J213">
            <v>1.00931700686226E-8</v>
          </cell>
          <cell r="K213">
            <v>1.0451257051963301E-6</v>
          </cell>
          <cell r="L213">
            <v>5.5159616510096902E-8</v>
          </cell>
          <cell r="M213">
            <v>4.8262145883864103E-7</v>
          </cell>
          <cell r="N213">
            <v>4.3381450352621802E-8</v>
          </cell>
          <cell r="O213">
            <v>1.60407766997897E-6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>
            <v>9.794606464822081E-7</v>
          </cell>
          <cell r="F214">
            <v>1.02237376448843E-6</v>
          </cell>
          <cell r="G214">
            <v>1.0494394602256901E-6</v>
          </cell>
          <cell r="H214">
            <v>1.0750029825553901E-6</v>
          </cell>
          <cell r="I214">
            <v>1.08743397300806E-6</v>
          </cell>
          <cell r="J214">
            <v>1.09752714307668E-6</v>
          </cell>
          <cell r="K214">
            <v>1.82419379037309E-6</v>
          </cell>
          <cell r="L214">
            <v>1.1812036136851E-6</v>
          </cell>
          <cell r="M214">
            <v>1.63099446339606E-6</v>
          </cell>
          <cell r="N214">
            <v>1.65139418047993E-6</v>
          </cell>
          <cell r="O214">
            <v>3.24045907094528E-6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4.2612050763378813</v>
          </cell>
          <cell r="E215">
            <v>4.6176481207379751</v>
          </cell>
          <cell r="F215">
            <v>4.8270084696699165</v>
          </cell>
          <cell r="G215">
            <v>5.2001831413443167</v>
          </cell>
          <cell r="H215">
            <v>5.5967693751115943</v>
          </cell>
          <cell r="I215">
            <v>6.0242492955438864</v>
          </cell>
          <cell r="J215">
            <v>6.4817428408133235</v>
          </cell>
          <cell r="K215">
            <v>6.9880868098563527</v>
          </cell>
          <cell r="L215">
            <v>7.5339311166628935</v>
          </cell>
          <cell r="M215">
            <v>8.0887938289004211</v>
          </cell>
          <cell r="N215">
            <v>8.7193258226154224</v>
          </cell>
          <cell r="O215">
            <v>9.2966194207525934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4.2612050763378813</v>
          </cell>
          <cell r="E216">
            <v>4.6176481207379751</v>
          </cell>
          <cell r="F216">
            <v>4.8270084696699165</v>
          </cell>
          <cell r="G216">
            <v>5.2001831413443167</v>
          </cell>
          <cell r="H216">
            <v>5.5967693751115943</v>
          </cell>
          <cell r="I216">
            <v>6.0242492955438864</v>
          </cell>
          <cell r="J216">
            <v>6.4817428408133235</v>
          </cell>
          <cell r="K216">
            <v>6.9880868098563527</v>
          </cell>
          <cell r="L216">
            <v>7.5339311166628935</v>
          </cell>
          <cell r="M216">
            <v>8.0887938289004211</v>
          </cell>
          <cell r="N216">
            <v>8.7193258226154224</v>
          </cell>
          <cell r="O216">
            <v>9.2966194207525934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1.3316265863555865</v>
          </cell>
          <cell r="E217">
            <v>1.4252000372648066</v>
          </cell>
          <cell r="F217">
            <v>1.4627298392939141</v>
          </cell>
          <cell r="G217">
            <v>1.5294656298071521</v>
          </cell>
          <cell r="H217">
            <v>1.599076964317599</v>
          </cell>
          <cell r="I217">
            <v>1.6734025820955249</v>
          </cell>
          <cell r="J217">
            <v>1.751822389409005</v>
          </cell>
          <cell r="K217">
            <v>1.8389702131200925</v>
          </cell>
          <cell r="L217">
            <v>1.9826134517533911</v>
          </cell>
          <cell r="M217">
            <v>2.1286299549737944</v>
          </cell>
          <cell r="N217">
            <v>2.2945594270040548</v>
          </cell>
          <cell r="O217">
            <v>2.4464787949348938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6.8095950681120998E-8</v>
          </cell>
          <cell r="E218">
            <v>4.0245921102898702E-7</v>
          </cell>
          <cell r="F218">
            <v>5.7805754293782604E-7</v>
          </cell>
          <cell r="G218">
            <v>9.2468158409089195E-7</v>
          </cell>
          <cell r="H218">
            <v>0.32079080143918298</v>
          </cell>
          <cell r="I218">
            <v>0.146636742159588</v>
          </cell>
          <cell r="J218">
            <v>3.3419913068332703E-2</v>
          </cell>
          <cell r="K218">
            <v>0.35991790093695403</v>
          </cell>
          <cell r="L218">
            <v>0.17071001243586501</v>
          </cell>
          <cell r="M218">
            <v>9.4398254293535405E-2</v>
          </cell>
          <cell r="N218">
            <v>0.399007334439414</v>
          </cell>
          <cell r="O218">
            <v>0.224950885868616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0.43061738154973866</v>
          </cell>
          <cell r="E219">
            <v>0.43061697867357668</v>
          </cell>
          <cell r="F219">
            <v>0.43061637599245162</v>
          </cell>
          <cell r="G219">
            <v>0.43061646663118364</v>
          </cell>
          <cell r="H219">
            <v>0.43246515574709443</v>
          </cell>
          <cell r="I219">
            <v>0.46742790297940023</v>
          </cell>
          <cell r="J219">
            <v>0.50084704754457832</v>
          </cell>
          <cell r="K219">
            <v>0.53997380894382263</v>
          </cell>
          <cell r="L219">
            <v>0.58215023400306154</v>
          </cell>
          <cell r="M219">
            <v>0.62502531399335082</v>
          </cell>
          <cell r="N219">
            <v>0.67374623408149981</v>
          </cell>
          <cell r="O219">
            <v>0.71835547504767983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6.8494901229781455E-2</v>
          </cell>
          <cell r="E220">
            <v>0.16994546086515513</v>
          </cell>
          <cell r="F220">
            <v>2.0575628947735649E-3</v>
          </cell>
          <cell r="G220">
            <v>0.1681909172944327</v>
          </cell>
          <cell r="H220">
            <v>0.16638899375291499</v>
          </cell>
          <cell r="I220">
            <v>1.7380681583673455E-2</v>
          </cell>
          <cell r="J220">
            <v>1.9320379237799813E-2</v>
          </cell>
          <cell r="K220">
            <v>1.8454205425945818E-2</v>
          </cell>
          <cell r="L220">
            <v>1.8645502940000357E-2</v>
          </cell>
          <cell r="M220">
            <v>1.9618813599188965E-2</v>
          </cell>
          <cell r="N220">
            <v>1.9015871240895255E-2</v>
          </cell>
          <cell r="O220">
            <v>1.7058836262703402E-2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2.0071378564124149E-3</v>
          </cell>
          <cell r="E221">
            <v>1.5338640720542317E-3</v>
          </cell>
          <cell r="F221">
            <v>5.5755801551312626E-4</v>
          </cell>
          <cell r="G221">
            <v>1.4766508714722389E-3</v>
          </cell>
          <cell r="H221">
            <v>2.6111476331588056E-3</v>
          </cell>
          <cell r="I221">
            <v>8.2836221942919435E-4</v>
          </cell>
          <cell r="J221">
            <v>1.0122233846966001E-3</v>
          </cell>
          <cell r="K221">
            <v>1.5324797508888923E-3</v>
          </cell>
          <cell r="L221">
            <v>1.043489178445055E-3</v>
          </cell>
          <cell r="M221">
            <v>1.9504872955674246E-3</v>
          </cell>
          <cell r="N221">
            <v>1.6257842730895604E-3</v>
          </cell>
          <cell r="O221">
            <v>3.7562322337130341E-3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7.0502039086193874E-2</v>
          </cell>
          <cell r="E222">
            <v>0.17147932493720927</v>
          </cell>
          <cell r="F222">
            <v>2.6132846013954738E-3</v>
          </cell>
          <cell r="G222">
            <v>0.16966611297499831</v>
          </cell>
          <cell r="H222">
            <v>0.16899878373355956</v>
          </cell>
          <cell r="I222">
            <v>1.820771354005955E-2</v>
          </cell>
          <cell r="J222">
            <v>2.0331236854922063E-2</v>
          </cell>
          <cell r="K222">
            <v>1.9985481137400764E-2</v>
          </cell>
          <cell r="L222">
            <v>1.9687769987282808E-2</v>
          </cell>
          <cell r="M222">
            <v>2.1568072078768083E-2</v>
          </cell>
          <cell r="N222">
            <v>2.0640440979192612E-2</v>
          </cell>
          <cell r="O222">
            <v>2.0813860868071424E-2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6.9061881635103586E-2</v>
          </cell>
          <cell r="F223">
            <v>7.2573998944692727E-2</v>
          </cell>
          <cell r="G223">
            <v>3.4514469635026995E-2</v>
          </cell>
          <cell r="H223">
            <v>6.4946894809024144E-2</v>
          </cell>
          <cell r="I223">
            <v>1.7015093753356456E-2</v>
          </cell>
          <cell r="J223">
            <v>0.43392853513447727</v>
          </cell>
          <cell r="K223">
            <v>0.40612655688217614</v>
          </cell>
          <cell r="L223">
            <v>4.3597260796673143E-2</v>
          </cell>
          <cell r="M223">
            <v>3.7130829460733004E-3</v>
          </cell>
          <cell r="N223">
            <v>2.7724764095681084E-3</v>
          </cell>
          <cell r="O223">
            <v>2.9277610257859312E-3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7.269671751063532E-2</v>
          </cell>
          <cell r="F224">
            <v>7.6393683099676549E-2</v>
          </cell>
          <cell r="G224">
            <v>3.6331020668449468E-2</v>
          </cell>
          <cell r="H224">
            <v>6.8365152430551787E-2</v>
          </cell>
          <cell r="I224">
            <v>1.7910625003533111E-2</v>
          </cell>
          <cell r="J224">
            <v>0.45676687908892349</v>
          </cell>
          <cell r="K224">
            <v>0.42750163882334286</v>
          </cell>
          <cell r="L224">
            <v>4.589185347018223E-2</v>
          </cell>
          <cell r="M224">
            <v>3.9085083642876823E-3</v>
          </cell>
          <cell r="N224">
            <v>2.9183962205980062E-3</v>
          </cell>
          <cell r="O224">
            <v>3.0818537113536135E-3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5.3894454468275399E-3</v>
          </cell>
          <cell r="F225"/>
          <cell r="G225"/>
          <cell r="H225">
            <v>2.0580162044105499E-3</v>
          </cell>
          <cell r="I225"/>
          <cell r="J225">
            <v>2.9655987212060701E-2</v>
          </cell>
          <cell r="L225">
            <v>3.6236455162989E-6</v>
          </cell>
          <cell r="M225">
            <v>3.7772754033221301E-4</v>
          </cell>
          <cell r="N225">
            <v>2.1829233418261199E-6</v>
          </cell>
          <cell r="O225">
            <v>1.9481856359069399E-5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5.3894454468275399E-3</v>
          </cell>
          <cell r="F226">
            <v>5.3892661694573095E-3</v>
          </cell>
          <cell r="G226">
            <v>5.3868350540052868E-3</v>
          </cell>
          <cell r="H226">
            <v>4.8176813256201722E-3</v>
          </cell>
          <cell r="I226">
            <v>2.0577758262373454E-3</v>
          </cell>
          <cell r="J226">
            <v>3.1711976705723788E-2</v>
          </cell>
          <cell r="K226">
            <v>2.9655772767835466E-2</v>
          </cell>
          <cell r="L226">
            <v>5.709692272069699E-3</v>
          </cell>
          <cell r="M226">
            <v>3.8113681506324229E-4</v>
          </cell>
          <cell r="N226">
            <v>3.695777023004223E-4</v>
          </cell>
          <cell r="O226">
            <v>3.8673090723740077E-4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/>
          <cell r="E227">
            <v>1.4859007472295215E-6</v>
          </cell>
          <cell r="F227">
            <v>1.6550480940274261E-3</v>
          </cell>
          <cell r="G227">
            <v>8.1064886195096706E-4</v>
          </cell>
          <cell r="H227">
            <v>1.360546689503857E-3</v>
          </cell>
          <cell r="I227">
            <v>2.6062070301244777E-3</v>
          </cell>
          <cell r="J227">
            <v>3.0749306531302027E-3</v>
          </cell>
          <cell r="K227">
            <v>6.0501047133784611E-3</v>
          </cell>
          <cell r="L227">
            <v>4.572890226623107E-3</v>
          </cell>
          <cell r="M227">
            <v>6.1382626910114315E-3</v>
          </cell>
          <cell r="N227">
            <v>6.3709243108665877E-3</v>
          </cell>
          <cell r="O227">
            <v>1.0010313651804957E-2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/>
          <cell r="E228"/>
          <cell r="F228">
            <v>2.1353279243417995E-3</v>
          </cell>
          <cell r="G228">
            <v>1.0130530235487971E-3</v>
          </cell>
          <cell r="H228">
            <v>1.6489152762111153E-3</v>
          </cell>
          <cell r="I228">
            <v>3.0660630660223243E-3</v>
          </cell>
          <cell r="J228">
            <v>3.5141884898884121E-3</v>
          </cell>
          <cell r="K228">
            <v>6.7225469453010937E-3</v>
          </cell>
          <cell r="L228">
            <v>5.0810681928630409E-3</v>
          </cell>
          <cell r="M228">
            <v>6.8203293929230335E-3</v>
          </cell>
          <cell r="N228">
            <v>7.0788979362791998E-3</v>
          </cell>
          <cell r="O228">
            <v>1.1122681259657657E-2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2.9161567739891198E-3</v>
          </cell>
          <cell r="E229">
            <v>9.0028516259601E-6</v>
          </cell>
          <cell r="F229">
            <v>1.9933274599579801E-7</v>
          </cell>
          <cell r="G229">
            <v>1.4423086529556299E-7</v>
          </cell>
          <cell r="H229">
            <v>2.1647787375930999E-3</v>
          </cell>
          <cell r="I229">
            <v>7.6121827823535904E-4</v>
          </cell>
          <cell r="J229">
            <v>7.7754778389827302E-7</v>
          </cell>
          <cell r="K229">
            <v>2.1671581828672298E-3</v>
          </cell>
          <cell r="L229">
            <v>6.4445095616905905E-4</v>
          </cell>
          <cell r="M229">
            <v>1.2085337684195801E-4</v>
          </cell>
          <cell r="N229">
            <v>1.9878900124868999E-3</v>
          </cell>
          <cell r="O229">
            <v>8.3825651801219402E-4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2.9161567739891198E-3</v>
          </cell>
          <cell r="E230">
            <v>2.9251596256150798E-3</v>
          </cell>
          <cell r="F230">
            <v>2.92535895836108E-3</v>
          </cell>
          <cell r="G230">
            <v>2.9255031892263701E-3</v>
          </cell>
          <cell r="H230">
            <v>2.9259949604031402E-3</v>
          </cell>
          <cell r="I230">
            <v>2.92615566649089E-3</v>
          </cell>
          <cell r="J230">
            <v>2.92677456361236E-3</v>
          </cell>
          <cell r="K230">
            <v>2.9291540088864799E-3</v>
          </cell>
          <cell r="L230">
            <v>2.9292479579183001E-3</v>
          </cell>
          <cell r="M230">
            <v>2.9324625158782401E-3</v>
          </cell>
          <cell r="N230">
            <v>2.9327457949972998E-3</v>
          </cell>
          <cell r="O230">
            <v>2.94699990734105E-3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3.0154436254052813E-2</v>
          </cell>
          <cell r="E231">
            <v>9.1199271552293282E-4</v>
          </cell>
          <cell r="F231">
            <v>1.3256841815760919E-2</v>
          </cell>
          <cell r="G231">
            <v>1.4464755764025851E-2</v>
          </cell>
          <cell r="H231">
            <v>1.6849204942841364E-2</v>
          </cell>
          <cell r="I231">
            <v>1.6621589955854821E-2</v>
          </cell>
          <cell r="J231">
            <v>1.6132730881975078E-2</v>
          </cell>
          <cell r="K231">
            <v>1.7248924941620388E-2</v>
          </cell>
          <cell r="L231">
            <v>1.6590998845475366E-2</v>
          </cell>
          <cell r="M231">
            <v>1.5589047648875136E-2</v>
          </cell>
          <cell r="N231">
            <v>0.19488470945573874</v>
          </cell>
          <cell r="O231">
            <v>0.23345791165901944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3.0154436254052813E-2</v>
          </cell>
          <cell r="E232">
            <v>9.1199271552293282E-4</v>
          </cell>
          <cell r="F232">
            <v>1.3256841815760919E-2</v>
          </cell>
          <cell r="G232">
            <v>1.4464755764025851E-2</v>
          </cell>
          <cell r="H232">
            <v>1.6849204942841364E-2</v>
          </cell>
          <cell r="I232">
            <v>1.6621589955854821E-2</v>
          </cell>
          <cell r="J232">
            <v>1.6132730881975078E-2</v>
          </cell>
          <cell r="K232">
            <v>1.7248924941620388E-2</v>
          </cell>
          <cell r="L232">
            <v>1.6590998845475366E-2</v>
          </cell>
          <cell r="M232">
            <v>1.5589047648875136E-2</v>
          </cell>
          <cell r="N232">
            <v>0.19488470945573874</v>
          </cell>
          <cell r="O232">
            <v>0.23345791165901944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3.0459026519245265E-2</v>
          </cell>
          <cell r="E233">
            <v>9.2120476315447723E-4</v>
          </cell>
          <cell r="F233">
            <v>1.3390749308849422E-2</v>
          </cell>
          <cell r="G233">
            <v>1.4610864408106923E-2</v>
          </cell>
          <cell r="H233">
            <v>1.7019398932162984E-2</v>
          </cell>
          <cell r="I233">
            <v>1.6789484803893754E-2</v>
          </cell>
          <cell r="J233">
            <v>1.6295687759570791E-2</v>
          </cell>
          <cell r="K233">
            <v>1.742315650668725E-2</v>
          </cell>
          <cell r="L233">
            <v>1.675858469239935E-2</v>
          </cell>
          <cell r="M233">
            <v>1.5746512776641571E-2</v>
          </cell>
          <cell r="N233">
            <v>0.1968532418744838</v>
          </cell>
          <cell r="O233">
            <v>0.23581607238284805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8.1824370504128498E-5</v>
          </cell>
          <cell r="F234">
            <v>1.4180323540915699E-3</v>
          </cell>
          <cell r="G234">
            <v>9.3993162751398703E-4</v>
          </cell>
          <cell r="H234">
            <v>1.22125824633166E-3</v>
          </cell>
          <cell r="I234">
            <v>1.1421367175557899E-3</v>
          </cell>
          <cell r="J234">
            <v>9.5236288050648305E-4</v>
          </cell>
          <cell r="K234">
            <v>1.1971306478205301E-3</v>
          </cell>
          <cell r="L234">
            <v>9.8000332760119998E-4</v>
          </cell>
          <cell r="M234">
            <v>1.0226582824355999E-3</v>
          </cell>
          <cell r="N234">
            <v>1.69619060109873E-2</v>
          </cell>
          <cell r="O234">
            <v>1.221614670477E-2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1.2736964214084875E-4</v>
          </cell>
          <cell r="F235">
            <v>1.5028522196096602E-3</v>
          </cell>
          <cell r="G235">
            <v>1.4089868003555901E-3</v>
          </cell>
          <cell r="H235">
            <v>1.6175587604316697E-3</v>
          </cell>
          <cell r="I235">
            <v>1.59252916705284E-3</v>
          </cell>
          <cell r="J235">
            <v>1.5219200395423902E-3</v>
          </cell>
          <cell r="K235">
            <v>1.7602832861259099E-3</v>
          </cell>
          <cell r="L235">
            <v>1.5774244840266801E-3</v>
          </cell>
          <cell r="M235">
            <v>1.5947120088256701E-3</v>
          </cell>
          <cell r="N235">
            <v>1.7736864329606371E-2</v>
          </cell>
          <cell r="O235">
            <v>2.1360998783779721E-2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/>
          <cell r="E236"/>
          <cell r="F236">
            <v>1.2631164331823681</v>
          </cell>
          <cell r="G236">
            <v>1.180181195791236</v>
          </cell>
          <cell r="H236">
            <v>0.68107581295131336</v>
          </cell>
          <cell r="I236">
            <v>0.69517008075299769</v>
          </cell>
          <cell r="J236">
            <v>0.66903766123520103</v>
          </cell>
          <cell r="K236">
            <v>0.34663939384292963</v>
          </cell>
          <cell r="L236">
            <v>0.11807540218103346</v>
          </cell>
          <cell r="M236">
            <v>0.10278124062166236</v>
          </cell>
          <cell r="N236">
            <v>8.1924607201441138E-2</v>
          </cell>
          <cell r="O236">
            <v>6.4470076876646826E-2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/>
          <cell r="E237"/>
          <cell r="F237">
            <v>1.263164925141262</v>
          </cell>
          <cell r="G237">
            <v>1.1802255652527265</v>
          </cell>
          <cell r="H237">
            <v>0.68110251045418824</v>
          </cell>
          <cell r="I237">
            <v>0.69519564195038164</v>
          </cell>
          <cell r="J237">
            <v>0.66906170312240987</v>
          </cell>
          <cell r="K237">
            <v>0.34665204470378008</v>
          </cell>
          <cell r="L237">
            <v>0.11807986463535851</v>
          </cell>
          <cell r="M237">
            <v>0.1027852013144239</v>
          </cell>
          <cell r="N237">
            <v>8.1927768972480691E-2</v>
          </cell>
          <cell r="O237">
            <v>6.4472720081907506E-2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4.1965904634578104E-3</v>
          </cell>
          <cell r="E238">
            <v>0.107064656935936</v>
          </cell>
          <cell r="F238">
            <v>2.9426820359857901E-5</v>
          </cell>
          <cell r="G238">
            <v>3.4757749015775502E-5</v>
          </cell>
          <cell r="H238">
            <v>1.03997186525408E-2</v>
          </cell>
          <cell r="I238">
            <v>4.7987998289462701E-2</v>
          </cell>
          <cell r="J238">
            <v>8.19743756031681E-5</v>
          </cell>
          <cell r="K238">
            <v>2.2466557931526701E-4</v>
          </cell>
          <cell r="L238">
            <v>6.0112801145942203E-3</v>
          </cell>
          <cell r="M238">
            <v>3.28154099251934E-3</v>
          </cell>
          <cell r="N238">
            <v>3.58952152434705E-4</v>
          </cell>
          <cell r="O238">
            <v>2.8621869274603E-3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4.1974998323465315E-3</v>
          </cell>
          <cell r="E239">
            <v>0.11125916692317774</v>
          </cell>
          <cell r="F239">
            <v>0.11125970226486202</v>
          </cell>
          <cell r="G239">
            <v>0.11125961766679245</v>
          </cell>
          <cell r="H239">
            <v>6.6307316774522632E-2</v>
          </cell>
          <cell r="I239">
            <v>5.8394489357859958E-2</v>
          </cell>
          <cell r="J239">
            <v>5.8394368212387103E-2</v>
          </cell>
          <cell r="K239">
            <v>3.030266824237E-2</v>
          </cell>
          <cell r="L239">
            <v>1.080358178356537E-2</v>
          </cell>
          <cell r="M239">
            <v>9.3715214463378563E-3</v>
          </cell>
          <cell r="N239">
            <v>7.5645262265916771E-3</v>
          </cell>
          <cell r="O239">
            <v>6.2950356046737547E-3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6.9177032501589562</v>
          </cell>
          <cell r="E240">
            <v>6.311381016310059</v>
          </cell>
          <cell r="F240">
            <v>6.2459440597884148</v>
          </cell>
          <cell r="G240">
            <v>5.0979687461884398</v>
          </cell>
          <cell r="H240">
            <v>3.8997256965171316</v>
          </cell>
          <cell r="I240">
            <v>2.6745128717008355</v>
          </cell>
          <cell r="J240">
            <v>1.4398542871408633</v>
          </cell>
          <cell r="K240">
            <v>0.20677967540981057</v>
          </cell>
          <cell r="L240">
            <v>0.20675835143527313</v>
          </cell>
          <cell r="M240">
            <v>0.20675178412706055</v>
          </cell>
          <cell r="N240">
            <v>0.19921035524031333</v>
          </cell>
          <cell r="O240">
            <v>0.19747476373389553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655.76792539774499</v>
          </cell>
          <cell r="E241">
            <v>597.32490395335697</v>
          </cell>
          <cell r="F241">
            <v>589.70309357397002</v>
          </cell>
          <cell r="G241">
            <v>479.38738819061598</v>
          </cell>
          <cell r="H241">
            <v>365.24527484219999</v>
          </cell>
          <cell r="I241">
            <v>249.495825402485</v>
          </cell>
          <cell r="J241">
            <v>133.78642824079401</v>
          </cell>
          <cell r="K241">
            <v>19.137407933552399</v>
          </cell>
          <cell r="L241">
            <v>19.135434404971001</v>
          </cell>
          <cell r="M241">
            <v>19.134826602216499</v>
          </cell>
          <cell r="N241">
            <v>18.436869219695499</v>
          </cell>
          <cell r="O241">
            <v>18.276240654056799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8.8978008873506731</v>
          </cell>
          <cell r="E242">
            <v>8.1048155217551852</v>
          </cell>
          <cell r="F242">
            <v>8.0013988273265966</v>
          </cell>
          <cell r="G242">
            <v>6.5045778587600553</v>
          </cell>
          <cell r="H242">
            <v>4.955838193245599</v>
          </cell>
          <cell r="I242">
            <v>3.3852893541721123</v>
          </cell>
          <cell r="J242">
            <v>1.8152839652753521</v>
          </cell>
          <cell r="K242">
            <v>0.25966632202920564</v>
          </cell>
          <cell r="L242">
            <v>0.25963954416514196</v>
          </cell>
          <cell r="M242">
            <v>0.25963129718068462</v>
          </cell>
          <cell r="N242">
            <v>0.25016104775706288</v>
          </cell>
          <cell r="O242">
            <v>0.24798155568598071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5.9826865618660303E-3</v>
          </cell>
          <cell r="F243">
            <v>2.2429650017138099E-5</v>
          </cell>
          <cell r="G243">
            <v>2.2011887159221601E-5</v>
          </cell>
          <cell r="H243">
            <v>0.15990999514821699</v>
          </cell>
          <cell r="I243">
            <v>6.7266706544656602E-3</v>
          </cell>
          <cell r="J243">
            <v>2.2486028628179699E-5</v>
          </cell>
          <cell r="K243">
            <v>1.34841160799415E-2</v>
          </cell>
          <cell r="L243">
            <v>5.5363984765018897E-3</v>
          </cell>
          <cell r="M243">
            <v>7.5606221046935402E-4</v>
          </cell>
          <cell r="N243">
            <v>1.1212619598279299E-2</v>
          </cell>
          <cell r="O243">
            <v>7.6690264950515898E-3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0.38231583925845664</v>
          </cell>
          <cell r="F244">
            <v>0.38230889178334748</v>
          </cell>
          <cell r="G244">
            <v>0.38224575126702043</v>
          </cell>
          <cell r="H244">
            <v>0.26054521309516454</v>
          </cell>
          <cell r="I244">
            <v>0.16664483733355742</v>
          </cell>
          <cell r="J244">
            <v>0.1458813075583455</v>
          </cell>
          <cell r="K244">
            <v>2.019039656692934E-2</v>
          </cell>
          <cell r="L244">
            <v>2.0040791942943344E-2</v>
          </cell>
          <cell r="M244">
            <v>1.9734543029649571E-2</v>
          </cell>
          <cell r="N244">
            <v>1.8086016733958807E-2</v>
          </cell>
          <cell r="O244">
            <v>1.9597432031100637E-2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7.2117950562317626E-6</v>
          </cell>
          <cell r="F245">
            <v>2.4328106828032964E-4</v>
          </cell>
          <cell r="G245">
            <v>3.2686679574915859E-3</v>
          </cell>
          <cell r="H245">
            <v>9.468380048138424E-3</v>
          </cell>
          <cell r="I245">
            <v>1.3574547411368033E-2</v>
          </cell>
          <cell r="J245">
            <v>1.7159744100947529E-2</v>
          </cell>
          <cell r="K245">
            <v>1.4644722607869417E-2</v>
          </cell>
          <cell r="L245">
            <v>1.6851136194286864E-2</v>
          </cell>
          <cell r="M245">
            <v>1.9246299933507446E-2</v>
          </cell>
          <cell r="N245">
            <v>2.2041337678725577E-2</v>
          </cell>
          <cell r="O245">
            <v>2.5884629783972081E-2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0.69257515055633734</v>
          </cell>
          <cell r="E246">
            <v>0.7501910715840242</v>
          </cell>
          <cell r="F246">
            <v>0.65258449031547505</v>
          </cell>
          <cell r="G246">
            <v>2.6735303859810302</v>
          </cell>
          <cell r="H246">
            <v>5.1042227124924331</v>
          </cell>
          <cell r="I246">
            <v>5.4594458520577351</v>
          </cell>
          <cell r="J246">
            <v>5.518611562292203</v>
          </cell>
          <cell r="K246">
            <v>3.976306015241136</v>
          </cell>
          <cell r="L246">
            <v>3.8828763439168199</v>
          </cell>
          <cell r="M246">
            <v>3.9119695023484931</v>
          </cell>
          <cell r="N246">
            <v>3.9577806632114978</v>
          </cell>
          <cell r="O246">
            <v>4.2237445638131028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0.69257515055633734</v>
          </cell>
          <cell r="E247">
            <v>0.75019828337908012</v>
          </cell>
          <cell r="F247">
            <v>0.65282777138375492</v>
          </cell>
          <cell r="G247">
            <v>2.6767990539385229</v>
          </cell>
          <cell r="H247">
            <v>5.1136910925405719</v>
          </cell>
          <cell r="I247">
            <v>5.4730203994690969</v>
          </cell>
          <cell r="J247">
            <v>5.5357713063931513</v>
          </cell>
          <cell r="K247">
            <v>3.9909507378490092</v>
          </cell>
          <cell r="L247">
            <v>3.8997274801111064</v>
          </cell>
          <cell r="M247">
            <v>3.9312158022820012</v>
          </cell>
          <cell r="N247">
            <v>3.9798220008902248</v>
          </cell>
          <cell r="O247">
            <v>4.2496291935970723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9.8753979307791955</v>
          </cell>
          <cell r="E248">
            <v>12.919577090007065</v>
          </cell>
          <cell r="F248">
            <v>14.392719445935503</v>
          </cell>
          <cell r="G248">
            <v>17.219821761682702</v>
          </cell>
          <cell r="H248">
            <v>19.902411063192805</v>
          </cell>
          <cell r="I248">
            <v>22.037888434438489</v>
          </cell>
          <cell r="J248">
            <v>24.442894810884027</v>
          </cell>
          <cell r="K248">
            <v>25.528979421700363</v>
          </cell>
          <cell r="L248">
            <v>26.197232702033975</v>
          </cell>
          <cell r="M248">
            <v>27.199952716967008</v>
          </cell>
          <cell r="N248">
            <v>22.894284814396471</v>
          </cell>
          <cell r="O248">
            <v>22.773402457942947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9.8753979307791955</v>
          </cell>
          <cell r="E249">
            <v>12.919577090007065</v>
          </cell>
          <cell r="F249">
            <v>14.392719445935503</v>
          </cell>
          <cell r="G249">
            <v>17.219821761682702</v>
          </cell>
          <cell r="H249">
            <v>19.902411063192805</v>
          </cell>
          <cell r="I249">
            <v>22.037888434438489</v>
          </cell>
          <cell r="J249">
            <v>24.442894810884027</v>
          </cell>
          <cell r="K249">
            <v>25.528979421700363</v>
          </cell>
          <cell r="L249">
            <v>26.197232702033975</v>
          </cell>
          <cell r="M249">
            <v>27.199952716967008</v>
          </cell>
          <cell r="N249">
            <v>22.894284814396471</v>
          </cell>
          <cell r="O249">
            <v>22.773402457942947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58.701894525467331</v>
          </cell>
          <cell r="F250">
            <v>51.050702749298381</v>
          </cell>
          <cell r="G250">
            <v>51.72971420783314</v>
          </cell>
          <cell r="H250">
            <v>52.122359315871762</v>
          </cell>
          <cell r="I250">
            <v>52.658158396751837</v>
          </cell>
          <cell r="J250">
            <v>52.050571205280782</v>
          </cell>
          <cell r="K250">
            <v>52.115062361857298</v>
          </cell>
          <cell r="L250">
            <v>53.16284245039661</v>
          </cell>
          <cell r="M250">
            <v>54.017547178812464</v>
          </cell>
          <cell r="N250">
            <v>54.827612140379067</v>
          </cell>
          <cell r="O250">
            <v>55.601387406216929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58.701894525467331</v>
          </cell>
          <cell r="F251">
            <v>51.050702749298381</v>
          </cell>
          <cell r="G251">
            <v>51.72971420783314</v>
          </cell>
          <cell r="H251">
            <v>52.122359315871762</v>
          </cell>
          <cell r="I251">
            <v>52.658158396751837</v>
          </cell>
          <cell r="J251">
            <v>52.050571205280782</v>
          </cell>
          <cell r="K251">
            <v>52.115062361857298</v>
          </cell>
          <cell r="L251">
            <v>53.16284245039661</v>
          </cell>
          <cell r="M251">
            <v>54.017547178812464</v>
          </cell>
          <cell r="N251">
            <v>54.827612140379067</v>
          </cell>
          <cell r="O251">
            <v>55.601387406216929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1.2177612906395899E-7</v>
          </cell>
          <cell r="E252">
            <v>1.2188165166885301E-6</v>
          </cell>
          <cell r="F252">
            <v>1.0377354024303901E-6</v>
          </cell>
          <cell r="G252">
            <v>1.3246780880001401E-6</v>
          </cell>
          <cell r="H252">
            <v>1.18529336561427E-5</v>
          </cell>
          <cell r="I252">
            <v>5.6635412598313201E-2</v>
          </cell>
          <cell r="J252">
            <v>3.5172335126166701</v>
          </cell>
          <cell r="K252">
            <v>1.9346479637729801</v>
          </cell>
          <cell r="L252">
            <v>0.110752150100089</v>
          </cell>
          <cell r="M252">
            <v>9.0357471230786995E-2</v>
          </cell>
          <cell r="N252">
            <v>0.69288097067689702</v>
          </cell>
          <cell r="O252">
            <v>3.0483991931593701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6.6055313901299888</v>
          </cell>
          <cell r="E253">
            <v>6.2047506386484317</v>
          </cell>
          <cell r="F253">
            <v>5.5092893798356881</v>
          </cell>
          <cell r="G253">
            <v>5.5092881950187262</v>
          </cell>
          <cell r="H253">
            <v>5.5092985747235321</v>
          </cell>
          <cell r="I253">
            <v>5.5659318850505457</v>
          </cell>
          <cell r="J253">
            <v>5.5017090359824303</v>
          </cell>
          <cell r="K253">
            <v>5.5085256380257253</v>
          </cell>
          <cell r="L253">
            <v>5.619274892533884</v>
          </cell>
          <cell r="M253">
            <v>5.7096170120127017</v>
          </cell>
          <cell r="N253">
            <v>5.7952400965747755</v>
          </cell>
          <cell r="O253">
            <v>5.8770283187828172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7.9968577404642641E-4</v>
          </cell>
          <cell r="E254">
            <v>2.8503664587811706E-4</v>
          </cell>
          <cell r="F254">
            <v>5.3109170252089912E-4</v>
          </cell>
          <cell r="G254">
            <v>0.32734622015197001</v>
          </cell>
          <cell r="H254">
            <v>0.32538898128386284</v>
          </cell>
          <cell r="I254">
            <v>0.32418090412334599</v>
          </cell>
          <cell r="J254">
            <v>0.32212292521715352</v>
          </cell>
          <cell r="K254">
            <v>0.31900374201769366</v>
          </cell>
          <cell r="L254">
            <v>0.3194202493932784</v>
          </cell>
          <cell r="M254">
            <v>0.31743901196115587</v>
          </cell>
          <cell r="N254">
            <v>0.31757521280284418</v>
          </cell>
          <cell r="O254">
            <v>0.30909188719565905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0.22924234496934384</v>
          </cell>
          <cell r="E255">
            <v>0.22987392466358986</v>
          </cell>
          <cell r="F255">
            <v>0.33617738269502262</v>
          </cell>
          <cell r="G255">
            <v>5.6016449111907082E-3</v>
          </cell>
          <cell r="H255">
            <v>3.798786097978615E-3</v>
          </cell>
          <cell r="I255">
            <v>3.3450221311718993E-3</v>
          </cell>
          <cell r="J255">
            <v>3.7414098393633282E-3</v>
          </cell>
          <cell r="K255">
            <v>5.1992865168486229E-3</v>
          </cell>
          <cell r="L255">
            <v>4.7825530087822303E-3</v>
          </cell>
          <cell r="M255">
            <v>6.7645203642703582E-3</v>
          </cell>
          <cell r="N255">
            <v>6.6281294867666174E-3</v>
          </cell>
          <cell r="O255">
            <v>1.5113574568074314E-2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0.23004203074339041</v>
          </cell>
          <cell r="E256">
            <v>0.23015896130946792</v>
          </cell>
          <cell r="F256">
            <v>0.33670659203009717</v>
          </cell>
          <cell r="G256">
            <v>0.33294642410416891</v>
          </cell>
          <cell r="H256">
            <v>0.32918643816693954</v>
          </cell>
          <cell r="I256">
            <v>0.32752460255632443</v>
          </cell>
          <cell r="J256">
            <v>0.3258629771940727</v>
          </cell>
          <cell r="K256">
            <v>0.32420182605575126</v>
          </cell>
          <cell r="L256">
            <v>0.32420158259024195</v>
          </cell>
          <cell r="M256">
            <v>0.32420230604671185</v>
          </cell>
          <cell r="N256">
            <v>0.3242021300805793</v>
          </cell>
          <cell r="O256">
            <v>0.32420425623781712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1.1971896114950145E-5</v>
          </cell>
          <cell r="F257">
            <v>1.6302359821094767</v>
          </cell>
          <cell r="G257">
            <v>4.1883737712226106</v>
          </cell>
          <cell r="H257">
            <v>4.3585198065747504</v>
          </cell>
          <cell r="I257">
            <v>4.59637371997567</v>
          </cell>
          <cell r="J257">
            <v>4.8928078710177827</v>
          </cell>
          <cell r="K257">
            <v>5.1824190511502541</v>
          </cell>
          <cell r="L257">
            <v>5.4148882989150042</v>
          </cell>
          <cell r="M257">
            <v>5.6545476026380488</v>
          </cell>
          <cell r="N257">
            <v>5.9437292228144702</v>
          </cell>
          <cell r="O257">
            <v>6.1692429310441339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1.1765366018143486E-5</v>
          </cell>
          <cell r="F258">
            <v>1.2508347743801318</v>
          </cell>
          <cell r="G258">
            <v>2.4923336628055273</v>
          </cell>
          <cell r="H258">
            <v>2.6628592897277752</v>
          </cell>
          <cell r="I258">
            <v>2.7831797844150832</v>
          </cell>
          <cell r="J258">
            <v>2.8631985486562264</v>
          </cell>
          <cell r="K258">
            <v>2.968769741094476</v>
          </cell>
          <cell r="L258">
            <v>3.1524279063796774</v>
          </cell>
          <cell r="M258">
            <v>3.3489513133811499</v>
          </cell>
          <cell r="N258">
            <v>3.5188269294164254</v>
          </cell>
          <cell r="O258">
            <v>3.7723095754023523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2.305551441151847E-5</v>
          </cell>
          <cell r="F259">
            <v>2.8810707564896081</v>
          </cell>
          <cell r="G259">
            <v>6.6807074340281369</v>
          </cell>
          <cell r="H259">
            <v>7.0213790963025229</v>
          </cell>
          <cell r="I259">
            <v>7.3795535043907456</v>
          </cell>
          <cell r="J259">
            <v>7.7560064196740077</v>
          </cell>
          <cell r="K259">
            <v>8.1511887922447261</v>
          </cell>
          <cell r="L259">
            <v>8.567316205294679</v>
          </cell>
          <cell r="M259">
            <v>9.0034989160192023</v>
          </cell>
          <cell r="N259">
            <v>9.4625561522308974</v>
          </cell>
          <cell r="O259">
            <v>9.9415525064464969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8.0135621511730384E-2</v>
          </cell>
          <cell r="F260">
            <v>0.33679434025656552</v>
          </cell>
          <cell r="G260">
            <v>0.63829658362208319</v>
          </cell>
          <cell r="H260">
            <v>0.56174496705130184</v>
          </cell>
          <cell r="I260">
            <v>0.57972425726564192</v>
          </cell>
          <cell r="J260">
            <v>0.55482164017085545</v>
          </cell>
          <cell r="K260">
            <v>0.57072842864590512</v>
          </cell>
          <cell r="L260">
            <v>0.6525336056464861</v>
          </cell>
          <cell r="M260">
            <v>0.62923693828519367</v>
          </cell>
          <cell r="N260">
            <v>0.6101789868459454</v>
          </cell>
          <cell r="O260">
            <v>0.58785908321979896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8.0139484550669424E-2</v>
          </cell>
          <cell r="F261">
            <v>0.33681249814588965</v>
          </cell>
          <cell r="G261">
            <v>0.63832328888535239</v>
          </cell>
          <cell r="H261">
            <v>0.56177205969925692</v>
          </cell>
          <cell r="I261">
            <v>0.57975250712970294</v>
          </cell>
          <cell r="J261">
            <v>0.55485100997907311</v>
          </cell>
          <cell r="K261">
            <v>0.57075666033880257</v>
          </cell>
          <cell r="L261">
            <v>0.6525624663117453</v>
          </cell>
          <cell r="M261">
            <v>0.62926392540522325</v>
          </cell>
          <cell r="N261">
            <v>0.61020685927666107</v>
          </cell>
          <cell r="O261">
            <v>0.58788641288736898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7.1189091810057196E-5</v>
          </cell>
          <cell r="E262">
            <v>9.6037352263818095E-3</v>
          </cell>
          <cell r="F262">
            <v>2.7405142119586001E-2</v>
          </cell>
          <cell r="G262">
            <v>2.52813506643133E-2</v>
          </cell>
          <cell r="H262">
            <v>4.5493600292573402E-3</v>
          </cell>
          <cell r="I262">
            <v>3.1050625908476601E-2</v>
          </cell>
          <cell r="J262">
            <v>2.61967816552434E-2</v>
          </cell>
          <cell r="K262">
            <v>4.6861864976535401E-3</v>
          </cell>
          <cell r="L262">
            <v>2.98532956036189E-2</v>
          </cell>
          <cell r="M262">
            <v>2.7574455343863599E-2</v>
          </cell>
          <cell r="N262">
            <v>1.32613591395921E-2</v>
          </cell>
          <cell r="O262">
            <v>2.118450395042E-2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7.1189091810057196E-5</v>
          </cell>
          <cell r="E263">
            <v>9.6702496017634174E-3</v>
          </cell>
          <cell r="F263">
            <v>3.7064128823253974E-2</v>
          </cell>
          <cell r="G263">
            <v>6.2326565769355212E-2</v>
          </cell>
          <cell r="H263">
            <v>6.2086617634799543E-2</v>
          </cell>
          <cell r="I263">
            <v>6.1747258822782793E-2</v>
          </cell>
          <cell r="J263">
            <v>6.1747402911525723E-2</v>
          </cell>
          <cell r="K263">
            <v>6.1761578466335773E-2</v>
          </cell>
          <cell r="L263">
            <v>6.1806926538555018E-2</v>
          </cell>
          <cell r="M263">
            <v>6.1902888966494117E-2</v>
          </cell>
          <cell r="N263">
            <v>6.176081033026224E-2</v>
          </cell>
          <cell r="O263">
            <v>6.1764457232327152E-2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5.6100021638035145</v>
          </cell>
          <cell r="E264">
            <v>6.0767048457225314</v>
          </cell>
          <cell r="F264">
            <v>6.076705556367183</v>
          </cell>
          <cell r="G264">
            <v>6.0767066047224825</v>
          </cell>
          <cell r="H264">
            <v>6.0767069900633643</v>
          </cell>
          <cell r="I264">
            <v>6.0767092202553474</v>
          </cell>
          <cell r="J264">
            <v>6.076713765328738</v>
          </cell>
          <cell r="K264">
            <v>7.0017933173036768</v>
          </cell>
          <cell r="L264">
            <v>8.5641343306799449</v>
          </cell>
          <cell r="M264">
            <v>8.565751439870235</v>
          </cell>
          <cell r="N264">
            <v>9.0344385525821593</v>
          </cell>
          <cell r="O264">
            <v>9.0344655159927694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6.0987780860267398</v>
          </cell>
          <cell r="E265">
            <v>6.6044064379699208</v>
          </cell>
          <cell r="F265">
            <v>6.6018046592129984</v>
          </cell>
          <cell r="G265">
            <v>6.5974727673117952</v>
          </cell>
          <cell r="H265">
            <v>6.5931458387090487</v>
          </cell>
          <cell r="I265">
            <v>6.5888265828617358</v>
          </cell>
          <cell r="J265">
            <v>6.5845154940001924</v>
          </cell>
          <cell r="K265">
            <v>7.5819329442166197</v>
          </cell>
          <cell r="L265">
            <v>9.2737230703467652</v>
          </cell>
          <cell r="M265">
            <v>9.2754741665143605</v>
          </cell>
          <cell r="N265">
            <v>9.7829947543640969</v>
          </cell>
          <cell r="O265">
            <v>9.783023951851364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0.84969998715667305</v>
          </cell>
          <cell r="E266">
            <v>4.0902378556676597E-8</v>
          </cell>
          <cell r="F266">
            <v>3.5197510879582099E-8</v>
          </cell>
          <cell r="G266">
            <v>4.8544895153071399E-8</v>
          </cell>
          <cell r="H266">
            <v>5.2179020509644001E-8</v>
          </cell>
          <cell r="I266">
            <v>6.3292209739633695E-8</v>
          </cell>
          <cell r="J266">
            <v>8.2412958220477202E-8</v>
          </cell>
          <cell r="K266">
            <v>1.1930169563157601E-7</v>
          </cell>
          <cell r="L266">
            <v>1.4753030048778801E-7</v>
          </cell>
          <cell r="M266">
            <v>2.5486067926856399E-7</v>
          </cell>
          <cell r="N266">
            <v>2.9042737709478299E-7</v>
          </cell>
          <cell r="O266">
            <v>1.3500281257992099E-6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0.84969998715667305</v>
          </cell>
          <cell r="E267">
            <v>0.84970002805905198</v>
          </cell>
          <cell r="F267">
            <v>0.849700063256562</v>
          </cell>
          <cell r="G267">
            <v>0.84970011180145799</v>
          </cell>
          <cell r="H267">
            <v>0.84970016398047798</v>
          </cell>
          <cell r="I267">
            <v>0.84970022727268801</v>
          </cell>
          <cell r="J267">
            <v>0.84970030968564603</v>
          </cell>
          <cell r="K267">
            <v>0.84970042898734199</v>
          </cell>
          <cell r="L267">
            <v>0.84970057651764197</v>
          </cell>
          <cell r="M267">
            <v>0.84970083137832098</v>
          </cell>
          <cell r="N267">
            <v>0.84970112180569901</v>
          </cell>
          <cell r="O267">
            <v>0.84970247183382397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0.3105115655316657</v>
          </cell>
          <cell r="E268">
            <v>0.39251896966711947</v>
          </cell>
          <cell r="F268">
            <v>0.65517175517289872</v>
          </cell>
          <cell r="G268">
            <v>1.5531730081848467</v>
          </cell>
          <cell r="H268">
            <v>2.5878086474463231</v>
          </cell>
          <cell r="I268">
            <v>4.0291603395147355</v>
          </cell>
          <cell r="J268">
            <v>4.1056825905050376</v>
          </cell>
          <cell r="K268">
            <v>4.1315437732239193</v>
          </cell>
          <cell r="L268">
            <v>4.1317076143557729</v>
          </cell>
          <cell r="M268">
            <v>4.341796487085559</v>
          </cell>
          <cell r="N268">
            <v>4.486634865791773</v>
          </cell>
          <cell r="O268">
            <v>5.0735078467819799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0.43672512733005042</v>
          </cell>
          <cell r="E269">
            <v>0.55206606141648296</v>
          </cell>
          <cell r="F269">
            <v>0.92147926184655304</v>
          </cell>
          <cell r="G269">
            <v>2.1844908694582967</v>
          </cell>
          <cell r="H269">
            <v>3.6396746096291528</v>
          </cell>
          <cell r="I269">
            <v>5.6668921793456253</v>
          </cell>
          <cell r="J269">
            <v>5.7382006855416305</v>
          </cell>
          <cell r="K269">
            <v>5.7382552405887717</v>
          </cell>
          <cell r="L269">
            <v>5.7384827977163448</v>
          </cell>
          <cell r="M269">
            <v>6.0302728987299332</v>
          </cell>
          <cell r="N269">
            <v>6.2314373135996837</v>
          </cell>
          <cell r="O269">
            <v>7.046538676086076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1.34276730694097E-2</v>
          </cell>
          <cell r="F270">
            <v>9.81806854294443E-3</v>
          </cell>
          <cell r="G270">
            <v>5.1929447813702401E-2</v>
          </cell>
          <cell r="H270">
            <v>9.1368495646021994E-2</v>
          </cell>
          <cell r="I270">
            <v>0.186696883414738</v>
          </cell>
          <cell r="J270">
            <v>1.9632313758235901E-4</v>
          </cell>
          <cell r="K270">
            <v>0.15989357137294599</v>
          </cell>
          <cell r="L270">
            <v>0.166755824177167</v>
          </cell>
          <cell r="M270">
            <v>1.33584563282746E-2</v>
          </cell>
          <cell r="N270">
            <v>0.187564900411681</v>
          </cell>
          <cell r="O270">
            <v>0.25161517150625701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3.0439067848837442E-2</v>
          </cell>
          <cell r="F271">
            <v>4.0250977080840911E-2</v>
          </cell>
          <cell r="G271">
            <v>9.2169657275883957E-2</v>
          </cell>
          <cell r="H271">
            <v>0.16436842687430867</v>
          </cell>
          <cell r="I271">
            <v>0.32215337662110471</v>
          </cell>
          <cell r="J271">
            <v>0.27824212778448404</v>
          </cell>
          <cell r="K271">
            <v>0.34676094834310522</v>
          </cell>
          <cell r="L271">
            <v>0.35547798091173111</v>
          </cell>
          <cell r="M271">
            <v>0.33997663831059388</v>
          </cell>
          <cell r="N271">
            <v>0.34309167377641098</v>
          </cell>
          <cell r="O271">
            <v>0.45250308774167342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2.6981977989925848E-4</v>
          </cell>
          <cell r="G272">
            <v>1.8218027116704452E-3</v>
          </cell>
          <cell r="H272">
            <v>1.8496791266524766E-3</v>
          </cell>
          <cell r="I272">
            <v>1.8984824568659658E-3</v>
          </cell>
          <cell r="J272">
            <v>1.9021994538094367E-3</v>
          </cell>
          <cell r="K272">
            <v>2.7342803260777108E-3</v>
          </cell>
          <cell r="L272">
            <v>2.736840164746381E-3</v>
          </cell>
          <cell r="M272">
            <v>2.7456782162114447E-3</v>
          </cell>
          <cell r="N272">
            <v>2.7521741366883612E-3</v>
          </cell>
          <cell r="O272">
            <v>2.9132315188591896E-3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2.9979975544362048E-4</v>
          </cell>
          <cell r="G273">
            <v>2.0242252351893846E-3</v>
          </cell>
          <cell r="H273">
            <v>2.0551990296138623E-3</v>
          </cell>
          <cell r="I273">
            <v>2.1094249520732951E-3</v>
          </cell>
          <cell r="J273">
            <v>2.1135549486771517E-3</v>
          </cell>
          <cell r="K273">
            <v>3.0380892511974551E-3</v>
          </cell>
          <cell r="L273">
            <v>3.0409335163848667E-3</v>
          </cell>
          <cell r="M273">
            <v>3.0507535735682704E-3</v>
          </cell>
          <cell r="N273">
            <v>3.057971262987071E-3</v>
          </cell>
          <cell r="O273">
            <v>3.236923909843546E-3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2.0550424550839701E-7</v>
          </cell>
          <cell r="F274">
            <v>3.02732076979819E-5</v>
          </cell>
          <cell r="G274">
            <v>1.3460900351282E-4</v>
          </cell>
          <cell r="H274">
            <v>1.52041914925144E-6</v>
          </cell>
          <cell r="I274">
            <v>3.5520787152138899E-5</v>
          </cell>
          <cell r="J274">
            <v>1.14428495343644E-4</v>
          </cell>
          <cell r="K274">
            <v>7.6682937456527399E-5</v>
          </cell>
          <cell r="L274">
            <v>3.2641999779488501E-5</v>
          </cell>
          <cell r="M274">
            <v>1.18352656423249E-4</v>
          </cell>
          <cell r="N274">
            <v>6.7220174626416893E-5</v>
          </cell>
          <cell r="O274">
            <v>6.8206426766660304E-5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2.0550424550839701E-7</v>
          </cell>
          <cell r="F275">
            <v>3.0430137191869618E-5</v>
          </cell>
          <cell r="G275">
            <v>1.6490001085321451E-4</v>
          </cell>
          <cell r="H275">
            <v>1.6608329931865941E-4</v>
          </cell>
          <cell r="I275">
            <v>1.520072230463608E-4</v>
          </cell>
          <cell r="J275">
            <v>1.5126288368740032E-4</v>
          </cell>
          <cell r="K275">
            <v>2.2627873353629413E-4</v>
          </cell>
          <cell r="L275">
            <v>2.1364119651944016E-4</v>
          </cell>
          <cell r="M275">
            <v>2.2729236644617758E-4</v>
          </cell>
          <cell r="N275">
            <v>2.2087317558525105E-4</v>
          </cell>
          <cell r="O275">
            <v>2.5334756327324642E-4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1.3623097331774878E-3</v>
          </cell>
          <cell r="H276">
            <v>9.5186709452841853E-4</v>
          </cell>
          <cell r="I276">
            <v>8.5179936420210476E-4</v>
          </cell>
          <cell r="J276">
            <v>8.1727591206335942E-4</v>
          </cell>
          <cell r="K276">
            <v>2.0712126910000131E-3</v>
          </cell>
          <cell r="L276">
            <v>1.9862632449477702E-3</v>
          </cell>
          <cell r="M276">
            <v>2.5278047289967872E-3</v>
          </cell>
          <cell r="N276">
            <v>1.9280993804030025E-3</v>
          </cell>
          <cell r="O276">
            <v>3.1783347258883456E-3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2.3700700226345734E-4</v>
          </cell>
          <cell r="H277">
            <v>9.5068764363090603E-4</v>
          </cell>
          <cell r="I277">
            <v>8.505287128371808E-4</v>
          </cell>
          <cell r="J277">
            <v>8.1576601638912269E-4</v>
          </cell>
          <cell r="K277">
            <v>2.0664593015559331E-3</v>
          </cell>
          <cell r="L277">
            <v>1.9807858869483048E-3</v>
          </cell>
          <cell r="M277">
            <v>2.5223296598249328E-3</v>
          </cell>
          <cell r="N277">
            <v>1.9238926102171556E-3</v>
          </cell>
          <cell r="O277">
            <v>3.1713958316101792E-3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1.5983001420928978E-3</v>
          </cell>
          <cell r="H278">
            <v>1.9015128673603682E-3</v>
          </cell>
          <cell r="I278">
            <v>1.7013831007464974E-3</v>
          </cell>
          <cell r="J278">
            <v>1.6320829732701944E-3</v>
          </cell>
          <cell r="K278">
            <v>4.1367072712200472E-3</v>
          </cell>
          <cell r="L278">
            <v>3.9660977215804092E-3</v>
          </cell>
          <cell r="M278">
            <v>5.0491859902979681E-3</v>
          </cell>
          <cell r="N278">
            <v>3.8510414719859021E-3</v>
          </cell>
          <cell r="O278">
            <v>6.3487786510733396E-3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0.68564939905077382</v>
          </cell>
          <cell r="E279">
            <v>0.74268916086818371</v>
          </cell>
          <cell r="F279">
            <v>0.64605864541232016</v>
          </cell>
          <cell r="G279">
            <v>2.6467950821212205</v>
          </cell>
          <cell r="H279">
            <v>5.0531804853675073</v>
          </cell>
          <cell r="I279">
            <v>5.404851393537152</v>
          </cell>
          <cell r="J279">
            <v>5.4634254466692793</v>
          </cell>
          <cell r="K279">
            <v>3.9365429550887301</v>
          </cell>
          <cell r="L279">
            <v>3.8440475804776502</v>
          </cell>
          <cell r="M279">
            <v>3.8728498073250068</v>
          </cell>
          <cell r="N279">
            <v>3.9182028565793807</v>
          </cell>
          <cell r="O279">
            <v>4.181507118174971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0.68564939905077382</v>
          </cell>
          <cell r="E280">
            <v>0.74268916086818371</v>
          </cell>
          <cell r="F280">
            <v>0.64605864541232016</v>
          </cell>
          <cell r="G280">
            <v>2.6467950821212205</v>
          </cell>
          <cell r="H280">
            <v>5.0531804853675073</v>
          </cell>
          <cell r="I280">
            <v>5.404851393537152</v>
          </cell>
          <cell r="J280">
            <v>5.4634254466692793</v>
          </cell>
          <cell r="K280">
            <v>3.9365429550887301</v>
          </cell>
          <cell r="L280">
            <v>3.8440475804776502</v>
          </cell>
          <cell r="M280">
            <v>3.8728498073250068</v>
          </cell>
          <cell r="N280">
            <v>3.9182028565793807</v>
          </cell>
          <cell r="O280">
            <v>4.181507118174971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0.69257515055633734</v>
          </cell>
          <cell r="E281">
            <v>0.7501910715840242</v>
          </cell>
          <cell r="F281">
            <v>0.65258449031547505</v>
          </cell>
          <cell r="G281">
            <v>2.6735303859810302</v>
          </cell>
          <cell r="H281">
            <v>5.1042227124924331</v>
          </cell>
          <cell r="I281">
            <v>5.4594458520577351</v>
          </cell>
          <cell r="J281">
            <v>5.518611562292203</v>
          </cell>
          <cell r="K281">
            <v>3.976306015241136</v>
          </cell>
          <cell r="L281">
            <v>3.8828763439168199</v>
          </cell>
          <cell r="M281">
            <v>3.9119695023484931</v>
          </cell>
          <cell r="N281">
            <v>3.9577806632114978</v>
          </cell>
          <cell r="O281">
            <v>4.2237445638131028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/>
          <cell r="E282">
            <v>1.4430736346464501E-2</v>
          </cell>
          <cell r="F282">
            <v>1.7609709131161298E-2</v>
          </cell>
          <cell r="G282">
            <v>0.16349999424423101</v>
          </cell>
          <cell r="H282">
            <v>0.219753027371863</v>
          </cell>
          <cell r="I282">
            <v>9.6811737213691296E-2</v>
          </cell>
          <cell r="J282">
            <v>0.13284153780194399</v>
          </cell>
          <cell r="K282">
            <v>0.10688495583007999</v>
          </cell>
          <cell r="L282">
            <v>9.5718339371736905E-2</v>
          </cell>
          <cell r="M282">
            <v>0.13217514169514799</v>
          </cell>
          <cell r="N282">
            <v>0.12497332680583299</v>
          </cell>
          <cell r="O282">
            <v>0.106210357945004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7.5969268958526903E-2</v>
          </cell>
          <cell r="E283">
            <v>5.7388317603605896E-2</v>
          </cell>
          <cell r="F283">
            <v>4.9922555933215707E-2</v>
          </cell>
          <cell r="G283">
            <v>0.20451922216463092</v>
          </cell>
          <cell r="H283">
            <v>0.39046235138791607</v>
          </cell>
          <cell r="I283">
            <v>0.41763615015122896</v>
          </cell>
          <cell r="J283">
            <v>0.42216179738534582</v>
          </cell>
          <cell r="K283">
            <v>0.30418045269966237</v>
          </cell>
          <cell r="L283">
            <v>0.29703220037219003</v>
          </cell>
          <cell r="M283">
            <v>0.29925899159041691</v>
          </cell>
          <cell r="N283">
            <v>0.30276289247373617</v>
          </cell>
          <cell r="O283">
            <v>0.32311095727216949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2093.6570624126398</v>
          </cell>
          <cell r="H284">
            <v>2085.53495476948</v>
          </cell>
          <cell r="I284">
            <v>2077.4128471263102</v>
          </cell>
          <cell r="J284">
            <v>2070.5807016906501</v>
          </cell>
          <cell r="K284">
            <v>2063.74855625499</v>
          </cell>
          <cell r="L284">
            <v>2063.74855625499</v>
          </cell>
          <cell r="M284">
            <v>2063.74855625499</v>
          </cell>
          <cell r="N284">
            <v>2063.74855625499</v>
          </cell>
          <cell r="O284">
            <v>2063.74855625499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2093.6570624126398</v>
          </cell>
          <cell r="H285">
            <v>2085.53495476948</v>
          </cell>
          <cell r="I285">
            <v>2077.4128471263102</v>
          </cell>
          <cell r="J285">
            <v>2070.5807016906501</v>
          </cell>
          <cell r="K285">
            <v>2063.74855625499</v>
          </cell>
          <cell r="L285">
            <v>2063.74855625499</v>
          </cell>
          <cell r="M285">
            <v>2063.74855625499</v>
          </cell>
          <cell r="N285">
            <v>2063.74855625499</v>
          </cell>
          <cell r="O285">
            <v>2063.74855625499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8.1139363890194369E-2</v>
          </cell>
          <cell r="F286">
            <v>8.1139212502604627E-2</v>
          </cell>
          <cell r="G286">
            <v>8.1138946128694753E-2</v>
          </cell>
          <cell r="H286">
            <v>8.1138682550828761E-2</v>
          </cell>
          <cell r="I286">
            <v>8.1138307960427827E-2</v>
          </cell>
          <cell r="J286">
            <v>8.1138008339767406E-2</v>
          </cell>
          <cell r="K286">
            <v>8.113736759292825E-2</v>
          </cell>
          <cell r="L286">
            <v>8.1136950958372797E-2</v>
          </cell>
          <cell r="M286">
            <v>8.1136158272921727E-2</v>
          </cell>
          <cell r="N286">
            <v>6.8036871544534097E-2</v>
          </cell>
          <cell r="O286">
            <v>4.145019071696452E-2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8.1139363890194369E-2</v>
          </cell>
          <cell r="F287">
            <v>8.1139212502604627E-2</v>
          </cell>
          <cell r="G287">
            <v>8.1138946128694753E-2</v>
          </cell>
          <cell r="H287">
            <v>8.1138682550828761E-2</v>
          </cell>
          <cell r="I287">
            <v>8.1138307960427827E-2</v>
          </cell>
          <cell r="J287">
            <v>8.1138008339767406E-2</v>
          </cell>
          <cell r="K287">
            <v>8.113736759292825E-2</v>
          </cell>
          <cell r="L287">
            <v>8.1136950958372797E-2</v>
          </cell>
          <cell r="M287">
            <v>8.1136158272921727E-2</v>
          </cell>
          <cell r="N287">
            <v>6.8036871544534097E-2</v>
          </cell>
          <cell r="O287">
            <v>4.145019071696452E-2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0.11269356095860331</v>
          </cell>
          <cell r="F288">
            <v>0.11269335069806204</v>
          </cell>
          <cell r="G288">
            <v>0.11269298073429816</v>
          </cell>
          <cell r="H288">
            <v>0.11269261465392891</v>
          </cell>
          <cell r="I288">
            <v>0.11269209438948311</v>
          </cell>
          <cell r="J288">
            <v>0.11269167824967698</v>
          </cell>
          <cell r="K288">
            <v>0.11269078832351144</v>
          </cell>
          <cell r="L288">
            <v>0.11269020966440657</v>
          </cell>
          <cell r="M288">
            <v>0.11268910871239121</v>
          </cell>
          <cell r="N288">
            <v>9.4495654922964051E-2</v>
          </cell>
          <cell r="O288">
            <v>5.756970932911739E-2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6.3362766779409604E-3</v>
          </cell>
          <cell r="F289">
            <v>1.3684447340901301E-4</v>
          </cell>
          <cell r="G289"/>
          <cell r="H289">
            <v>6.2823679784267802E-3</v>
          </cell>
          <cell r="I289"/>
          <cell r="J289">
            <v>6.3149510210982101E-3</v>
          </cell>
          <cell r="K289"/>
          <cell r="L289">
            <v>1.0870555075036699E-3</v>
          </cell>
          <cell r="M289">
            <v>5.24378532188599E-3</v>
          </cell>
          <cell r="N289">
            <v>2.01959072353961E-6</v>
          </cell>
          <cell r="O289">
            <v>2.5941329868169301E-6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6.3362766779409604E-3</v>
          </cell>
          <cell r="F290">
            <v>6.4729429984475943E-3</v>
          </cell>
          <cell r="G290">
            <v>6.4725059066652385E-3</v>
          </cell>
          <cell r="H290">
            <v>8.5194699801372786E-3</v>
          </cell>
          <cell r="I290">
            <v>6.3108432277057475E-3</v>
          </cell>
          <cell r="J290">
            <v>8.2819061549561299E-3</v>
          </cell>
          <cell r="K290">
            <v>6.3148865036212632E-3</v>
          </cell>
          <cell r="L290">
            <v>6.5647927639526727E-3</v>
          </cell>
          <cell r="M290">
            <v>6.3306980612012221E-3</v>
          </cell>
          <cell r="N290">
            <v>5.9840761672071505E-3</v>
          </cell>
          <cell r="O290">
            <v>5.2463605535091095E-3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0.40468474157116097</v>
          </cell>
          <cell r="F291">
            <v>0.97896184894018168</v>
          </cell>
          <cell r="G291">
            <v>1.8213001332059027</v>
          </cell>
          <cell r="H291">
            <v>2.5492379365481295</v>
          </cell>
          <cell r="I291">
            <v>3.2448537498998999</v>
          </cell>
          <cell r="J291">
            <v>3.9476923331595399</v>
          </cell>
          <cell r="K291">
            <v>4.640940441924938</v>
          </cell>
          <cell r="L291">
            <v>4.5132691916419718</v>
          </cell>
          <cell r="M291">
            <v>4.3780871033880588</v>
          </cell>
          <cell r="N291">
            <v>4.2942157029400096</v>
          </cell>
          <cell r="O291">
            <v>3.996216882388933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>
            <v>1.3465644415104535E-4</v>
          </cell>
          <cell r="F292"/>
          <cell r="G292">
            <v>1.3989247840683961E-3</v>
          </cell>
          <cell r="H292">
            <v>2.8337596440029325E-3</v>
          </cell>
          <cell r="I292">
            <v>2.6111454334499106E-3</v>
          </cell>
          <cell r="J292">
            <v>2.7773126488582402E-3</v>
          </cell>
          <cell r="K292">
            <v>6.0520648573556268E-3</v>
          </cell>
          <cell r="L292">
            <v>6.4807589677668958E-3</v>
          </cell>
          <cell r="M292">
            <v>9.3563872630809519E-3</v>
          </cell>
          <cell r="N292">
            <v>5.896072170444795E-3</v>
          </cell>
          <cell r="O292">
            <v>5.6156750320269254E-2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>
            <v>3.086431648477893E-5</v>
          </cell>
          <cell r="F293"/>
          <cell r="G293">
            <v>5.5606500301046213E-5</v>
          </cell>
          <cell r="H293">
            <v>1.3866752409735404E-4</v>
          </cell>
          <cell r="I293"/>
          <cell r="J293"/>
          <cell r="K293">
            <v>5.0165058877429957E-4</v>
          </cell>
          <cell r="L293">
            <v>5.1625123568669381E-4</v>
          </cell>
          <cell r="M293">
            <v>4.0995129972563611E-4</v>
          </cell>
          <cell r="N293">
            <v>1.6348204902953207E-4</v>
          </cell>
          <cell r="O293">
            <v>5.2723916730797763E-3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>
            <v>4.4061085397490251E-5</v>
          </cell>
          <cell r="F294">
            <v>1.9498921329559838E-3</v>
          </cell>
          <cell r="G294">
            <v>1.9873803929965385E-3</v>
          </cell>
          <cell r="H294">
            <v>0.51617101001989951</v>
          </cell>
          <cell r="I294">
            <v>1.266907865192435</v>
          </cell>
          <cell r="J294">
            <v>1.3299530827869857</v>
          </cell>
          <cell r="K294">
            <v>1.6911045605531445</v>
          </cell>
          <cell r="L294">
            <v>1.691536569425873</v>
          </cell>
          <cell r="M294">
            <v>1.6905658700861732</v>
          </cell>
          <cell r="N294">
            <v>1.6867600456719463</v>
          </cell>
          <cell r="O294">
            <v>1.4652242320148756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9.8835437085163769E-5</v>
          </cell>
          <cell r="G295">
            <v>1.0327657329854132E-4</v>
          </cell>
          <cell r="H295">
            <v>1.3372972398366075E-4</v>
          </cell>
          <cell r="I295">
            <v>1.3808428045328607E-4</v>
          </cell>
          <cell r="J295">
            <v>1.3799061068001423E-4</v>
          </cell>
          <cell r="K295">
            <v>3.3105898984690449E-4</v>
          </cell>
          <cell r="L295">
            <v>3.4347077056508306E-4</v>
          </cell>
          <cell r="M295">
            <v>3.3377521183700954E-4</v>
          </cell>
          <cell r="N295">
            <v>3.3202527668843541E-4</v>
          </cell>
          <cell r="O295">
            <v>3.8532318624729772E-4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2.6467684268217086E-2</v>
          </cell>
          <cell r="F296">
            <v>9.2369456502102196E-2</v>
          </cell>
          <cell r="G296">
            <v>0.10518812437395719</v>
          </cell>
          <cell r="H296">
            <v>0.21817851403492594</v>
          </cell>
          <cell r="I296">
            <v>0.14686130397552305</v>
          </cell>
          <cell r="J296">
            <v>0.27161088535673406</v>
          </cell>
          <cell r="K296">
            <v>0.14880904953040131</v>
          </cell>
          <cell r="L296">
            <v>0.33869720052051766</v>
          </cell>
          <cell r="M296">
            <v>0.21033971596164699</v>
          </cell>
          <cell r="N296">
            <v>0.13491820358174678</v>
          </cell>
          <cell r="O296">
            <v>0.10581597587755617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4.1699940051940101E-5</v>
          </cell>
          <cell r="F297">
            <v>5.3357342397671536E-4</v>
          </cell>
          <cell r="G297">
            <v>4.2745178521585081E-4</v>
          </cell>
          <cell r="H297">
            <v>3.0024032792996043E-4</v>
          </cell>
          <cell r="I297">
            <v>2.5363301244457956E-4</v>
          </cell>
          <cell r="J297">
            <v>6.0149470771452853E-4</v>
          </cell>
          <cell r="K297">
            <v>2.9121249564238976E-4</v>
          </cell>
          <cell r="L297">
            <v>2.0735779106877139E-4</v>
          </cell>
          <cell r="M297">
            <v>8.0842029288434646E-4</v>
          </cell>
          <cell r="N297">
            <v>1.6154816149035725E-3</v>
          </cell>
          <cell r="O297">
            <v>2.2815588300451509E-2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5.4931983431878812E-5</v>
          </cell>
          <cell r="F298">
            <v>9.2433223220332432E-4</v>
          </cell>
          <cell r="G298">
            <v>2.013961013367076E-3</v>
          </cell>
          <cell r="H298">
            <v>2.1771281388629558E-3</v>
          </cell>
          <cell r="I298">
            <v>2.2117817394462394E-3</v>
          </cell>
          <cell r="J298">
            <v>2.2474527259091163E-3</v>
          </cell>
          <cell r="K298">
            <v>3.5940191482858822E-3</v>
          </cell>
          <cell r="L298">
            <v>3.3188551531092895E-3</v>
          </cell>
          <cell r="M298">
            <v>3.6104311777661194E-3</v>
          </cell>
          <cell r="N298">
            <v>4.5035449130466764E-3</v>
          </cell>
          <cell r="O298">
            <v>5.4097132224350156E-2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5.3696011280955212E-2</v>
          </cell>
          <cell r="F299">
            <v>7.1077064695924702E-2</v>
          </cell>
          <cell r="G299">
            <v>0.11010834788879141</v>
          </cell>
          <cell r="H299">
            <v>0.17165776005613428</v>
          </cell>
          <cell r="I299">
            <v>0.24018265163059391</v>
          </cell>
          <cell r="J299">
            <v>0.32449963099789231</v>
          </cell>
          <cell r="K299">
            <v>0.43255274641858293</v>
          </cell>
          <cell r="L299">
            <v>0.47444079955982371</v>
          </cell>
          <cell r="M299">
            <v>0.49785582695186065</v>
          </cell>
          <cell r="N299">
            <v>0.51977372737685834</v>
          </cell>
          <cell r="O299">
            <v>0.42571581461866725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6.8618930494391633E-2</v>
          </cell>
          <cell r="F300">
            <v>7.1805734593290094E-2</v>
          </cell>
          <cell r="G300">
            <v>3.3898350332707716E-2</v>
          </cell>
          <cell r="H300">
            <v>6.4279433558176835E-2</v>
          </cell>
          <cell r="I300">
            <v>1.6501073793819439E-2</v>
          </cell>
          <cell r="J300">
            <v>0.43311943301902711</v>
          </cell>
          <cell r="K300">
            <v>0.40461810994138103</v>
          </cell>
          <cell r="L300">
            <v>4.2808372995073556E-2</v>
          </cell>
          <cell r="M300">
            <v>4.0650749862824838E-3</v>
          </cell>
          <cell r="N300">
            <v>4.2631576915891983E-3</v>
          </cell>
          <cell r="O300">
            <v>5.4160505040572154E-2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0.241487539648859</v>
          </cell>
          <cell r="F301">
            <v>0.72508167905999343</v>
          </cell>
          <cell r="G301">
            <v>1.5524580159953107</v>
          </cell>
          <cell r="H301">
            <v>1.5530628930435906</v>
          </cell>
          <cell r="I301">
            <v>1.5530826770003905</v>
          </cell>
          <cell r="J301">
            <v>1.5532907591009057</v>
          </cell>
          <cell r="K301">
            <v>1.9245679960079285</v>
          </cell>
          <cell r="L301">
            <v>1.9249855149413542</v>
          </cell>
          <cell r="M301">
            <v>1.9240002749106295</v>
          </cell>
          <cell r="N301">
            <v>1.9201131425026221</v>
          </cell>
          <cell r="O301">
            <v>1.6864344504016753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1.2709760993557926E-2</v>
          </cell>
          <cell r="F302">
            <v>1.3183714646826378E-2</v>
          </cell>
          <cell r="G302">
            <v>1.1596024126175202E-2</v>
          </cell>
          <cell r="H302">
            <v>1.3993930411240901E-2</v>
          </cell>
          <cell r="I302">
            <v>9.9468349864264335E-3</v>
          </cell>
          <cell r="J302">
            <v>1.2368765634150269E-2</v>
          </cell>
          <cell r="K302">
            <v>1.2281737036362671E-2</v>
          </cell>
          <cell r="L302">
            <v>1.4787803760833093E-2</v>
          </cell>
          <cell r="M302">
            <v>1.4543234742706917E-2</v>
          </cell>
          <cell r="N302">
            <v>5.5481352673669758E-3</v>
          </cell>
          <cell r="O302">
            <v>5.431111708911348E-2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1.3413046723280936E-3</v>
          </cell>
          <cell r="F303">
            <v>1.9477372419015773E-3</v>
          </cell>
          <cell r="G303">
            <v>2.039705166907043E-3</v>
          </cell>
          <cell r="H303">
            <v>6.1825482310554746E-3</v>
          </cell>
          <cell r="I303">
            <v>5.8395437599779677E-3</v>
          </cell>
          <cell r="J303">
            <v>1.7096298243229086E-2</v>
          </cell>
          <cell r="K303">
            <v>1.5860531133063266E-2</v>
          </cell>
          <cell r="L303">
            <v>1.497170524472129E-2</v>
          </cell>
          <cell r="M303">
            <v>2.2197786711648473E-2</v>
          </cell>
          <cell r="N303">
            <v>1.0246945989626605E-2</v>
          </cell>
          <cell r="O303">
            <v>5.8824664451206057E-2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>
            <v>6.4326822536148941E-5</v>
          </cell>
          <cell r="F304"/>
          <cell r="G304">
            <v>3.6064204654084084E-5</v>
          </cell>
          <cell r="H304">
            <v>1.3926272738877603E-4</v>
          </cell>
          <cell r="I304">
            <v>3.2817952733899788E-4</v>
          </cell>
          <cell r="J304"/>
          <cell r="K304">
            <v>3.8620245873057321E-4</v>
          </cell>
          <cell r="L304">
            <v>1.852706566825437E-4</v>
          </cell>
          <cell r="M304">
            <v>1.134646320871423E-5</v>
          </cell>
          <cell r="N304">
            <v>9.3022886405858847E-5</v>
          </cell>
          <cell r="O304">
            <v>7.0146419757702956E-3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44.576905509554884</v>
          </cell>
          <cell r="E305">
            <v>44.861180252482228</v>
          </cell>
          <cell r="F305">
            <v>44.662714325731962</v>
          </cell>
          <cell r="G305">
            <v>45.065504070766529</v>
          </cell>
          <cell r="H305">
            <v>45.567975415753033</v>
          </cell>
          <cell r="I305">
            <v>46.187070157203586</v>
          </cell>
          <cell r="J305">
            <v>47.279228669080155</v>
          </cell>
          <cell r="K305">
            <v>48.814106816487019</v>
          </cell>
          <cell r="L305">
            <v>51.401574562796284</v>
          </cell>
          <cell r="M305">
            <v>54.870584568881981</v>
          </cell>
          <cell r="N305">
            <v>58.002971483146993</v>
          </cell>
          <cell r="O305">
            <v>65.381288704129105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44.576905509554884</v>
          </cell>
          <cell r="E306">
            <v>44.861180252482228</v>
          </cell>
          <cell r="F306">
            <v>44.662714325731962</v>
          </cell>
          <cell r="G306">
            <v>45.065504070766529</v>
          </cell>
          <cell r="H306">
            <v>45.567975415753033</v>
          </cell>
          <cell r="I306">
            <v>46.187070157203586</v>
          </cell>
          <cell r="J306">
            <v>47.279228669080155</v>
          </cell>
          <cell r="K306">
            <v>48.814106816487019</v>
          </cell>
          <cell r="L306">
            <v>51.401574562796284</v>
          </cell>
          <cell r="M306">
            <v>54.870584568881981</v>
          </cell>
          <cell r="N306">
            <v>58.002971483146993</v>
          </cell>
          <cell r="O306">
            <v>65.381288704129105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0.193211592828194</v>
          </cell>
          <cell r="E307">
            <v>2.6238617835190198E-6</v>
          </cell>
          <cell r="F307">
            <v>3.2759106175452001E-6</v>
          </cell>
          <cell r="G307">
            <v>5.1395001440034801E-3</v>
          </cell>
          <cell r="H307">
            <v>5.3114233873921002E-2</v>
          </cell>
          <cell r="I307">
            <v>6.5442280257246799E-2</v>
          </cell>
          <cell r="J307">
            <v>3.1931804485159598</v>
          </cell>
          <cell r="K307">
            <v>1.8427520252909799</v>
          </cell>
          <cell r="L307">
            <v>0.27863081266795497</v>
          </cell>
          <cell r="M307">
            <v>0.41979019873596601</v>
          </cell>
          <cell r="N307">
            <v>0.89642487210208699</v>
          </cell>
          <cell r="O307">
            <v>3.4731734014786202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4.7117482769586641</v>
          </cell>
          <cell r="E308">
            <v>4.7423680497764797</v>
          </cell>
          <cell r="F308">
            <v>4.758254811947511</v>
          </cell>
          <cell r="G308">
            <v>4.7633928382452524</v>
          </cell>
          <cell r="H308">
            <v>4.8165040980809906</v>
          </cell>
          <cell r="I308">
            <v>4.8819418926006213</v>
          </cell>
          <cell r="J308">
            <v>4.9973813132785994</v>
          </cell>
          <cell r="K308">
            <v>5.1596173186007057</v>
          </cell>
          <cell r="L308">
            <v>5.4331101184681536</v>
          </cell>
          <cell r="M308">
            <v>5.7997827206093504</v>
          </cell>
          <cell r="N308">
            <v>6.1308734424381806</v>
          </cell>
          <cell r="O308">
            <v>6.9107575800814027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1.5197372659778836</v>
          </cell>
          <cell r="F309">
            <v>1.5195842999352869</v>
          </cell>
          <cell r="G309">
            <v>1.5196515094561835</v>
          </cell>
          <cell r="H309">
            <v>1.5196077040749503</v>
          </cell>
          <cell r="I309">
            <v>1.51963458877168</v>
          </cell>
          <cell r="J309">
            <v>1.5195713286829298</v>
          </cell>
          <cell r="K309">
            <v>2.6177020481000848</v>
          </cell>
          <cell r="L309">
            <v>2.6177815433704934</v>
          </cell>
          <cell r="M309">
            <v>2.6177709531349489</v>
          </cell>
          <cell r="N309">
            <v>2.6177794606617342</v>
          </cell>
          <cell r="O309">
            <v>2.6177711025086134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1.5197372659778836</v>
          </cell>
          <cell r="F310">
            <v>1.5195842999352869</v>
          </cell>
          <cell r="G310">
            <v>1.5196515094561835</v>
          </cell>
          <cell r="H310">
            <v>1.5196077040749503</v>
          </cell>
          <cell r="I310">
            <v>1.51963458877168</v>
          </cell>
          <cell r="J310">
            <v>1.5195713286829298</v>
          </cell>
          <cell r="K310">
            <v>2.6177020481000848</v>
          </cell>
          <cell r="L310">
            <v>2.6177815433704934</v>
          </cell>
          <cell r="M310">
            <v>2.6177709531349489</v>
          </cell>
          <cell r="N310">
            <v>2.6177794606617342</v>
          </cell>
          <cell r="O310">
            <v>2.6177711025086134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0.11743130664467399</v>
          </cell>
          <cell r="F311">
            <v>8.0504149948735099E-7</v>
          </cell>
          <cell r="G311">
            <v>8.8865904026398304E-7</v>
          </cell>
          <cell r="H311">
            <v>3.4107949468852402E-7</v>
          </cell>
          <cell r="I311">
            <v>3.1770983712833899E-7</v>
          </cell>
          <cell r="J311">
            <v>3.5291191674437601E-7</v>
          </cell>
          <cell r="K311">
            <v>0.12304451890295701</v>
          </cell>
          <cell r="L311">
            <v>7.9311073324789302E-2</v>
          </cell>
          <cell r="M311">
            <v>5.8249361260564597E-7</v>
          </cell>
          <cell r="N311">
            <v>1.51418360164702E-6</v>
          </cell>
          <cell r="O311">
            <v>6.6117455814548802E-7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0.11743130664467399</v>
          </cell>
          <cell r="F312">
            <v>0.1174320617088369</v>
          </cell>
          <cell r="G312">
            <v>0.11743283896440766</v>
          </cell>
          <cell r="H312">
            <v>0.11743258847869482</v>
          </cell>
          <cell r="I312">
            <v>0.1174326203437082</v>
          </cell>
          <cell r="J312">
            <v>0.11742953909616544</v>
          </cell>
          <cell r="K312">
            <v>0.20229362027803896</v>
          </cell>
          <cell r="L312">
            <v>0.2023567063497026</v>
          </cell>
          <cell r="M312">
            <v>0.20235627168559583</v>
          </cell>
          <cell r="N312">
            <v>0.20235735951050754</v>
          </cell>
          <cell r="O312">
            <v>0.20235745768387106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1.9572263862765062E-7</v>
          </cell>
          <cell r="E313">
            <v>1.8249071791796811E-7</v>
          </cell>
          <cell r="F313">
            <v>0.49977702085708153</v>
          </cell>
          <cell r="G313">
            <v>0.52144204819679163</v>
          </cell>
          <cell r="H313">
            <v>0.27472915411464699</v>
          </cell>
          <cell r="I313">
            <v>0.23982522839063114</v>
          </cell>
          <cell r="J313">
            <v>0.24084637757466448</v>
          </cell>
          <cell r="K313">
            <v>0.22377295315977286</v>
          </cell>
          <cell r="L313">
            <v>0.23014252450964831</v>
          </cell>
          <cell r="M313">
            <v>0.21407631950225625</v>
          </cell>
          <cell r="N313">
            <v>0.21527797137063456</v>
          </cell>
          <cell r="O313">
            <v>0.17880081166686498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/>
          <cell r="E314">
            <v>2.0057781965913586E-7</v>
          </cell>
          <cell r="F314">
            <v>0.49980706818631604</v>
          </cell>
          <cell r="G314">
            <v>0.52146971006856979</v>
          </cell>
          <cell r="H314">
            <v>0.27474704121815896</v>
          </cell>
          <cell r="I314">
            <v>0.23984169012221077</v>
          </cell>
          <cell r="J314">
            <v>0.24086012523926992</v>
          </cell>
          <cell r="K314">
            <v>0.22378870032598061</v>
          </cell>
          <cell r="L314">
            <v>0.2301580874261844</v>
          </cell>
          <cell r="M314">
            <v>0.21408885295360605</v>
          </cell>
          <cell r="N314">
            <v>0.21529062959007544</v>
          </cell>
          <cell r="O314">
            <v>0.17881133517660336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5.0495222511993997E-3</v>
          </cell>
          <cell r="E315">
            <v>7.3214592002519993E-2</v>
          </cell>
          <cell r="F315">
            <v>2.9293018420817899E-7</v>
          </cell>
          <cell r="G315">
            <v>9.1676240080275899E-7</v>
          </cell>
          <cell r="H315">
            <v>3.2018501151706998E-3</v>
          </cell>
          <cell r="I315">
            <v>3.3946053130275197E-2</v>
          </cell>
          <cell r="J315">
            <v>1.9707882390458199E-6</v>
          </cell>
          <cell r="K315">
            <v>2.87839107408564E-4</v>
          </cell>
          <cell r="L315">
            <v>2.95279487613722E-2</v>
          </cell>
          <cell r="M315">
            <v>2.2366786189457499E-3</v>
          </cell>
          <cell r="N315">
            <v>1.0195604498633401E-2</v>
          </cell>
          <cell r="O315">
            <v>1.47102215841475E-2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5.0505848041629961E-3</v>
          </cell>
          <cell r="E316">
            <v>7.8265176806683004E-2</v>
          </cell>
          <cell r="F316">
            <v>7.8265469736867196E-2</v>
          </cell>
          <cell r="G316">
            <v>7.8266386499267995E-2</v>
          </cell>
          <cell r="H316">
            <v>4.2023892967936072E-2</v>
          </cell>
          <cell r="I316">
            <v>3.7148707111120803E-2</v>
          </cell>
          <cell r="J316">
            <v>3.7149874033684901E-2</v>
          </cell>
          <cell r="K316">
            <v>3.4235863025922797E-2</v>
          </cell>
          <cell r="L316">
            <v>3.5033447028755799E-2</v>
          </cell>
          <cell r="M316">
            <v>3.20524664877265E-2</v>
          </cell>
          <cell r="N316">
            <v>3.2650450490107397E-2</v>
          </cell>
          <cell r="O316">
            <v>2.7142504701726699E-2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2.3670279248043768</v>
          </cell>
          <cell r="F317">
            <v>2.3668423465980037</v>
          </cell>
          <cell r="G317">
            <v>2.3669233003451127</v>
          </cell>
          <cell r="H317">
            <v>2.3668693488558077</v>
          </cell>
          <cell r="I317">
            <v>2.3669019373661881</v>
          </cell>
          <cell r="J317">
            <v>2.3668302651071453</v>
          </cell>
          <cell r="K317">
            <v>2.2682858242018513</v>
          </cell>
          <cell r="L317">
            <v>4.0772577541206552</v>
          </cell>
          <cell r="M317">
            <v>4.0772482034531619</v>
          </cell>
          <cell r="N317">
            <v>4.0772526318617608</v>
          </cell>
          <cell r="O317">
            <v>4.0772398124218139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2.3670279248043768</v>
          </cell>
          <cell r="F318">
            <v>2.3668423465980037</v>
          </cell>
          <cell r="G318">
            <v>2.3669233003451127</v>
          </cell>
          <cell r="H318">
            <v>2.3668693488558077</v>
          </cell>
          <cell r="I318">
            <v>2.3669019373661881</v>
          </cell>
          <cell r="J318">
            <v>2.3668302651071453</v>
          </cell>
          <cell r="K318">
            <v>2.2682858242018513</v>
          </cell>
          <cell r="L318">
            <v>4.0772577541206552</v>
          </cell>
          <cell r="M318">
            <v>4.0772482034531619</v>
          </cell>
          <cell r="N318">
            <v>4.0772526318617608</v>
          </cell>
          <cell r="O318">
            <v>4.0772398124218139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0.18290185937494099</v>
          </cell>
          <cell r="F319">
            <v>6.5592106172803699E-7</v>
          </cell>
          <cell r="G319">
            <v>7.7404334741522299E-7</v>
          </cell>
          <cell r="H319">
            <v>3.3071844356935702E-7</v>
          </cell>
          <cell r="I319">
            <v>3.0148598776407998E-7</v>
          </cell>
          <cell r="J319">
            <v>3.3467515365557298E-7</v>
          </cell>
          <cell r="K319">
            <v>5.1859710212510797E-2</v>
          </cell>
          <cell r="L319">
            <v>0.26329125539152998</v>
          </cell>
          <cell r="M319">
            <v>6.0395590354763695E-7</v>
          </cell>
          <cell r="N319">
            <v>6.6488162350482996E-7</v>
          </cell>
          <cell r="O319">
            <v>5.88760963456034E-7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0.18290185937494099</v>
          </cell>
          <cell r="F320">
            <v>0.18290246358657153</v>
          </cell>
          <cell r="G320">
            <v>0.18290312689594834</v>
          </cell>
          <cell r="H320">
            <v>0.18290280681487101</v>
          </cell>
          <cell r="I320">
            <v>0.18290283091695636</v>
          </cell>
          <cell r="J320">
            <v>0.18289940185670367</v>
          </cell>
          <cell r="K320">
            <v>0.17529193449206273</v>
          </cell>
          <cell r="L320">
            <v>0.31515197158147545</v>
          </cell>
          <cell r="M320">
            <v>0.31515168129731674</v>
          </cell>
          <cell r="N320">
            <v>0.31515193097613686</v>
          </cell>
          <cell r="O320">
            <v>0.31515198603620603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1.9019918699009299</v>
          </cell>
          <cell r="F321">
            <v>1.9018161767211599</v>
          </cell>
          <cell r="G321">
            <v>1.9018834519551426</v>
          </cell>
          <cell r="H321">
            <v>1.9018338058498492</v>
          </cell>
          <cell r="I321">
            <v>1.9018625635985213</v>
          </cell>
          <cell r="J321">
            <v>1.9018074075820282</v>
          </cell>
          <cell r="K321">
            <v>1.2833766114958274</v>
          </cell>
          <cell r="L321">
            <v>0.26279626300222131</v>
          </cell>
          <cell r="M321">
            <v>0.26277527117418181</v>
          </cell>
          <cell r="N321">
            <v>0.26279341890140562</v>
          </cell>
          <cell r="O321">
            <v>0.26278166975747536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1.9019918699009299</v>
          </cell>
          <cell r="F322">
            <v>1.9018161767211599</v>
          </cell>
          <cell r="G322">
            <v>1.9018834519551426</v>
          </cell>
          <cell r="H322">
            <v>1.9018338058498492</v>
          </cell>
          <cell r="I322">
            <v>1.9018625635985213</v>
          </cell>
          <cell r="J322">
            <v>1.9018074075820282</v>
          </cell>
          <cell r="K322">
            <v>1.2833766114958274</v>
          </cell>
          <cell r="L322">
            <v>0.26279626300222131</v>
          </cell>
          <cell r="M322">
            <v>0.26277527117418181</v>
          </cell>
          <cell r="N322">
            <v>0.26279341890140562</v>
          </cell>
          <cell r="O322">
            <v>0.26278166975747536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0.14696830438365899</v>
          </cell>
          <cell r="F323">
            <v>2.5627063804978499E-7</v>
          </cell>
          <cell r="G323">
            <v>2.8678031175405001E-7</v>
          </cell>
          <cell r="H323">
            <v>1.8154818870021E-7</v>
          </cell>
          <cell r="I323">
            <v>1.6906224966927701E-7</v>
          </cell>
          <cell r="J323">
            <v>2.0866302097830801E-7</v>
          </cell>
          <cell r="K323">
            <v>1.4376579422474401E-6</v>
          </cell>
          <cell r="L323">
            <v>2.0309562514288799E-2</v>
          </cell>
          <cell r="M323">
            <v>6.5900006716131996E-7</v>
          </cell>
          <cell r="N323">
            <v>8.1159315648019403E-7</v>
          </cell>
          <cell r="O323">
            <v>1.35155597978143E-6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0.14696830438365899</v>
          </cell>
          <cell r="F324">
            <v>0.14696851183963427</v>
          </cell>
          <cell r="G324">
            <v>0.14696869870362178</v>
          </cell>
          <cell r="H324">
            <v>0.14696835801460403</v>
          </cell>
          <cell r="I324">
            <v>0.14696830322640347</v>
          </cell>
          <cell r="J324">
            <v>0.1469660080338224</v>
          </cell>
          <cell r="K324">
            <v>9.9183298813473042E-2</v>
          </cell>
          <cell r="L324">
            <v>2.0311403120632818E-2</v>
          </cell>
          <cell r="M324">
            <v>2.0311732175465662E-2</v>
          </cell>
          <cell r="N324">
            <v>2.0312301116711222E-2</v>
          </cell>
          <cell r="O324">
            <v>2.0313351853160654E-2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0.52285631143786127</v>
          </cell>
          <cell r="F325">
            <v>0.52276282870006485</v>
          </cell>
          <cell r="G325">
            <v>0.52279246178992478</v>
          </cell>
          <cell r="H325">
            <v>0.52276691602726777</v>
          </cell>
          <cell r="I325">
            <v>0.52277929561094849</v>
          </cell>
          <cell r="J325">
            <v>0.52274625533094488</v>
          </cell>
          <cell r="K325">
            <v>0.35276111817844558</v>
          </cell>
          <cell r="L325">
            <v>1.7021140910303183E-3</v>
          </cell>
          <cell r="M325">
            <v>1.7085254584231994E-3</v>
          </cell>
          <cell r="N325">
            <v>1.7202167223065873E-3</v>
          </cell>
          <cell r="O325">
            <v>1.747426535955623E-3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0.52285631143786127</v>
          </cell>
          <cell r="F326">
            <v>0.52276282870006485</v>
          </cell>
          <cell r="G326">
            <v>0.52279246178992478</v>
          </cell>
          <cell r="H326">
            <v>0.52276691602726777</v>
          </cell>
          <cell r="I326">
            <v>0.52277929561094849</v>
          </cell>
          <cell r="J326">
            <v>0.52274625533094488</v>
          </cell>
          <cell r="K326">
            <v>0.35276111817844558</v>
          </cell>
          <cell r="L326">
            <v>1.7021140910303183E-3</v>
          </cell>
          <cell r="M326">
            <v>1.7085254584231994E-3</v>
          </cell>
          <cell r="N326">
            <v>1.7202167223065873E-3</v>
          </cell>
          <cell r="O326">
            <v>1.747426535955623E-3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4.0401786247796598E-2</v>
          </cell>
          <cell r="F327">
            <v>2.8628195083115402E-7</v>
          </cell>
          <cell r="G327">
            <v>2.4151921013512103E-7</v>
          </cell>
          <cell r="H327">
            <v>1.5753539084956399E-7</v>
          </cell>
          <cell r="I327">
            <v>1.37681011923492E-7</v>
          </cell>
          <cell r="J327">
            <v>1.6985669776665799E-7</v>
          </cell>
          <cell r="K327">
            <v>1.4542497086660401E-6</v>
          </cell>
          <cell r="L327">
            <v>1.2971855994722099E-4</v>
          </cell>
          <cell r="M327">
            <v>7.4109052372223399E-7</v>
          </cell>
          <cell r="N327">
            <v>1.10748938055119E-6</v>
          </cell>
          <cell r="O327">
            <v>2.33671246826015E-6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4.0401786247796598E-2</v>
          </cell>
          <cell r="F328">
            <v>4.0402023603034076E-2</v>
          </cell>
          <cell r="G328">
            <v>4.040218665279257E-2</v>
          </cell>
          <cell r="H328">
            <v>4.0401874543317416E-2</v>
          </cell>
          <cell r="I328">
            <v>4.040180951829165E-2</v>
          </cell>
          <cell r="J328">
            <v>4.0400278302542676E-2</v>
          </cell>
          <cell r="K328">
            <v>2.726605136599285E-2</v>
          </cell>
          <cell r="L328">
            <v>1.3150442785887288E-4</v>
          </cell>
          <cell r="M328">
            <v>1.3199537592353887E-4</v>
          </cell>
          <cell r="N328">
            <v>1.3289823367044945E-4</v>
          </cell>
          <cell r="O328">
            <v>1.3500246091725175E-4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1127.96303934558</v>
          </cell>
          <cell r="E329">
            <v>1120.07897140558</v>
          </cell>
          <cell r="F329">
            <v>1126.9303365640999</v>
          </cell>
          <cell r="G329">
            <v>1120.84386313907</v>
          </cell>
          <cell r="H329">
            <v>1097.6740660749499</v>
          </cell>
          <cell r="I329">
            <v>1061.94123245899</v>
          </cell>
          <cell r="J329">
            <v>1027.72545698257</v>
          </cell>
          <cell r="K329">
            <v>994.67509955810203</v>
          </cell>
          <cell r="L329">
            <v>949.09515849916204</v>
          </cell>
          <cell r="M329">
            <v>890.05866015522804</v>
          </cell>
          <cell r="N329">
            <v>871.89414466820699</v>
          </cell>
          <cell r="O329">
            <v>695.324359927042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18.99937743578549</v>
          </cell>
          <cell r="E330">
            <v>18.866578419065636</v>
          </cell>
          <cell r="F330">
            <v>18.981982619430703</v>
          </cell>
          <cell r="G330">
            <v>18.879462233725452</v>
          </cell>
          <cell r="H330">
            <v>18.489190829276684</v>
          </cell>
          <cell r="I330">
            <v>17.887307993546756</v>
          </cell>
          <cell r="J330">
            <v>17.31097844208232</v>
          </cell>
          <cell r="K330">
            <v>16.754279159223366</v>
          </cell>
          <cell r="L330">
            <v>15.986531925074532</v>
          </cell>
          <cell r="M330">
            <v>14.992122821763601</v>
          </cell>
          <cell r="N330">
            <v>14.686160238205616</v>
          </cell>
          <cell r="O330">
            <v>11.712023793097341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19.999344669247879</v>
          </cell>
          <cell r="E331">
            <v>19.859556230595409</v>
          </cell>
          <cell r="F331">
            <v>19.981034336242839</v>
          </cell>
          <cell r="G331">
            <v>19.873118140763633</v>
          </cell>
          <cell r="H331">
            <v>19.462306136080713</v>
          </cell>
          <cell r="I331">
            <v>18.828745256365007</v>
          </cell>
          <cell r="J331">
            <v>18.222082570612951</v>
          </cell>
          <cell r="K331">
            <v>17.636083325498298</v>
          </cell>
          <cell r="L331">
            <v>16.827928342183728</v>
          </cell>
          <cell r="M331">
            <v>15.781181917645901</v>
          </cell>
          <cell r="N331">
            <v>15.459116040216434</v>
          </cell>
          <cell r="O331">
            <v>12.328446097997206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1.4393572010339601E-6</v>
          </cell>
          <cell r="F332">
            <v>3.9932554526696297E-6</v>
          </cell>
          <cell r="G332">
            <v>6.5253725742605906E-2</v>
          </cell>
          <cell r="H332">
            <v>0.952056673435835</v>
          </cell>
          <cell r="I332">
            <v>0.27264881304404298</v>
          </cell>
          <cell r="J332">
            <v>8.94643050263692E-6</v>
          </cell>
          <cell r="K332">
            <v>0.92081679315982301</v>
          </cell>
          <cell r="L332">
            <v>0.184258238626506</v>
          </cell>
          <cell r="M332">
            <v>4.31082655636002E-6</v>
          </cell>
          <cell r="N332">
            <v>0.75897434159575194</v>
          </cell>
          <cell r="O332">
            <v>6.9855693743191102E-2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1.3468362314951761</v>
          </cell>
          <cell r="F333">
            <v>1.3468397817946649</v>
          </cell>
          <cell r="G333">
            <v>1.4120923753770074</v>
          </cell>
          <cell r="H333">
            <v>1.3665940447793077</v>
          </cell>
          <cell r="I333">
            <v>1.2775447461445222</v>
          </cell>
          <cell r="J333">
            <v>1.2247128732642356</v>
          </cell>
          <cell r="K333">
            <v>1.193473193890098</v>
          </cell>
          <cell r="L333">
            <v>1.1469751342343926</v>
          </cell>
          <cell r="M333">
            <v>1.1050732951309326</v>
          </cell>
          <cell r="N333">
            <v>1.0479183054328516</v>
          </cell>
          <cell r="O333">
            <v>0.82883288790142562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0.6525844049442262</v>
          </cell>
          <cell r="F334">
            <v>0.65247790479586876</v>
          </cell>
          <cell r="G334">
            <v>0.65251228642493175</v>
          </cell>
          <cell r="H334">
            <v>0.65248312591217239</v>
          </cell>
          <cell r="I334">
            <v>0.65249789316943196</v>
          </cell>
          <cell r="J334">
            <v>0.65246212961746808</v>
          </cell>
          <cell r="K334">
            <v>0.44028917464110134</v>
          </cell>
          <cell r="L334">
            <v>1.2612174854785135E-3</v>
          </cell>
          <cell r="M334">
            <v>1.2683675429320796E-3</v>
          </cell>
          <cell r="N334">
            <v>1.2812413106106976E-3</v>
          </cell>
          <cell r="O334">
            <v>1.3170075023973733E-3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0.6525844049442262</v>
          </cell>
          <cell r="F335">
            <v>0.65247790479586876</v>
          </cell>
          <cell r="G335">
            <v>0.65251228642493175</v>
          </cell>
          <cell r="H335">
            <v>0.65248312591217239</v>
          </cell>
          <cell r="I335">
            <v>0.65249789316943196</v>
          </cell>
          <cell r="J335">
            <v>0.65246212961746808</v>
          </cell>
          <cell r="K335">
            <v>0.44028917464110134</v>
          </cell>
          <cell r="L335">
            <v>1.2612174854785135E-3</v>
          </cell>
          <cell r="M335">
            <v>1.2683675429320796E-3</v>
          </cell>
          <cell r="N335">
            <v>1.2812413106106976E-3</v>
          </cell>
          <cell r="O335">
            <v>1.3170075023973733E-3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5.0425956317572199E-2</v>
          </cell>
          <cell r="F336">
            <v>2.5019178474895501E-7</v>
          </cell>
          <cell r="G336">
            <v>2.1054578436459199E-7</v>
          </cell>
          <cell r="H336">
            <v>1.4474465822066301E-7</v>
          </cell>
          <cell r="I336">
            <v>1.27784515828814E-7</v>
          </cell>
          <cell r="J336">
            <v>1.5908455987368001E-7</v>
          </cell>
          <cell r="K336">
            <v>1.1349624671744101E-6</v>
          </cell>
          <cell r="L336">
            <v>9.5986018693596095E-5</v>
          </cell>
          <cell r="M336">
            <v>7.7133625780050304E-7</v>
          </cell>
          <cell r="N336">
            <v>1.1837423184621001E-6</v>
          </cell>
          <cell r="O336">
            <v>2.98219824081102E-6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5.0425956317572199E-2</v>
          </cell>
          <cell r="F337">
            <v>5.0426157173187366E-2</v>
          </cell>
          <cell r="G337">
            <v>5.042629038576605E-2</v>
          </cell>
          <cell r="H337">
            <v>5.0425967330747709E-2</v>
          </cell>
          <cell r="I337">
            <v>5.0425896863950687E-2</v>
          </cell>
          <cell r="J337">
            <v>5.0424311728490115E-2</v>
          </cell>
          <cell r="K337">
            <v>3.4030567051585837E-2</v>
          </cell>
          <cell r="L337">
            <v>9.7418632622482863E-5</v>
          </cell>
          <cell r="M337">
            <v>9.7965915015081338E-5</v>
          </cell>
          <cell r="N337">
            <v>9.8959784431326927E-5</v>
          </cell>
          <cell r="O337">
            <v>1.0172507770966183E-4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/>
          <cell r="F338">
            <v>1.4909633583680326</v>
          </cell>
          <cell r="G338">
            <v>1.7720326196118579</v>
          </cell>
          <cell r="H338">
            <v>1.4231896228321661</v>
          </cell>
          <cell r="I338">
            <v>1.4652898107519177</v>
          </cell>
          <cell r="J338">
            <v>1.4868308411294957</v>
          </cell>
          <cell r="K338">
            <v>1.6309084710668416</v>
          </cell>
          <cell r="L338">
            <v>1.7307314287818576</v>
          </cell>
          <cell r="M338">
            <v>1.7528758055207267</v>
          </cell>
          <cell r="N338">
            <v>1.7675513042069484</v>
          </cell>
          <cell r="O338">
            <v>1.6178784601202882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3.8055710515575601E-8</v>
          </cell>
          <cell r="E339">
            <v>3.7866344279992703E-8</v>
          </cell>
          <cell r="F339">
            <v>1.4910324190173894</v>
          </cell>
          <cell r="G339">
            <v>1.7720950559927833</v>
          </cell>
          <cell r="H339">
            <v>1.423249813112089</v>
          </cell>
          <cell r="I339">
            <v>1.4653492591496742</v>
          </cell>
          <cell r="J339">
            <v>1.4868978107637287</v>
          </cell>
          <cell r="K339">
            <v>1.6309709467325706</v>
          </cell>
          <cell r="L339">
            <v>1.7307964486227703</v>
          </cell>
          <cell r="M339">
            <v>1.7529374316864286</v>
          </cell>
          <cell r="N339">
            <v>1.7676102764616517</v>
          </cell>
          <cell r="O339">
            <v>1.6179390631456172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2.9820721702893799E-3</v>
          </cell>
          <cell r="E340">
            <v>0.14352010451137501</v>
          </cell>
          <cell r="F340">
            <v>2.2239584755612101E-5</v>
          </cell>
          <cell r="G340">
            <v>2.6510111378311402E-5</v>
          </cell>
          <cell r="H340">
            <v>7.2211578822259398E-2</v>
          </cell>
          <cell r="I340">
            <v>7.4285265576175097E-2</v>
          </cell>
          <cell r="J340">
            <v>6.8452644147689305E-5</v>
          </cell>
          <cell r="K340">
            <v>7.2242471408212106E-2</v>
          </cell>
          <cell r="L340">
            <v>6.2900507659946203E-2</v>
          </cell>
          <cell r="M340">
            <v>1.1527789441087601E-2</v>
          </cell>
          <cell r="N340">
            <v>7.9440272130918199E-2</v>
          </cell>
          <cell r="O340">
            <v>5.5705710583078799E-2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2.9820721702893799E-3</v>
          </cell>
          <cell r="E341">
            <v>0.14649998195733413</v>
          </cell>
          <cell r="F341">
            <v>0.14650206407733535</v>
          </cell>
          <cell r="G341">
            <v>0.14650271671206722</v>
          </cell>
          <cell r="H341">
            <v>0.14650413069791601</v>
          </cell>
          <cell r="I341">
            <v>0.14650257743206044</v>
          </cell>
          <cell r="J341">
            <v>0.14650216787412354</v>
          </cell>
          <cell r="K341">
            <v>0.14650568896156246</v>
          </cell>
          <cell r="L341">
            <v>0.14650390616479889</v>
          </cell>
          <cell r="M341">
            <v>0.14650546635352799</v>
          </cell>
          <cell r="N341">
            <v>0.14650594351371768</v>
          </cell>
          <cell r="O341">
            <v>0.1465113098964308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1.5406992808561786E-4</v>
          </cell>
          <cell r="I342">
            <v>1.5885138612296861E-4</v>
          </cell>
          <cell r="J342">
            <v>1.61969281182348E-4</v>
          </cell>
          <cell r="K342">
            <v>5.295304680592261E-4</v>
          </cell>
          <cell r="L342">
            <v>7.0946694530388461E-4</v>
          </cell>
          <cell r="M342">
            <v>7.1627839189454599E-4</v>
          </cell>
          <cell r="N342">
            <v>6.427276737569626E-4</v>
          </cell>
          <cell r="O342">
            <v>7.5528190463546485E-4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1.5406992808561786E-4</v>
          </cell>
          <cell r="I343">
            <v>1.5885138612296861E-4</v>
          </cell>
          <cell r="J343">
            <v>1.61969281182348E-4</v>
          </cell>
          <cell r="K343">
            <v>5.295304680592261E-4</v>
          </cell>
          <cell r="L343">
            <v>7.0946694530388461E-4</v>
          </cell>
          <cell r="M343">
            <v>7.1627839189454599E-4</v>
          </cell>
          <cell r="N343">
            <v>6.427276737569626E-4</v>
          </cell>
          <cell r="O343">
            <v>7.5528190463546485E-4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1.18248366259306E-5</v>
          </cell>
          <cell r="I344">
            <v>3.7687714261596202E-7</v>
          </cell>
          <cell r="J344">
            <v>2.9865577165369499E-7</v>
          </cell>
          <cell r="K344">
            <v>2.8492575735776298E-5</v>
          </cell>
          <cell r="L344">
            <v>1.40042573084099E-5</v>
          </cell>
          <cell r="M344">
            <v>8.8927010004119604E-7</v>
          </cell>
          <cell r="N344">
            <v>4.0837492552313298E-6</v>
          </cell>
          <cell r="O344">
            <v>1.1016406494792001E-5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1.18248366259306E-5</v>
          </cell>
          <cell r="I345">
            <v>1.2186239433219567E-5</v>
          </cell>
          <cell r="J345">
            <v>1.24339356422437E-5</v>
          </cell>
          <cell r="K345">
            <v>4.0850407792222797E-5</v>
          </cell>
          <cell r="L345">
            <v>5.47614506066173E-5</v>
          </cell>
          <cell r="M345">
            <v>5.5288755012249365E-5</v>
          </cell>
          <cell r="N345">
            <v>4.9602347318898946E-5</v>
          </cell>
          <cell r="O345">
            <v>5.8300746887180379E-5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2.7603383105286285</v>
          </cell>
          <cell r="G346">
            <v>5.0358672123103272</v>
          </cell>
          <cell r="H346">
            <v>7.0750130436174796</v>
          </cell>
          <cell r="I346">
            <v>8.5977884391016222</v>
          </cell>
          <cell r="J346">
            <v>9.8116222202238905</v>
          </cell>
          <cell r="K346">
            <v>10.750442556447998</v>
          </cell>
          <cell r="L346">
            <v>11.502579704975306</v>
          </cell>
          <cell r="M346">
            <v>12.171029673294798</v>
          </cell>
          <cell r="N346">
            <v>11.937868185300704</v>
          </cell>
          <cell r="O346">
            <v>11.465619695604303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1.4622253259043458E-5</v>
          </cell>
          <cell r="G347">
            <v>2.1802021824526401E-4</v>
          </cell>
          <cell r="H347">
            <v>1.065741987650689E-4</v>
          </cell>
          <cell r="I347">
            <v>1.540293751221303E-5</v>
          </cell>
          <cell r="J347"/>
          <cell r="K347">
            <v>6.2322198172145204E-4</v>
          </cell>
          <cell r="L347">
            <v>6.7230709387649417E-4</v>
          </cell>
          <cell r="M347">
            <v>2.4754625330813653E-4</v>
          </cell>
          <cell r="N347">
            <v>1.1194627855106777E-3</v>
          </cell>
          <cell r="O347">
            <v>1.3361104269807769E-2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0.34647222773150027</v>
          </cell>
          <cell r="F348">
            <v>0.37797602778829503</v>
          </cell>
          <cell r="G348">
            <v>0.43840463702857502</v>
          </cell>
          <cell r="H348">
            <v>0.50834071787831347</v>
          </cell>
          <cell r="I348">
            <v>0.58916571965171605</v>
          </cell>
          <cell r="J348">
            <v>0.68318459874320403</v>
          </cell>
          <cell r="K348">
            <v>0.79033741030296945</v>
          </cell>
          <cell r="L348">
            <v>0.91503797064542314</v>
          </cell>
          <cell r="M348">
            <v>1.0642871638708156</v>
          </cell>
          <cell r="N348">
            <v>1.2192550902441268</v>
          </cell>
          <cell r="O348">
            <v>1.3302826230397495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1.1557593886721641E-4</v>
          </cell>
          <cell r="G349">
            <v>1.2104655970557273E-4</v>
          </cell>
          <cell r="H349">
            <v>1.3411903795918732E-4</v>
          </cell>
          <cell r="I349">
            <v>1.3623638366493289E-4</v>
          </cell>
          <cell r="J349">
            <v>1.3669694657640619E-4</v>
          </cell>
          <cell r="K349">
            <v>4.1802223143301239E-4</v>
          </cell>
          <cell r="L349">
            <v>4.3653792677608299E-4</v>
          </cell>
          <cell r="M349">
            <v>4.4224822534503171E-4</v>
          </cell>
          <cell r="N349">
            <v>4.2264183001483873E-4</v>
          </cell>
          <cell r="O349">
            <v>4.3716039734534355E-4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0.15429670521370492</v>
          </cell>
          <cell r="F350">
            <v>0.16081123316713908</v>
          </cell>
          <cell r="G350">
            <v>0.15827858971584774</v>
          </cell>
          <cell r="H350">
            <v>7.7067391891534012E-2</v>
          </cell>
          <cell r="I350">
            <v>2.9229695237400605E-3</v>
          </cell>
          <cell r="J350">
            <v>9.1848079974021779E-3</v>
          </cell>
          <cell r="K350">
            <v>6.3574491096799459E-3</v>
          </cell>
          <cell r="L350">
            <v>5.0296580485623592E-3</v>
          </cell>
          <cell r="M350">
            <v>9.983735942607104E-2</v>
          </cell>
          <cell r="N350">
            <v>1.1935385334325145E-2</v>
          </cell>
          <cell r="O350">
            <v>4.5439752205226995E-2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8.1064874109678331E-2</v>
          </cell>
          <cell r="F351">
            <v>8.0802859646607036E-2</v>
          </cell>
          <cell r="G351">
            <v>8.0882382601473291E-2</v>
          </cell>
          <cell r="H351">
            <v>8.0921667532327254E-2</v>
          </cell>
          <cell r="I351">
            <v>8.076768413577802E-2</v>
          </cell>
          <cell r="J351">
            <v>8.0811862147469049E-2</v>
          </cell>
          <cell r="K351">
            <v>8.0249110492706791E-2</v>
          </cell>
          <cell r="L351">
            <v>7.9904543726156477E-2</v>
          </cell>
          <cell r="M351">
            <v>8.0994883397207396E-2</v>
          </cell>
          <cell r="N351">
            <v>6.6451930669161274E-2</v>
          </cell>
          <cell r="O351">
            <v>5.8480040177346169E-2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0.52765889679836653</v>
          </cell>
          <cell r="F352">
            <v>2.025903312859636</v>
          </cell>
          <cell r="G352">
            <v>3.3791623082646134</v>
          </cell>
          <cell r="H352">
            <v>3.3793805536078101</v>
          </cell>
          <cell r="I352">
            <v>3.3792049552851586</v>
          </cell>
          <cell r="J352">
            <v>3.3793133105236217</v>
          </cell>
          <cell r="K352">
            <v>3.3769919889528479</v>
          </cell>
          <cell r="L352">
            <v>3.3752711582107189</v>
          </cell>
          <cell r="M352">
            <v>3.3784166521921946</v>
          </cell>
          <cell r="N352">
            <v>3.3620752383233441</v>
          </cell>
          <cell r="O352">
            <v>3.2633004732555992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2.154337124231956E-5</v>
          </cell>
          <cell r="F353">
            <v>6.9859696566793906E-4</v>
          </cell>
          <cell r="G353">
            <v>2.697288036749739E-4</v>
          </cell>
          <cell r="H353">
            <v>3.7919787734829325E-4</v>
          </cell>
          <cell r="I353">
            <v>5.2762134480025175E-4</v>
          </cell>
          <cell r="J353">
            <v>6.9536465460095587E-4</v>
          </cell>
          <cell r="K353">
            <v>7.5164204483149687E-4</v>
          </cell>
          <cell r="L353">
            <v>8.9096588278460948E-4</v>
          </cell>
          <cell r="M353">
            <v>9.2531841227185983E-4</v>
          </cell>
          <cell r="N353">
            <v>4.9994778116954621E-3</v>
          </cell>
          <cell r="O353">
            <v>9.4203420745091054E-3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7.3466306802032949E-2</v>
          </cell>
          <cell r="F354">
            <v>7.3851317372632175E-2</v>
          </cell>
          <cell r="G354">
            <v>0.20177428356126109</v>
          </cell>
          <cell r="H354">
            <v>0.31648488895104837</v>
          </cell>
          <cell r="I354">
            <v>0.40192829797776014</v>
          </cell>
          <cell r="J354">
            <v>0.47028547547649635</v>
          </cell>
          <cell r="K354">
            <v>0.52149707273843693</v>
          </cell>
          <cell r="L354">
            <v>0.56248165732264743</v>
          </cell>
          <cell r="M354">
            <v>0.60276735984132168</v>
          </cell>
          <cell r="N354">
            <v>0.59133002911539123</v>
          </cell>
          <cell r="O354">
            <v>0.53000938062315106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2.5675377208829037E-3</v>
          </cell>
          <cell r="F355">
            <v>1.4229187124010841E-2</v>
          </cell>
          <cell r="G355">
            <v>0.74678130663124165</v>
          </cell>
          <cell r="H355">
            <v>0.74731407327923705</v>
          </cell>
          <cell r="I355">
            <v>0.74784665718043664</v>
          </cell>
          <cell r="J355">
            <v>0.74827303322428196</v>
          </cell>
          <cell r="K355">
            <v>0.74226562301634069</v>
          </cell>
          <cell r="L355">
            <v>0.74093806916529614</v>
          </cell>
          <cell r="M355">
            <v>0.74494090062351193</v>
          </cell>
          <cell r="N355">
            <v>0.4911360756315904</v>
          </cell>
          <cell r="O355">
            <v>6.1158636230926461E-2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2.1548185695677621E-2</v>
          </cell>
          <cell r="F356">
            <v>2.089711439919004E-2</v>
          </cell>
          <cell r="G356">
            <v>2.1063913406252407E-2</v>
          </cell>
          <cell r="H356">
            <v>9.4999185195600733E-3</v>
          </cell>
          <cell r="I356">
            <v>1.5697292813263005E-3</v>
          </cell>
          <cell r="J356">
            <v>1.623991499856092E-3</v>
          </cell>
          <cell r="K356">
            <v>3.9725152988084574E-3</v>
          </cell>
          <cell r="L356">
            <v>5.0693021647599187E-3</v>
          </cell>
          <cell r="M356">
            <v>9.897917909225399E-3</v>
          </cell>
          <cell r="N356">
            <v>1.2751698660531977E-2</v>
          </cell>
          <cell r="O356">
            <v>4.5455736329528068E-2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1.6639562508649697E-5</v>
          </cell>
          <cell r="G357">
            <v>3.5382936620928897E-3</v>
          </cell>
          <cell r="H357">
            <v>3.7967897796673464E-3</v>
          </cell>
          <cell r="I357">
            <v>3.05069092332783E-3</v>
          </cell>
          <cell r="J357">
            <v>2.8546209912159591E-3</v>
          </cell>
          <cell r="K357">
            <v>7.4762987404139725E-3</v>
          </cell>
          <cell r="L357">
            <v>8.7146728911157018E-3</v>
          </cell>
          <cell r="M357">
            <v>9.3477673823388705E-3</v>
          </cell>
          <cell r="N357">
            <v>1.4199360690454547E-2</v>
          </cell>
          <cell r="O357">
            <v>4.7431597515247094E-2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1.6674815748006874E-5</v>
          </cell>
          <cell r="F358">
            <v>5.0632321675209615E-3</v>
          </cell>
          <cell r="G358">
            <v>5.2338527511571779E-3</v>
          </cell>
          <cell r="H358">
            <v>1.9513694503720314</v>
          </cell>
          <cell r="I358">
            <v>3.3905283814332692</v>
          </cell>
          <cell r="J358">
            <v>4.4352685735490605</v>
          </cell>
          <cell r="K358">
            <v>5.2191042636010225</v>
          </cell>
          <cell r="L358">
            <v>5.8074145078831441</v>
          </cell>
          <cell r="M358">
            <v>6.1787795508969374</v>
          </cell>
          <cell r="N358">
            <v>6.1618511306138233</v>
          </cell>
          <cell r="O358">
            <v>6.0550279134203704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1.4100023238979262E-5</v>
          </cell>
          <cell r="F359"/>
          <cell r="G359">
            <v>1.4951993683275712E-4</v>
          </cell>
          <cell r="H359">
            <v>2.2796840750761427E-4</v>
          </cell>
          <cell r="I359">
            <v>1.344111767806766E-4</v>
          </cell>
          <cell r="J359"/>
          <cell r="K359">
            <v>4.0793985848153441E-4</v>
          </cell>
          <cell r="L359">
            <v>7.2854735215743295E-4</v>
          </cell>
          <cell r="M359">
            <v>1.5547086003302605E-4</v>
          </cell>
          <cell r="N359">
            <v>3.5182004701464232E-4</v>
          </cell>
          <cell r="O359">
            <v>5.8268801754779928E-3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7.4373754384251889E-3</v>
          </cell>
          <cell r="F360">
            <v>7.6056641589721885E-3</v>
          </cell>
          <cell r="G360">
            <v>7.7938266510188215E-3</v>
          </cell>
          <cell r="H360">
            <v>1.3804675655627865E-2</v>
          </cell>
          <cell r="I360">
            <v>1.8415607762029496E-2</v>
          </cell>
          <cell r="J360">
            <v>2.1780822999110102E-2</v>
          </cell>
          <cell r="K360">
            <v>3.1024870857329464E-2</v>
          </cell>
          <cell r="L360">
            <v>3.5991658140728952E-2</v>
          </cell>
          <cell r="M360">
            <v>3.6010643542369415E-2</v>
          </cell>
          <cell r="N360">
            <v>3.6482860350817013E-2</v>
          </cell>
          <cell r="O360">
            <v>3.8183248325777172E-2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7.4373776807661164E-3</v>
          </cell>
          <cell r="F361">
            <v>7.6056686845894965E-3</v>
          </cell>
          <cell r="G361">
            <v>7.7938227757257585E-3</v>
          </cell>
          <cell r="H361">
            <v>1.380467764625359E-2</v>
          </cell>
          <cell r="I361">
            <v>1.8415605048216144E-2</v>
          </cell>
          <cell r="J361">
            <v>2.1780820093085351E-2</v>
          </cell>
          <cell r="K361">
            <v>3.1024865832313696E-2</v>
          </cell>
          <cell r="L361">
            <v>3.5991649873964152E-2</v>
          </cell>
          <cell r="M361">
            <v>3.6010634947378405E-2</v>
          </cell>
          <cell r="N361">
            <v>3.6482850541328077E-2</v>
          </cell>
          <cell r="O361">
            <v>3.8183237765564974E-2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2.8106695883604302E-4</v>
          </cell>
          <cell r="F362">
            <v>4.5148929666363799E-6</v>
          </cell>
          <cell r="G362">
            <v>1.73122926877649E-6</v>
          </cell>
          <cell r="H362">
            <v>2.1361379660062301E-4</v>
          </cell>
          <cell r="I362">
            <v>2.7895651735406098E-4</v>
          </cell>
          <cell r="J362">
            <v>3.0116530734208098E-4</v>
          </cell>
          <cell r="K362">
            <v>3.4593596857971899E-4</v>
          </cell>
          <cell r="L362">
            <v>3.2531190984498299E-4</v>
          </cell>
          <cell r="M362">
            <v>3.36780791268093E-4</v>
          </cell>
          <cell r="N362">
            <v>3.0631759897130698E-4</v>
          </cell>
          <cell r="O362">
            <v>4.3698130357515999E-4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2.8106695883604302E-4</v>
          </cell>
          <cell r="F363">
            <v>2.8528218211757144E-4</v>
          </cell>
          <cell r="G363">
            <v>2.8651765020422225E-4</v>
          </cell>
          <cell r="H363">
            <v>4.9893040619636124E-4</v>
          </cell>
          <cell r="I363">
            <v>6.6904890414077212E-4</v>
          </cell>
          <cell r="J363">
            <v>7.9429435766697153E-4</v>
          </cell>
          <cell r="K363">
            <v>1.137635991402684E-3</v>
          </cell>
          <cell r="L363">
            <v>1.2766896782026678E-3</v>
          </cell>
          <cell r="M363">
            <v>1.3065336167938984E-3</v>
          </cell>
          <cell r="N363">
            <v>1.3118805427021043E-3</v>
          </cell>
          <cell r="O363">
            <v>1.4016725661108159E-3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8.5313562544394342E-5</v>
          </cell>
          <cell r="K364">
            <v>3.2893581543627128E-4</v>
          </cell>
          <cell r="L364">
            <v>3.5767696358119554E-4</v>
          </cell>
          <cell r="M364">
            <v>3.683279367671749E-4</v>
          </cell>
          <cell r="N364">
            <v>3.8763758983767293E-4</v>
          </cell>
          <cell r="O364">
            <v>5.2906302943929971E-4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8.5313562544394342E-5</v>
          </cell>
          <cell r="K365">
            <v>3.2893581543627128E-4</v>
          </cell>
          <cell r="L365">
            <v>3.5767696358119554E-4</v>
          </cell>
          <cell r="M365">
            <v>3.683279367671749E-4</v>
          </cell>
          <cell r="N365">
            <v>3.8763758983767293E-4</v>
          </cell>
          <cell r="O365">
            <v>5.2906302943929971E-4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6.5154280577944499E-6</v>
          </cell>
          <cell r="K366">
            <v>1.8821702110990602E-5</v>
          </cell>
          <cell r="L366">
            <v>2.2650960505997099E-6</v>
          </cell>
          <cell r="M366">
            <v>9.2511811093691097E-7</v>
          </cell>
          <cell r="N366">
            <v>1.6061853503593601E-6</v>
          </cell>
          <cell r="O366">
            <v>1.11759787746064E-5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6.5154280577944499E-6</v>
          </cell>
          <cell r="K367">
            <v>2.531713209790205E-5</v>
          </cell>
          <cell r="L367">
            <v>2.7549465962260974E-5</v>
          </cell>
          <cell r="M367">
            <v>2.8378996387579613E-5</v>
          </cell>
          <cell r="N367">
            <v>2.9873135857407193E-5</v>
          </cell>
          <cell r="O367">
            <v>4.0808833310756058E-5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4.8609351921159472E-5</v>
          </cell>
          <cell r="K368">
            <v>1.1690652458144074E-4</v>
          </cell>
          <cell r="L368">
            <v>1.2020207557194354E-4</v>
          </cell>
          <cell r="M368">
            <v>1.2856811626030641E-4</v>
          </cell>
          <cell r="N368">
            <v>1.3698602889417261E-4</v>
          </cell>
          <cell r="O368">
            <v>2.386939685975061E-4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4.8609351921159472E-5</v>
          </cell>
          <cell r="K369">
            <v>1.1690652458144074E-4</v>
          </cell>
          <cell r="L369">
            <v>1.2020207557194354E-4</v>
          </cell>
          <cell r="M369">
            <v>1.2856811626030641E-4</v>
          </cell>
          <cell r="N369">
            <v>1.3698602889417261E-4</v>
          </cell>
          <cell r="O369">
            <v>2.386939685975061E-4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3.6786737749937001E-6</v>
          </cell>
          <cell r="K370">
            <v>5.2901526007957999E-6</v>
          </cell>
          <cell r="L370">
            <v>2.7752504999518903E-7</v>
          </cell>
          <cell r="M370">
            <v>6.9484081575733802E-7</v>
          </cell>
          <cell r="N370">
            <v>7.1224950616275097E-7</v>
          </cell>
          <cell r="O370">
            <v>7.9832027002598393E-6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3.6786737749937001E-6</v>
          </cell>
          <cell r="K371">
            <v>8.9688263757895E-6</v>
          </cell>
          <cell r="L371">
            <v>9.2235460173364909E-6</v>
          </cell>
          <cell r="M371">
            <v>9.861197273843053E-6</v>
          </cell>
          <cell r="N371">
            <v>1.0512293057446041E-5</v>
          </cell>
          <cell r="O371">
            <v>1.8384372109372872E-5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49.86637532861608</v>
          </cell>
          <cell r="F372">
            <v>51.516130324816935</v>
          </cell>
          <cell r="G372">
            <v>52.985647284036389</v>
          </cell>
          <cell r="H372">
            <v>53.952274362738237</v>
          </cell>
          <cell r="I372">
            <v>54.495743343352814</v>
          </cell>
          <cell r="J372">
            <v>55.187557583863708</v>
          </cell>
          <cell r="K372">
            <v>55.878690165238957</v>
          </cell>
          <cell r="L372">
            <v>56.57393163228857</v>
          </cell>
          <cell r="M372">
            <v>58.137654368925816</v>
          </cell>
          <cell r="N372">
            <v>56.665210460148963</v>
          </cell>
          <cell r="O372">
            <v>56.781203676888801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49.86637532861608</v>
          </cell>
          <cell r="F373">
            <v>51.516130324816935</v>
          </cell>
          <cell r="G373">
            <v>52.985647284036389</v>
          </cell>
          <cell r="H373">
            <v>53.952274362738237</v>
          </cell>
          <cell r="I373">
            <v>54.495743343352814</v>
          </cell>
          <cell r="J373">
            <v>55.187557583863708</v>
          </cell>
          <cell r="K373">
            <v>55.878690165238957</v>
          </cell>
          <cell r="L373">
            <v>56.57393163228857</v>
          </cell>
          <cell r="M373">
            <v>58.137654368925816</v>
          </cell>
          <cell r="N373">
            <v>56.665210460148963</v>
          </cell>
          <cell r="O373">
            <v>56.781203676888801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8.3498356012100705E-2</v>
          </cell>
          <cell r="E374">
            <v>9.8050306777418106E-2</v>
          </cell>
          <cell r="F374">
            <v>8.9719110817956402E-2</v>
          </cell>
          <cell r="G374">
            <v>7.9918994250239295E-2</v>
          </cell>
          <cell r="H374">
            <v>5.2571946899659501E-2</v>
          </cell>
          <cell r="I374">
            <v>2.9559558028905499E-2</v>
          </cell>
          <cell r="J374">
            <v>1.7840191112385</v>
          </cell>
          <cell r="K374">
            <v>1.09278140451052</v>
          </cell>
          <cell r="L374">
            <v>0.117726609978738</v>
          </cell>
          <cell r="M374">
            <v>0.13761471938692299</v>
          </cell>
          <cell r="N374">
            <v>0.228771576573152</v>
          </cell>
          <cell r="O374">
            <v>1.5110405657594499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2.6138255880448109</v>
          </cell>
          <cell r="E375">
            <v>2.7118755806536101</v>
          </cell>
          <cell r="F375">
            <v>2.8015939390441571</v>
          </cell>
          <cell r="G375">
            <v>2.881510505358293</v>
          </cell>
          <cell r="H375">
            <v>2.9340785307384114</v>
          </cell>
          <cell r="I375">
            <v>2.9636338737308265</v>
          </cell>
          <cell r="J375">
            <v>3.0012562172829655</v>
          </cell>
          <cell r="K375">
            <v>3.0388423454757088</v>
          </cell>
          <cell r="L375">
            <v>3.0766511437873594</v>
          </cell>
          <cell r="M375">
            <v>3.1616912926295542</v>
          </cell>
          <cell r="N375">
            <v>3.0816154159573044</v>
          </cell>
          <cell r="O375">
            <v>3.0879243032882209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0.34658181421886303</v>
          </cell>
          <cell r="F376">
            <v>0.37871947432039332</v>
          </cell>
          <cell r="G376">
            <v>0.43903935624893908</v>
          </cell>
          <cell r="H376">
            <v>0.50896704014518734</v>
          </cell>
          <cell r="I376">
            <v>0.59003289010281135</v>
          </cell>
          <cell r="J376">
            <v>0.68401166017751869</v>
          </cell>
          <cell r="K376">
            <v>0.79295984400343456</v>
          </cell>
          <cell r="L376">
            <v>0.9194819774540971</v>
          </cell>
          <cell r="M376">
            <v>1.0659396765253533</v>
          </cell>
          <cell r="N376">
            <v>1.2357211879511842</v>
          </cell>
          <cell r="O376">
            <v>1.4325520748556344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0.34658181421886303</v>
          </cell>
          <cell r="F377">
            <v>0.37871947432039332</v>
          </cell>
          <cell r="G377">
            <v>0.43903935624893908</v>
          </cell>
          <cell r="H377">
            <v>0.50896704014518734</v>
          </cell>
          <cell r="I377">
            <v>0.59003289010281135</v>
          </cell>
          <cell r="J377">
            <v>0.68401166017751869</v>
          </cell>
          <cell r="K377">
            <v>0.79295984400343456</v>
          </cell>
          <cell r="L377">
            <v>0.9194819774540971</v>
          </cell>
          <cell r="M377">
            <v>1.0659396765253533</v>
          </cell>
          <cell r="N377">
            <v>1.2357211879511842</v>
          </cell>
          <cell r="O377">
            <v>1.4325520748556344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0.35008264062511424</v>
          </cell>
          <cell r="F378">
            <v>0.3825449235559526</v>
          </cell>
          <cell r="G378">
            <v>0.44347409722115044</v>
          </cell>
          <cell r="H378">
            <v>0.5141081213587757</v>
          </cell>
          <cell r="I378">
            <v>0.5959928182856683</v>
          </cell>
          <cell r="J378">
            <v>0.69092086886618065</v>
          </cell>
          <cell r="K378">
            <v>0.80096953939740834</v>
          </cell>
          <cell r="L378">
            <v>0.92876967419605705</v>
          </cell>
          <cell r="M378">
            <v>1.076706743965002</v>
          </cell>
          <cell r="N378">
            <v>1.2482032201527116</v>
          </cell>
          <cell r="O378">
            <v>1.4470222978339731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2.8215576775118701E-2</v>
          </cell>
          <cell r="F379">
            <v>2.64660222406352E-3</v>
          </cell>
          <cell r="G379">
            <v>3.2860950630180198E-3</v>
          </cell>
          <cell r="H379">
            <v>6.64743989210668E-3</v>
          </cell>
          <cell r="I379">
            <v>6.8465759872533404E-3</v>
          </cell>
          <cell r="J379">
            <v>7.5889921244868203E-3</v>
          </cell>
          <cell r="K379">
            <v>8.5296715145127301E-3</v>
          </cell>
          <cell r="L379">
            <v>9.4366107629796792E-3</v>
          </cell>
          <cell r="M379">
            <v>9.7246606838393996E-3</v>
          </cell>
          <cell r="N379">
            <v>1.3080803807855999E-2</v>
          </cell>
          <cell r="O379">
            <v>1.5159332171240001E-2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2.8215576775118701E-2</v>
          </cell>
          <cell r="F380">
            <v>3.0862178999182199E-2</v>
          </cell>
          <cell r="G380">
            <v>3.4148274062200203E-2</v>
          </cell>
          <cell r="H380">
            <v>4.0795713954306902E-2</v>
          </cell>
          <cell r="I380">
            <v>4.7642289941560202E-2</v>
          </cell>
          <cell r="J380">
            <v>5.5231282066047001E-2</v>
          </cell>
          <cell r="K380">
            <v>6.3760953580559707E-2</v>
          </cell>
          <cell r="L380">
            <v>7.3197564343539398E-2</v>
          </cell>
          <cell r="M380">
            <v>8.2922225027378796E-2</v>
          </cell>
          <cell r="N380">
            <v>9.6003028835234899E-2</v>
          </cell>
          <cell r="O380">
            <v>0.111162361006475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2.3033024418259506E-5</v>
          </cell>
          <cell r="K381">
            <v>4.3189548650907369E-5</v>
          </cell>
          <cell r="L381">
            <v>4.4105271346963018E-5</v>
          </cell>
          <cell r="M381">
            <v>5.1254075067679002E-5</v>
          </cell>
          <cell r="N381">
            <v>5.3766520331278755E-5</v>
          </cell>
          <cell r="O381">
            <v>1.0052503756490512E-4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2.3033024418259506E-5</v>
          </cell>
          <cell r="K382">
            <v>4.3189548650907369E-5</v>
          </cell>
          <cell r="L382">
            <v>4.4105271346963018E-5</v>
          </cell>
          <cell r="M382">
            <v>5.1254075067679002E-5</v>
          </cell>
          <cell r="N382">
            <v>5.3766520331278755E-5</v>
          </cell>
          <cell r="O382">
            <v>1.0052503756490512E-4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1.7014872926666901E-6</v>
          </cell>
          <cell r="K383">
            <v>1.56603406106172E-6</v>
          </cell>
          <cell r="L383">
            <v>8.2081857816237401E-8</v>
          </cell>
          <cell r="M383">
            <v>5.7391950038091604E-7</v>
          </cell>
          <cell r="N383">
            <v>2.21605717541098E-7</v>
          </cell>
          <cell r="O383">
            <v>3.6655452943495901E-6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1.7014872926666901E-6</v>
          </cell>
          <cell r="K384">
            <v>3.2675213537284E-6</v>
          </cell>
          <cell r="L384">
            <v>3.3385422318133438E-6</v>
          </cell>
          <cell r="M384">
            <v>3.8924734133350155E-6</v>
          </cell>
          <cell r="N384">
            <v>4.0862717821586981E-6</v>
          </cell>
          <cell r="O384">
            <v>7.7009766038983119E-6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2.3674013103096847</v>
          </cell>
          <cell r="E385">
            <v>2.3075018221735739</v>
          </cell>
          <cell r="F385">
            <v>1.8954589595264599</v>
          </cell>
          <cell r="G385">
            <v>7.2646993277367361E-4</v>
          </cell>
          <cell r="H385">
            <v>8.2110134473581614E-4</v>
          </cell>
          <cell r="I385">
            <v>7.184292000633509E-4</v>
          </cell>
          <cell r="J385">
            <v>9.136601735338745E-4</v>
          </cell>
          <cell r="K385">
            <v>2.0488896557445888E-3</v>
          </cell>
          <cell r="L385">
            <v>1.3737834465511502E-3</v>
          </cell>
          <cell r="M385">
            <v>2.3036359616060383E-3</v>
          </cell>
          <cell r="N385">
            <v>1.1241834811987154E-3</v>
          </cell>
          <cell r="O385">
            <v>2.1007647622709388E-3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330.01218265519901</v>
          </cell>
          <cell r="E386">
            <v>321.179307680916</v>
          </cell>
          <cell r="F386">
            <v>263.23452516569699</v>
          </cell>
          <cell r="G386">
            <v>0.100513078758387</v>
          </cell>
          <cell r="H386">
            <v>0.113183783876595</v>
          </cell>
          <cell r="I386">
            <v>9.8664276808700102E-2</v>
          </cell>
          <cell r="J386">
            <v>0.12501298610566799</v>
          </cell>
          <cell r="K386">
            <v>0.27931186924635798</v>
          </cell>
          <cell r="L386">
            <v>0.18727900808131101</v>
          </cell>
          <cell r="M386">
            <v>0.31403978476599997</v>
          </cell>
          <cell r="N386">
            <v>0.15325265986341299</v>
          </cell>
          <cell r="O386">
            <v>0.28638366685664102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3.5600019703904997</v>
          </cell>
          <cell r="E387">
            <v>3.4647174507110776</v>
          </cell>
          <cell r="F387">
            <v>2.8396388906763432</v>
          </cell>
          <cell r="G387">
            <v>1.084283481751751E-3</v>
          </cell>
          <cell r="H387">
            <v>1.2209685423580901E-3</v>
          </cell>
          <cell r="I387">
            <v>1.0643395556494081E-3</v>
          </cell>
          <cell r="J387">
            <v>1.3485759018950169E-3</v>
          </cell>
          <cell r="K387">
            <v>3.013073023153809E-3</v>
          </cell>
          <cell r="L387">
            <v>2.0202697743399293E-3</v>
          </cell>
          <cell r="M387">
            <v>3.3876999435382897E-3</v>
          </cell>
          <cell r="N387">
            <v>1.6532110017628168E-3</v>
          </cell>
          <cell r="O387">
            <v>3.0893599445160837E-3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6.9478439002050499E-6</v>
          </cell>
          <cell r="F388">
            <v>9.5644151377280795E-6</v>
          </cell>
          <cell r="G388">
            <v>9.1356963527809592E-6</v>
          </cell>
          <cell r="H388">
            <v>5.1325391921747498E-5</v>
          </cell>
          <cell r="I388">
            <v>2.59230899285693E-5</v>
          </cell>
          <cell r="J388">
            <v>3.5925405600322499E-5</v>
          </cell>
          <cell r="K388">
            <v>1.37678892454164E-4</v>
          </cell>
          <cell r="L388">
            <v>1.14544789287675E-5</v>
          </cell>
          <cell r="M388">
            <v>9.7545235772705005E-5</v>
          </cell>
          <cell r="N388">
            <v>1.6560846792342102E-5</v>
          </cell>
          <cell r="O388">
            <v>1.1739622411685899E-4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0.18632117101700679</v>
          </cell>
          <cell r="F389">
            <v>0.15620334249121093</v>
          </cell>
          <cell r="G389">
            <v>6.8885235454729798E-5</v>
          </cell>
          <cell r="H389">
            <v>7.7042668655546986E-5</v>
          </cell>
          <cell r="I389">
            <v>6.8085857598030103E-5</v>
          </cell>
          <cell r="J389">
            <v>8.6380006278495596E-5</v>
          </cell>
          <cell r="K389">
            <v>1.912697667415482E-4</v>
          </cell>
          <cell r="L389">
            <v>1.3103770449371589E-4</v>
          </cell>
          <cell r="M389">
            <v>2.1599930068801271E-4</v>
          </cell>
          <cell r="N389">
            <v>1.0653894037272041E-4</v>
          </cell>
          <cell r="O389">
            <v>1.9868543594619428E-4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6.1962848746311261</v>
          </cell>
          <cell r="E391">
            <v>5.1401354961058852</v>
          </cell>
          <cell r="F391">
            <v>8.8385910205504796</v>
          </cell>
          <cell r="G391">
            <v>9.1312271540787382</v>
          </cell>
          <cell r="H391">
            <v>9.6858287738662874</v>
          </cell>
          <cell r="I391">
            <v>9.5025306851451905</v>
          </cell>
          <cell r="J391">
            <v>9.2117222075879912</v>
          </cell>
          <cell r="K391">
            <v>8.9576275356439119</v>
          </cell>
          <cell r="L391">
            <v>8.4339151222046187</v>
          </cell>
          <cell r="M391">
            <v>7.8621068706602069</v>
          </cell>
          <cell r="N391">
            <v>7.6943470391848674</v>
          </cell>
          <cell r="O391">
            <v>6.2750854852520552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6.8070154126446978</v>
          </cell>
          <cell r="E392">
            <v>5.9430665719374192</v>
          </cell>
          <cell r="F392">
            <v>1.137571110425837</v>
          </cell>
          <cell r="G392">
            <v>1.9318262314367007</v>
          </cell>
          <cell r="H392">
            <v>0.5721536481837719</v>
          </cell>
          <cell r="I392">
            <v>6.7432921812496965E-2</v>
          </cell>
          <cell r="J392">
            <v>7.2507730606835963E-2</v>
          </cell>
          <cell r="K392">
            <v>5.209334861899885E-2</v>
          </cell>
          <cell r="L392">
            <v>5.17800618121654E-2</v>
          </cell>
          <cell r="M392">
            <v>5.2284010871014155E-2</v>
          </cell>
          <cell r="N392">
            <v>5.0594893442476613E-2</v>
          </cell>
          <cell r="O392">
            <v>5.5822232457807486E-2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0.56079508263447919</v>
          </cell>
          <cell r="E393">
            <v>0.5970086634714441</v>
          </cell>
          <cell r="F393">
            <v>0.35062592006671367</v>
          </cell>
          <cell r="G393">
            <v>0.26598301628150856</v>
          </cell>
          <cell r="H393">
            <v>0.26573594269074968</v>
          </cell>
          <cell r="I393">
            <v>0.2435644729154815</v>
          </cell>
          <cell r="J393">
            <v>0.22366459142582276</v>
          </cell>
          <cell r="K393">
            <v>0.18271190716509042</v>
          </cell>
          <cell r="L393">
            <v>0.175739306398427</v>
          </cell>
          <cell r="M393">
            <v>0.15263765654881764</v>
          </cell>
          <cell r="N393">
            <v>0.14632614838115335</v>
          </cell>
          <cell r="O393">
            <v>0.10240586260181797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4.6732588207329298E-2</v>
          </cell>
          <cell r="E394">
            <v>1.3853749813807413E-4</v>
          </cell>
          <cell r="F394">
            <v>0.14291692620029919</v>
          </cell>
          <cell r="G394">
            <v>3.0633311892687427E-2</v>
          </cell>
          <cell r="H394">
            <v>0.49746310222339057</v>
          </cell>
          <cell r="I394">
            <v>1.2582347580807955</v>
          </cell>
          <cell r="J394">
            <v>1.7327809527204496</v>
          </cell>
          <cell r="K394">
            <v>2.8478960864636353</v>
          </cell>
          <cell r="L394">
            <v>3.0458794623411474</v>
          </cell>
          <cell r="M394">
            <v>3.1729242202828511</v>
          </cell>
          <cell r="N394">
            <v>4.1259311887434613</v>
          </cell>
          <cell r="O394">
            <v>4.5426410614923247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5.052845743258623E-2</v>
          </cell>
          <cell r="E395">
            <v>1.4767727787832335E-4</v>
          </cell>
          <cell r="F395">
            <v>8.5591227895431304E-2</v>
          </cell>
          <cell r="G395">
            <v>1.5026517910107324E-2</v>
          </cell>
          <cell r="H395">
            <v>3.5620801713546597E-2</v>
          </cell>
          <cell r="I395">
            <v>3.8237088307203675E-2</v>
          </cell>
          <cell r="J395">
            <v>4.0544322383444374E-2</v>
          </cell>
          <cell r="K395">
            <v>3.1002616555741224E-2</v>
          </cell>
          <cell r="L395">
            <v>2.9473338241359167E-2</v>
          </cell>
          <cell r="M395">
            <v>2.9356745928985389E-2</v>
          </cell>
          <cell r="N395">
            <v>2.8942003587336146E-2</v>
          </cell>
          <cell r="O395">
            <v>2.7616420184142093E-2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0.27510563276421712</v>
          </cell>
          <cell r="E396">
            <v>0.19461735199932351</v>
          </cell>
          <cell r="F396">
            <v>0.21775224609484334</v>
          </cell>
          <cell r="G396">
            <v>0.14483370211770663</v>
          </cell>
          <cell r="H396">
            <v>0.17232274563631206</v>
          </cell>
          <cell r="I396">
            <v>0.1792180935654738</v>
          </cell>
          <cell r="J396">
            <v>0.18273937102235338</v>
          </cell>
          <cell r="K396">
            <v>0.1733825922140334</v>
          </cell>
          <cell r="L396">
            <v>0.17524286767661726</v>
          </cell>
          <cell r="M396">
            <v>0.17370966280611133</v>
          </cell>
          <cell r="N396">
            <v>0.17524513042411069</v>
          </cell>
          <cell r="O396">
            <v>0.16885837521938676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1.2819123997070041</v>
          </cell>
          <cell r="E397">
            <v>1.4631392895291091</v>
          </cell>
          <cell r="F397">
            <v>1.3768219324224344</v>
          </cell>
          <cell r="G397">
            <v>1.4293923847413361</v>
          </cell>
          <cell r="H397">
            <v>1.4194340311772085</v>
          </cell>
          <cell r="I397">
            <v>1.5545998470301881</v>
          </cell>
          <cell r="J397">
            <v>1.4411505678820409</v>
          </cell>
          <cell r="K397">
            <v>1.5326475034934219</v>
          </cell>
          <cell r="L397">
            <v>1.5029945350055216</v>
          </cell>
          <cell r="M397">
            <v>1.457865258163199</v>
          </cell>
          <cell r="N397">
            <v>1.4742628220470995</v>
          </cell>
          <cell r="O397">
            <v>1.330239082125295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6.4499501847555214</v>
          </cell>
          <cell r="E398">
            <v>6.9684686722547946</v>
          </cell>
          <cell r="F398">
            <v>6.7091188096928942</v>
          </cell>
          <cell r="G398">
            <v>5.1172488151419797</v>
          </cell>
          <cell r="H398">
            <v>4.040227165415871</v>
          </cell>
          <cell r="I398">
            <v>3.5139927760637328</v>
          </cell>
          <cell r="J398">
            <v>2.92393546434583</v>
          </cell>
          <cell r="K398">
            <v>1.8390740443433098</v>
          </cell>
          <cell r="L398">
            <v>0.49023586217802334</v>
          </cell>
          <cell r="M398">
            <v>0.49998794841130911</v>
          </cell>
          <cell r="N398">
            <v>0.42370261757672861</v>
          </cell>
          <cell r="O398">
            <v>0.34285232485489081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1.6584373364034379</v>
          </cell>
          <cell r="E399">
            <v>1.9868567946029407</v>
          </cell>
          <cell r="F399">
            <v>1.7875470964481466</v>
          </cell>
          <cell r="G399">
            <v>1.4683953357439654</v>
          </cell>
          <cell r="H399">
            <v>1.0827455865551421</v>
          </cell>
          <cell r="I399">
            <v>1.0258437880867588</v>
          </cell>
          <cell r="J399">
            <v>1.0186346828896113</v>
          </cell>
          <cell r="K399">
            <v>0.94135438552907802</v>
          </cell>
          <cell r="L399">
            <v>0.94979948578924711</v>
          </cell>
          <cell r="M399">
            <v>0.87875782619806886</v>
          </cell>
          <cell r="N399">
            <v>0.9001041932467021</v>
          </cell>
          <cell r="O399">
            <v>0.7438282321061559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3.111898096981542</v>
          </cell>
          <cell r="E400">
            <v>3.6352176240113856</v>
          </cell>
          <cell r="F400">
            <v>4.772398007157741</v>
          </cell>
          <cell r="G400">
            <v>5.9745127861559437</v>
          </cell>
          <cell r="H400">
            <v>7.7283042239446997</v>
          </cell>
          <cell r="I400">
            <v>7.9560461552672574</v>
          </cell>
          <cell r="J400">
            <v>8.2816129066864619</v>
          </cell>
          <cell r="K400">
            <v>8.372375757184674</v>
          </cell>
          <cell r="L400">
            <v>10.395233259721266</v>
          </cell>
          <cell r="M400">
            <v>10.505770790287507</v>
          </cell>
          <cell r="N400">
            <v>9.3073119196396075</v>
          </cell>
          <cell r="O400">
            <v>10.308540864801332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2.1589230182957964E-3</v>
          </cell>
          <cell r="G401">
            <v>2.4688988097400326E-3</v>
          </cell>
          <cell r="H401">
            <v>0.49953766452053666</v>
          </cell>
          <cell r="I401">
            <v>1.2926669666550832</v>
          </cell>
          <cell r="J401">
            <v>1.781648814532192</v>
          </cell>
          <cell r="K401">
            <v>2.8978090965778875</v>
          </cell>
          <cell r="L401">
            <v>3.1008184348833048</v>
          </cell>
          <cell r="M401">
            <v>3.2274323995469163</v>
          </cell>
          <cell r="N401">
            <v>4.1900701135923732</v>
          </cell>
          <cell r="O401">
            <v>4.6052529469925032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7.15833381727706E-2</v>
          </cell>
          <cell r="G402">
            <v>8.1430346707215107E-2</v>
          </cell>
          <cell r="H402">
            <v>16.026123025573501</v>
          </cell>
          <cell r="I402">
            <v>40.369001616471103</v>
          </cell>
          <cell r="J402">
            <v>54.641105568034597</v>
          </cell>
          <cell r="K402">
            <v>87.305786884077406</v>
          </cell>
          <cell r="L402">
            <v>93.422093871484194</v>
          </cell>
          <cell r="M402">
            <v>97.236745370964798</v>
          </cell>
          <cell r="N402">
            <v>126.23929188387299</v>
          </cell>
          <cell r="O402">
            <v>138.748005454261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1.2692081236306855E-3</v>
          </cell>
          <cell r="G403">
            <v>1.4438004735321799E-3</v>
          </cell>
          <cell r="H403">
            <v>0.28415111747470778</v>
          </cell>
          <cell r="I403">
            <v>0.71576244000835176</v>
          </cell>
          <cell r="J403">
            <v>0.96881392851125159</v>
          </cell>
          <cell r="K403">
            <v>1.5479749447531455</v>
          </cell>
          <cell r="L403">
            <v>1.6564201041043283</v>
          </cell>
          <cell r="M403">
            <v>1.7240557689887377</v>
          </cell>
          <cell r="N403">
            <v>2.2382853170899435</v>
          </cell>
          <cell r="O403">
            <v>2.4600710186925774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1.9231388130249201E-6</v>
          </cell>
          <cell r="F404">
            <v>1.74927167645854E-4</v>
          </cell>
          <cell r="G404">
            <v>2.7333879271837802E-6</v>
          </cell>
          <cell r="H404">
            <v>3.3665794856443602E-2</v>
          </cell>
          <cell r="I404">
            <v>5.4045074669592401E-2</v>
          </cell>
          <cell r="J404">
            <v>3.4064353344024197E-2</v>
          </cell>
          <cell r="K404">
            <v>0.108464241627028</v>
          </cell>
          <cell r="L404">
            <v>6.3657347955555804E-2</v>
          </cell>
          <cell r="M404">
            <v>4.6483881738569099E-2</v>
          </cell>
          <cell r="N404">
            <v>0.174576217714384</v>
          </cell>
          <cell r="O404">
            <v>9.0867935549431497E-2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1.9231865424571383E-6</v>
          </cell>
          <cell r="F405">
            <v>1.7680990182176822E-4</v>
          </cell>
          <cell r="G405">
            <v>1.7943814526359648E-4</v>
          </cell>
          <cell r="H405">
            <v>3.3843987482085724E-2</v>
          </cell>
          <cell r="I405">
            <v>8.7749376756173211E-2</v>
          </cell>
          <cell r="J405">
            <v>0.12177495573823201</v>
          </cell>
          <cell r="K405">
            <v>0.19657320266713127</v>
          </cell>
          <cell r="L405">
            <v>0.20997627332544794</v>
          </cell>
          <cell r="M405">
            <v>0.21860495261700158</v>
          </cell>
          <cell r="N405">
            <v>0.28374781089075662</v>
          </cell>
          <cell r="O405">
            <v>0.31192745440628716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F406">
            <v>3.7268161833555837E-3</v>
          </cell>
          <cell r="G406">
            <v>2.8827242587205235E-2</v>
          </cell>
          <cell r="H406">
            <v>2.6547461993278999E-2</v>
          </cell>
          <cell r="I406">
            <v>0.19536106944848095</v>
          </cell>
          <cell r="J406">
            <v>0.13872899230473512</v>
          </cell>
          <cell r="K406">
            <v>0.20567798218205244</v>
          </cell>
          <cell r="L406">
            <v>0.1904038529252286</v>
          </cell>
          <cell r="M406">
            <v>0.47891395202700071</v>
          </cell>
          <cell r="N406">
            <v>0.29580377045175898</v>
          </cell>
          <cell r="O406">
            <v>0.55389973967606021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F407">
            <v>4.8433191797512621E-3</v>
          </cell>
          <cell r="G407">
            <v>3.6064945364087525E-2</v>
          </cell>
          <cell r="H407">
            <v>3.2213779586717173E-2</v>
          </cell>
          <cell r="I407">
            <v>0.22988050201170382</v>
          </cell>
          <cell r="J407">
            <v>0.15859440204988542</v>
          </cell>
          <cell r="K407">
            <v>0.22858167361399712</v>
          </cell>
          <cell r="L407">
            <v>0.21160490404043228</v>
          </cell>
          <cell r="M407">
            <v>0.53217922738086543</v>
          </cell>
          <cell r="N407">
            <v>0.32872522663692899</v>
          </cell>
          <cell r="O407">
            <v>0.61550481453243988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4.1632037626597798E-3</v>
          </cell>
          <cell r="E408">
            <v>9.7165328335068205E-2</v>
          </cell>
          <cell r="F408">
            <v>3.2869420324497403E-5</v>
          </cell>
          <cell r="G408">
            <v>3.7125256311628098E-5</v>
          </cell>
          <cell r="H408">
            <v>5.09180182342844E-2</v>
          </cell>
          <cell r="I408">
            <v>5.9061846459581201E-2</v>
          </cell>
          <cell r="J408">
            <v>7.9261888530306294E-3</v>
          </cell>
          <cell r="K408">
            <v>6.0206319476772997E-2</v>
          </cell>
          <cell r="L408">
            <v>6.1034852078666497E-2</v>
          </cell>
          <cell r="M408">
            <v>2.6075050575853999E-2</v>
          </cell>
          <cell r="N408">
            <v>8.0433812043098102E-2</v>
          </cell>
          <cell r="O408">
            <v>6.2767504759667705E-2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4.1632037626597798E-3</v>
          </cell>
          <cell r="E409">
            <v>0.10132160536585645</v>
          </cell>
          <cell r="F409">
            <v>0.10132146214009952</v>
          </cell>
          <cell r="G409">
            <v>0.10132145819025204</v>
          </cell>
          <cell r="H409">
            <v>0.10175645382315608</v>
          </cell>
          <cell r="I409">
            <v>0.10998316879670414</v>
          </cell>
          <cell r="J409">
            <v>0.11784634097674768</v>
          </cell>
          <cell r="K409">
            <v>0.12705249615188907</v>
          </cell>
          <cell r="L409">
            <v>0.13697640961509519</v>
          </cell>
          <cell r="M409">
            <v>0.14706471913664326</v>
          </cell>
          <cell r="N409">
            <v>0.15852855040191716</v>
          </cell>
          <cell r="O409">
            <v>0.16902461922461234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1928.7103022460999</v>
          </cell>
          <cell r="E410">
            <v>1528.3395445777201</v>
          </cell>
          <cell r="F410">
            <v>1484.4634592211401</v>
          </cell>
          <cell r="G410">
            <v>1584.91512947201</v>
          </cell>
          <cell r="H410">
            <v>1338.0453500559399</v>
          </cell>
          <cell r="I410">
            <v>1191.5845823971099</v>
          </cell>
          <cell r="J410">
            <v>1144.57736828774</v>
          </cell>
          <cell r="K410">
            <v>1086.3850630132499</v>
          </cell>
          <cell r="L410">
            <v>1049.1821335273901</v>
          </cell>
          <cell r="M410">
            <v>900.94549812737898</v>
          </cell>
          <cell r="N410">
            <v>844.33762414434102</v>
          </cell>
          <cell r="O410">
            <v>359.665304015711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23.443731059639997</v>
          </cell>
          <cell r="E411">
            <v>18.57717108119688</v>
          </cell>
          <cell r="F411">
            <v>18.04385140957406</v>
          </cell>
          <cell r="G411">
            <v>19.26485486411589</v>
          </cell>
          <cell r="H411">
            <v>16.264119757011901</v>
          </cell>
          <cell r="I411">
            <v>14.483869584768145</v>
          </cell>
          <cell r="J411">
            <v>13.912490625388026</v>
          </cell>
          <cell r="K411">
            <v>13.20515539053874</v>
          </cell>
          <cell r="L411">
            <v>12.752948818882233</v>
          </cell>
          <cell r="M411">
            <v>10.951112737301381</v>
          </cell>
          <cell r="N411">
            <v>10.263036476200446</v>
          </cell>
          <cell r="O411">
            <v>4.3717797582190174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26.169746299132989</v>
          </cell>
          <cell r="E412">
            <v>20.73730725342908</v>
          </cell>
          <cell r="F412">
            <v>20.141973666501272</v>
          </cell>
          <cell r="G412">
            <v>21.504954266920045</v>
          </cell>
          <cell r="H412">
            <v>18.155296472943512</v>
          </cell>
          <cell r="I412">
            <v>16.168040466717919</v>
          </cell>
          <cell r="J412">
            <v>15.530222093456398</v>
          </cell>
          <cell r="K412">
            <v>14.740638575485091</v>
          </cell>
          <cell r="L412">
            <v>14.235849844333641</v>
          </cell>
          <cell r="M412">
            <v>12.224497939313148</v>
          </cell>
          <cell r="N412">
            <v>11.456412810642343</v>
          </cell>
          <cell r="O412">
            <v>4.8801262417328486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3.3247556156462498E-7</v>
          </cell>
          <cell r="F413">
            <v>4.2051413009768799E-7</v>
          </cell>
          <cell r="G413">
            <v>5.1332845430078395E-7</v>
          </cell>
          <cell r="H413">
            <v>0.72203825631644003</v>
          </cell>
          <cell r="I413">
            <v>0.30255533983326399</v>
          </cell>
          <cell r="J413">
            <v>9.0507435655208905E-7</v>
          </cell>
          <cell r="K413">
            <v>0.63008823824925897</v>
          </cell>
          <cell r="L413">
            <v>0.22560233484296399</v>
          </cell>
          <cell r="M413">
            <v>2.70801412135675E-6</v>
          </cell>
          <cell r="N413">
            <v>0.46037027608984799</v>
          </cell>
          <cell r="O413">
            <v>1.89052164081498E-6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1.6558732807727037</v>
          </cell>
          <cell r="F414">
            <v>1.6558720873221004</v>
          </cell>
          <cell r="G414">
            <v>1.6558703134634409</v>
          </cell>
          <cell r="H414">
            <v>1.1514628530973487</v>
          </cell>
          <cell r="I414">
            <v>1.024593703746095</v>
          </cell>
          <cell r="J414">
            <v>1.0245620428367463</v>
          </cell>
          <cell r="K414">
            <v>0.932643576181033</v>
          </cell>
          <cell r="L414">
            <v>0.90217937358549316</v>
          </cell>
          <cell r="M414">
            <v>0.85569020965896359</v>
          </cell>
          <cell r="N414">
            <v>0.72605715397025816</v>
          </cell>
          <cell r="O414">
            <v>0.46037358891453056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1.374089625884324E-3</v>
          </cell>
          <cell r="G415">
            <v>1.426662458426259E-3</v>
          </cell>
          <cell r="H415">
            <v>1.5287854449808838E-2</v>
          </cell>
          <cell r="I415">
            <v>1.5633456050649426E-2</v>
          </cell>
          <cell r="J415">
            <v>1.5633131232245141E-2</v>
          </cell>
          <cell r="K415">
            <v>1.5061318690782626</v>
          </cell>
          <cell r="L415">
            <v>1.5061790527752263</v>
          </cell>
          <cell r="M415">
            <v>1.5061796992068854</v>
          </cell>
          <cell r="N415">
            <v>5.5073652662361372</v>
          </cell>
          <cell r="O415">
            <v>5.5073569395384059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3.8749327449937997E-2</v>
          </cell>
          <cell r="G416">
            <v>3.8684501276558203E-2</v>
          </cell>
          <cell r="H416">
            <v>0.40103953068335702</v>
          </cell>
          <cell r="I416">
            <v>0.39717428885433698</v>
          </cell>
          <cell r="J416">
            <v>0.38671429890290598</v>
          </cell>
          <cell r="K416">
            <v>36.3016399213735</v>
          </cell>
          <cell r="L416">
            <v>36.302777169454203</v>
          </cell>
          <cell r="M416">
            <v>36.302792750114598</v>
          </cell>
          <cell r="N416">
            <v>132.741624365691</v>
          </cell>
          <cell r="O416">
            <v>132.741423670926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1.374089625884324E-3</v>
          </cell>
          <cell r="G417">
            <v>1.426662458426259E-3</v>
          </cell>
          <cell r="H417">
            <v>1.5287854449808838E-2</v>
          </cell>
          <cell r="I417">
            <v>1.5633456050649426E-2</v>
          </cell>
          <cell r="J417">
            <v>1.5633131232245141E-2</v>
          </cell>
          <cell r="K417">
            <v>1.5061318690782626</v>
          </cell>
          <cell r="L417">
            <v>1.5061790527752263</v>
          </cell>
          <cell r="M417">
            <v>1.5061796992068854</v>
          </cell>
          <cell r="N417">
            <v>5.5073652662361372</v>
          </cell>
          <cell r="O417">
            <v>5.5073569395384059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6.8704481294216187E-4</v>
          </cell>
          <cell r="G418">
            <v>6.8589541270493203E-4</v>
          </cell>
          <cell r="H418">
            <v>7.110629976655276E-3</v>
          </cell>
          <cell r="I418">
            <v>7.0420973201123565E-3</v>
          </cell>
          <cell r="J418">
            <v>6.8566365053706804E-3</v>
          </cell>
          <cell r="K418">
            <v>0.64364609789669391</v>
          </cell>
          <cell r="L418">
            <v>0.64366626186975484</v>
          </cell>
          <cell r="M418">
            <v>0.6436665381226</v>
          </cell>
          <cell r="N418">
            <v>2.3535749001009134</v>
          </cell>
          <cell r="O418">
            <v>2.3535713416830815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1.0387555351237101E-6</v>
          </cell>
          <cell r="F419">
            <v>1.2325205575632801E-4</v>
          </cell>
          <cell r="G419">
            <v>7.3594632127839095E-7</v>
          </cell>
          <cell r="H419">
            <v>1.1270101670969601E-3</v>
          </cell>
          <cell r="I419">
            <v>1.24028156069782E-4</v>
          </cell>
          <cell r="J419">
            <v>2.5767147534552601E-5</v>
          </cell>
          <cell r="K419">
            <v>0.121563971375311</v>
          </cell>
          <cell r="L419">
            <v>1.03581983571327E-4</v>
          </cell>
          <cell r="M419">
            <v>4.7405329761709202E-5</v>
          </cell>
          <cell r="N419">
            <v>0.42354577808570198</v>
          </cell>
          <cell r="O419">
            <v>2.14009646305535E-2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1.0387555351237101E-6</v>
          </cell>
          <cell r="F420">
            <v>1.2426616802562056E-4</v>
          </cell>
          <cell r="G420">
            <v>1.2493039846889022E-4</v>
          </cell>
          <cell r="H420">
            <v>1.2512427218642581E-3</v>
          </cell>
          <cell r="I420">
            <v>1.2772391970792729E-3</v>
          </cell>
          <cell r="J420">
            <v>1.2766329197894956E-3</v>
          </cell>
          <cell r="K420">
            <v>0.12171345715821354</v>
          </cell>
          <cell r="L420">
            <v>0.12170860928915388</v>
          </cell>
          <cell r="M420">
            <v>0.12171461407836508</v>
          </cell>
          <cell r="N420">
            <v>0.44519504260820059</v>
          </cell>
          <cell r="O420">
            <v>0.44499375042956674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G421">
            <v>8.8536482666280757E-4</v>
          </cell>
          <cell r="H421">
            <v>1.6980673793016334E-3</v>
          </cell>
          <cell r="I421">
            <v>1.844449414890318E-3</v>
          </cell>
          <cell r="J421">
            <v>1.698284867570252E-3</v>
          </cell>
          <cell r="K421">
            <v>2.9020646632400191E-3</v>
          </cell>
          <cell r="L421">
            <v>2.7873894133622658E-3</v>
          </cell>
          <cell r="M421">
            <v>3.5216123659646756E-3</v>
          </cell>
          <cell r="N421">
            <v>3.775241118995026E-3</v>
          </cell>
          <cell r="O421">
            <v>7.0201237671590434E-3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G422">
            <v>1.9858844521761979E-5</v>
          </cell>
          <cell r="H422">
            <v>1.9268844539677621E-4</v>
          </cell>
          <cell r="I422">
            <v>2.9664227990421178E-5</v>
          </cell>
          <cell r="J422">
            <v>5.5010641821322885E-5</v>
          </cell>
          <cell r="K422">
            <v>5.0355028253109984E-5</v>
          </cell>
          <cell r="L422">
            <v>1.0561584838320548E-4</v>
          </cell>
          <cell r="M422">
            <v>5.4608354322119885E-5</v>
          </cell>
          <cell r="N422">
            <v>2.1073844420886083E-4</v>
          </cell>
          <cell r="O422">
            <v>9.5155381580495923E-4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2.7088922706242285E-7</v>
          </cell>
          <cell r="H423">
            <v>1.3503186070870571E-6</v>
          </cell>
          <cell r="I423">
            <v>3.3580081154474013E-6</v>
          </cell>
          <cell r="J423">
            <v>3.6238943157437364E-6</v>
          </cell>
          <cell r="K423">
            <v>6.575213748869484E-6</v>
          </cell>
          <cell r="L423">
            <v>7.1728364155049907E-6</v>
          </cell>
          <cell r="M423">
            <v>1.0470294342799923E-5</v>
          </cell>
          <cell r="N423">
            <v>1.2449142087472922E-5</v>
          </cell>
          <cell r="O423">
            <v>2.5846486163441305E-5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G424">
            <v>9.0690237886806671E-4</v>
          </cell>
          <cell r="H424">
            <v>1.8935677206858206E-3</v>
          </cell>
          <cell r="I424">
            <v>1.8781453046747072E-3</v>
          </cell>
          <cell r="J424">
            <v>1.7575928313189547E-3</v>
          </cell>
          <cell r="K424">
            <v>2.9594359255509708E-3</v>
          </cell>
          <cell r="L424">
            <v>2.9007541773181933E-3</v>
          </cell>
          <cell r="M424">
            <v>3.5866910146295948E-3</v>
          </cell>
          <cell r="N424">
            <v>3.9984287052913618E-3</v>
          </cell>
          <cell r="O424">
            <v>7.9975240691274527E-3</v>
          </cell>
        </row>
        <row r="425">
          <cell r="A425" t="str">
            <v>ITOT-SWHCONBR</v>
          </cell>
          <cell r="B425" t="str">
            <v>VAR_ncap</v>
          </cell>
          <cell r="C425" t="str">
            <v>-</v>
          </cell>
          <cell r="G425"/>
          <cell r="H425"/>
          <cell r="I425"/>
          <cell r="J425"/>
          <cell r="K425">
            <v>1.0761309751201E-8</v>
          </cell>
          <cell r="M425">
            <v>1.18250723615822E-8</v>
          </cell>
          <cell r="O425">
            <v>2.1258964823651301E-8</v>
          </cell>
        </row>
        <row r="426">
          <cell r="A426" t="str">
            <v>ITOT-SWHCONBR</v>
          </cell>
          <cell r="B426" t="str">
            <v>VAR_cap</v>
          </cell>
          <cell r="C426" t="str">
            <v>-</v>
          </cell>
          <cell r="G426"/>
          <cell r="K426">
            <v>1.0761309751201E-8</v>
          </cell>
          <cell r="L426">
            <v>1.0761309751201E-8</v>
          </cell>
          <cell r="M426">
            <v>2.2586382112783198E-8</v>
          </cell>
          <cell r="N426">
            <v>2.2586382112783198E-8</v>
          </cell>
          <cell r="O426">
            <v>4.38453469364345E-8</v>
          </cell>
        </row>
        <row r="427">
          <cell r="A427" t="str">
            <v>ITOT-SWHSOLBR</v>
          </cell>
          <cell r="B427" t="str">
            <v>VAR_fout</v>
          </cell>
          <cell r="C427" t="str">
            <v>ITOT-SWHASOL</v>
          </cell>
          <cell r="D427">
            <v>6.762816724175176E-2</v>
          </cell>
          <cell r="E427">
            <v>8.5492315754686188E-2</v>
          </cell>
          <cell r="F427">
            <v>8.5497217811926152E-2</v>
          </cell>
          <cell r="G427">
            <v>8.5497479222536643E-2</v>
          </cell>
          <cell r="H427">
            <v>8.5497213756308019E-2</v>
          </cell>
          <cell r="I427">
            <v>8.5497207947233742E-2</v>
          </cell>
          <cell r="J427">
            <v>8.5497885181834987E-2</v>
          </cell>
          <cell r="K427">
            <v>8.5498279094527396E-2</v>
          </cell>
          <cell r="L427">
            <v>8.5498632061985352E-2</v>
          </cell>
          <cell r="M427">
            <v>8.5500079829780209E-2</v>
          </cell>
          <cell r="N427">
            <v>8.5501144006092614E-2</v>
          </cell>
          <cell r="O427">
            <v>8.550811314852079E-2</v>
          </cell>
        </row>
        <row r="428">
          <cell r="A428" t="str">
            <v>ITOT-SWHSOLBR</v>
          </cell>
          <cell r="B428" t="str">
            <v>VAR_fin</v>
          </cell>
          <cell r="C428" t="str">
            <v>SOL</v>
          </cell>
          <cell r="D428">
            <v>6.762816724175176E-2</v>
          </cell>
          <cell r="E428">
            <v>8.5492315754686188E-2</v>
          </cell>
          <cell r="F428">
            <v>8.5497217811926152E-2</v>
          </cell>
          <cell r="G428">
            <v>8.5497479222536643E-2</v>
          </cell>
          <cell r="H428">
            <v>8.5497213756308019E-2</v>
          </cell>
          <cell r="I428">
            <v>8.5497207947233742E-2</v>
          </cell>
          <cell r="J428">
            <v>8.5497885181834987E-2</v>
          </cell>
          <cell r="K428">
            <v>8.5498279094527396E-2</v>
          </cell>
          <cell r="L428">
            <v>8.5498632061985352E-2</v>
          </cell>
          <cell r="M428">
            <v>8.5500079829780209E-2</v>
          </cell>
          <cell r="N428">
            <v>8.5501144006092614E-2</v>
          </cell>
          <cell r="O428">
            <v>8.550811314852079E-2</v>
          </cell>
        </row>
        <row r="429">
          <cell r="A429" t="str">
            <v>ITOT-SWHSOLBR</v>
          </cell>
          <cell r="B429" t="str">
            <v>VAR_ncap</v>
          </cell>
          <cell r="C429" t="str">
            <v>-</v>
          </cell>
          <cell r="E429">
            <v>2.6143083867413899E-3</v>
          </cell>
          <cell r="F429">
            <v>7.1196774708792797E-7</v>
          </cell>
          <cell r="G429">
            <v>5.2325918187598896E-7</v>
          </cell>
          <cell r="H429">
            <v>8.5510880998060593E-3</v>
          </cell>
          <cell r="I429">
            <v>3.8879357903268499E-3</v>
          </cell>
          <cell r="J429">
            <v>3.0087972473043001E-6</v>
          </cell>
          <cell r="K429">
            <v>8.5610055026137805E-3</v>
          </cell>
          <cell r="L429">
            <v>3.2912524543865802E-3</v>
          </cell>
          <cell r="M429">
            <v>6.1349858838236602E-4</v>
          </cell>
          <cell r="N429">
            <v>8.0891949777383496E-3</v>
          </cell>
          <cell r="O429">
            <v>3.8241308410414702E-3</v>
          </cell>
        </row>
        <row r="430">
          <cell r="A430" t="str">
            <v>ITOT-SWHSOLBR</v>
          </cell>
          <cell r="B430" t="str">
            <v>VAR_cap</v>
          </cell>
          <cell r="C430" t="str">
            <v>-</v>
          </cell>
          <cell r="D430">
            <v>9.8214799778629808E-3</v>
          </cell>
          <cell r="E430">
            <v>1.2435788364604371E-2</v>
          </cell>
          <cell r="F430">
            <v>1.243650033235146E-2</v>
          </cell>
          <cell r="G430">
            <v>1.2437023591533331E-2</v>
          </cell>
          <cell r="H430">
            <v>1.243879676812841E-2</v>
          </cell>
          <cell r="I430">
            <v>1.24395971119455E-2</v>
          </cell>
          <cell r="J430">
            <v>1.24420326873802E-2</v>
          </cell>
          <cell r="K430">
            <v>1.24519500901879E-2</v>
          </cell>
          <cell r="L430">
            <v>1.2452265291174601E-2</v>
          </cell>
          <cell r="M430">
            <v>1.2465756545382701E-2</v>
          </cell>
          <cell r="N430">
            <v>1.24669156937593E-2</v>
          </cell>
          <cell r="O430">
            <v>1.25268244071622E-2</v>
          </cell>
        </row>
        <row r="431">
          <cell r="A431" t="str">
            <v>SCOM-SHNGAHP</v>
          </cell>
          <cell r="B431" t="str">
            <v>VAR_fout</v>
          </cell>
          <cell r="C431" t="str">
            <v>SCOM-SHANGAH</v>
          </cell>
          <cell r="F431">
            <v>1.5746772824689415E-3</v>
          </cell>
          <cell r="G431">
            <v>1.5928595105656499E-3</v>
          </cell>
          <cell r="H431">
            <v>7.0211603197845359E-3</v>
          </cell>
          <cell r="I431">
            <v>1.2624244271167583E-2</v>
          </cell>
          <cell r="J431">
            <v>2.1684195434163632E-2</v>
          </cell>
          <cell r="K431">
            <v>1.7950890506296186E-2</v>
          </cell>
          <cell r="L431">
            <v>1.3561003934449313E-2</v>
          </cell>
          <cell r="M431">
            <v>4.1999075651885653E-2</v>
          </cell>
          <cell r="N431">
            <v>3.9848536688599764E-2</v>
          </cell>
          <cell r="O431">
            <v>0.13950569696690523</v>
          </cell>
        </row>
        <row r="432">
          <cell r="A432" t="str">
            <v>SCOM-SHNGAHP</v>
          </cell>
          <cell r="B432" t="str">
            <v>VAR_fout</v>
          </cell>
          <cell r="C432" t="str">
            <v>CO2_S</v>
          </cell>
          <cell r="F432">
            <v>4.4854443803660701E-2</v>
          </cell>
          <cell r="G432">
            <v>4.4037880586226798E-2</v>
          </cell>
          <cell r="H432">
            <v>0.188568305731356</v>
          </cell>
          <cell r="I432">
            <v>0.329633044858265</v>
          </cell>
          <cell r="J432">
            <v>0.55089577589496896</v>
          </cell>
          <cell r="K432">
            <v>0.444048344103116</v>
          </cell>
          <cell r="L432">
            <v>0.33545641311532498</v>
          </cell>
          <cell r="M432">
            <v>1.0389245029676999</v>
          </cell>
          <cell r="N432">
            <v>0.98572696019167805</v>
          </cell>
          <cell r="O432">
            <v>3.4509303986550299</v>
          </cell>
        </row>
        <row r="433">
          <cell r="A433" t="str">
            <v>SCOM-SHNGAHP</v>
          </cell>
          <cell r="B433" t="str">
            <v>VAR_fin</v>
          </cell>
          <cell r="C433" t="str">
            <v>SCOMELCHPC</v>
          </cell>
          <cell r="F433">
            <v>1.5746772824689415E-3</v>
          </cell>
          <cell r="G433">
            <v>1.5928595105656499E-3</v>
          </cell>
          <cell r="H433">
            <v>7.0211603197845359E-3</v>
          </cell>
          <cell r="I433">
            <v>1.2624244271167583E-2</v>
          </cell>
          <cell r="J433">
            <v>2.1684195434163632E-2</v>
          </cell>
          <cell r="K433">
            <v>1.7950890506296186E-2</v>
          </cell>
          <cell r="L433">
            <v>1.3561003934449313E-2</v>
          </cell>
          <cell r="M433">
            <v>4.1999075651885653E-2</v>
          </cell>
          <cell r="N433">
            <v>3.9848536688599764E-2</v>
          </cell>
          <cell r="O433">
            <v>0.13950569696690523</v>
          </cell>
        </row>
        <row r="434">
          <cell r="A434" t="str">
            <v>SCOM-SHNGAHP</v>
          </cell>
          <cell r="B434" t="str">
            <v>VAR_fin</v>
          </cell>
          <cell r="C434" t="str">
            <v>SNGA</v>
          </cell>
          <cell r="F434">
            <v>7.9529155680249533E-4</v>
          </cell>
          <cell r="G434">
            <v>7.8081348557139721E-4</v>
          </cell>
          <cell r="H434">
            <v>3.3434096760878774E-3</v>
          </cell>
          <cell r="I434">
            <v>5.8445575329479508E-3</v>
          </cell>
          <cell r="J434">
            <v>9.7676556009746208E-3</v>
          </cell>
          <cell r="K434">
            <v>7.8731975904807842E-3</v>
          </cell>
          <cell r="L434">
            <v>5.9478087431795263E-3</v>
          </cell>
          <cell r="M434">
            <v>1.8420647215739331E-2</v>
          </cell>
          <cell r="N434">
            <v>1.7477428372192884E-2</v>
          </cell>
          <cell r="O434">
            <v>6.118670919601113E-2</v>
          </cell>
        </row>
        <row r="435">
          <cell r="A435" t="str">
            <v>SCOM-SHNGAHP</v>
          </cell>
          <cell r="B435" t="str">
            <v>VAR_ncap</v>
          </cell>
          <cell r="C435" t="str">
            <v>-</v>
          </cell>
          <cell r="D435">
            <v>8.8852404377878E-7</v>
          </cell>
          <cell r="E435">
            <v>3.5260654811408998E-5</v>
          </cell>
          <cell r="F435">
            <v>9.1926548281602994E-5</v>
          </cell>
          <cell r="G435">
            <v>2.33436318636808E-6</v>
          </cell>
          <cell r="H435">
            <v>4.3203934829508001E-4</v>
          </cell>
          <cell r="I435">
            <v>5.23779016481335E-4</v>
          </cell>
          <cell r="J435">
            <v>7.2037952320772199E-4</v>
          </cell>
          <cell r="K435">
            <v>1.46888299218129E-4</v>
          </cell>
          <cell r="L435">
            <v>1.97133198725068E-4</v>
          </cell>
          <cell r="M435">
            <v>2.9033617519560202E-3</v>
          </cell>
          <cell r="N435">
            <v>1.8132926985858102E-5</v>
          </cell>
          <cell r="O435">
            <v>7.8627095107414897E-3</v>
          </cell>
        </row>
        <row r="436">
          <cell r="A436" t="str">
            <v>SCOM-SHNGAHP</v>
          </cell>
          <cell r="B436" t="str">
            <v>VAR_cap</v>
          </cell>
          <cell r="C436" t="str">
            <v>-</v>
          </cell>
          <cell r="D436">
            <v>8.8852404377878E-7</v>
          </cell>
          <cell r="E436">
            <v>3.6107027084082107E-5</v>
          </cell>
          <cell r="F436">
            <v>1.2784882854302755E-4</v>
          </cell>
          <cell r="G436">
            <v>1.2992805504262673E-4</v>
          </cell>
          <cell r="H436">
            <v>5.4373618697739576E-4</v>
          </cell>
          <cell r="I436">
            <v>9.7621315169380311E-4</v>
          </cell>
          <cell r="J436">
            <v>1.6758203553281629E-3</v>
          </cell>
          <cell r="K436">
            <v>1.3903230976462047E-3</v>
          </cell>
          <cell r="L436">
            <v>1.0485269481514655E-3</v>
          </cell>
          <cell r="M436">
            <v>3.2466016820399853E-3</v>
          </cell>
          <cell r="N436">
            <v>3.0808342169512627E-3</v>
          </cell>
          <cell r="O436">
            <v>1.0783244307457737E-2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RHSA_LTH</v>
          </cell>
          <cell r="E437">
            <v>4.1317659175425159E-5</v>
          </cell>
          <cell r="F437">
            <v>2.819807074013237E-5</v>
          </cell>
          <cell r="G437">
            <v>4.4571672226371918E-4</v>
          </cell>
          <cell r="H437">
            <v>1.5995032003773408E-3</v>
          </cell>
          <cell r="I437">
            <v>3.210663809579844E-4</v>
          </cell>
          <cell r="J437">
            <v>3.0514684433373396E-2</v>
          </cell>
          <cell r="K437">
            <v>3.9552924431080373E-4</v>
          </cell>
          <cell r="L437">
            <v>1.0334582691438436E-2</v>
          </cell>
          <cell r="M437">
            <v>4.3623426764101902E-4</v>
          </cell>
          <cell r="N437">
            <v>2.8590944602775371E-2</v>
          </cell>
          <cell r="O437">
            <v>1.4266161381972467E-2</v>
          </cell>
        </row>
        <row r="438">
          <cell r="A438" t="str">
            <v>D-RHNM_LTH_CHPNGA</v>
          </cell>
          <cell r="B438" t="str">
            <v>VAR_fout</v>
          </cell>
          <cell r="C438" t="str">
            <v>LTH</v>
          </cell>
          <cell r="F438">
            <v>6.5212528386830117E-6</v>
          </cell>
          <cell r="G438">
            <v>5.9080914618252125E-4</v>
          </cell>
          <cell r="H438">
            <v>8.8273205670474128E-4</v>
          </cell>
          <cell r="I438">
            <v>1.590345338862479E-3</v>
          </cell>
          <cell r="J438">
            <v>2.297810650040102E-3</v>
          </cell>
          <cell r="K438">
            <v>1.8812206086593142E-3</v>
          </cell>
          <cell r="L438">
            <v>2.0123042220219676E-3</v>
          </cell>
          <cell r="M438">
            <v>3.3342712729623305E-3</v>
          </cell>
          <cell r="N438">
            <v>2.6336275632331662E-3</v>
          </cell>
          <cell r="O438">
            <v>1.9221805432345247E-4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RHNM_LTH_CHPNGA_ON</v>
          </cell>
          <cell r="E439">
            <v>2.6490587486628428E-3</v>
          </cell>
          <cell r="F439">
            <v>1.8278922515302241E-2</v>
          </cell>
          <cell r="G439">
            <v>0.76167135499039396</v>
          </cell>
          <cell r="H439">
            <v>0.77006699391801769</v>
          </cell>
          <cell r="I439">
            <v>0.80439300330038499</v>
          </cell>
          <cell r="J439">
            <v>0.75751461416290422</v>
          </cell>
          <cell r="K439">
            <v>0.82101457584974868</v>
          </cell>
          <cell r="L439">
            <v>0.79688471329329624</v>
          </cell>
          <cell r="M439">
            <v>0.78803430451988099</v>
          </cell>
          <cell r="N439">
            <v>0.52760077977588959</v>
          </cell>
          <cell r="O439">
            <v>3.9608176906521977E-2</v>
          </cell>
        </row>
        <row r="440">
          <cell r="A440" t="str">
            <v>D-RHNM_LTH_CHPNGA</v>
          </cell>
          <cell r="B440" t="str">
            <v>VAR_fin</v>
          </cell>
          <cell r="C440" t="str">
            <v>RHNM_LTH_CHPNGA</v>
          </cell>
          <cell r="E440">
            <v>2.691855110230337E-3</v>
          </cell>
          <cell r="F440">
            <v>1.8314010201624733E-2</v>
          </cell>
          <cell r="G440">
            <v>0.76270788085884134</v>
          </cell>
          <cell r="H440">
            <v>0.77254922917509972</v>
          </cell>
          <cell r="I440">
            <v>0.80630441502020533</v>
          </cell>
          <cell r="J440">
            <v>0.79032710924631744</v>
          </cell>
          <cell r="K440">
            <v>0.82329132570271779</v>
          </cell>
          <cell r="L440">
            <v>0.80923160020675711</v>
          </cell>
          <cell r="M440">
            <v>0.7918048100604852</v>
          </cell>
          <cell r="N440">
            <v>0.55882535194189786</v>
          </cell>
          <cell r="O440">
            <v>5.4066556342817894E-2</v>
          </cell>
        </row>
        <row r="441">
          <cell r="A441" t="str">
            <v>RHNM-SHELCHP</v>
          </cell>
          <cell r="B441" t="str">
            <v>VAR_fout</v>
          </cell>
          <cell r="C441" t="str">
            <v>RHNM-SHAELCH</v>
          </cell>
          <cell r="E441">
            <v>0.52779663686626865</v>
          </cell>
          <cell r="F441">
            <v>2.0272753480820414</v>
          </cell>
          <cell r="G441">
            <v>3.380558078618209</v>
          </cell>
          <cell r="H441">
            <v>3.3805640161599184</v>
          </cell>
          <cell r="I441">
            <v>3.3805686418766308</v>
          </cell>
          <cell r="J441">
            <v>3.3805749619597285</v>
          </cell>
          <cell r="K441">
            <v>3.3805857542646205</v>
          </cell>
          <cell r="L441">
            <v>3.3805969091990256</v>
          </cell>
          <cell r="M441">
            <v>3.3806152404296701</v>
          </cell>
          <cell r="N441">
            <v>3.3806642062387349</v>
          </cell>
          <cell r="O441">
            <v>3.3807156847093029</v>
          </cell>
        </row>
        <row r="442">
          <cell r="A442" t="str">
            <v>RHNM-SHELCHP</v>
          </cell>
          <cell r="B442" t="str">
            <v>VAR_fin</v>
          </cell>
          <cell r="C442" t="str">
            <v>RHNM_ELC</v>
          </cell>
          <cell r="E442">
            <v>0.16223257280725473</v>
          </cell>
          <cell r="F442">
            <v>0.60818260442461169</v>
          </cell>
          <cell r="G442">
            <v>0.97516098421678954</v>
          </cell>
          <cell r="H442">
            <v>0.94341321381207</v>
          </cell>
          <cell r="I442">
            <v>0.91366720050719696</v>
          </cell>
          <cell r="J442">
            <v>0.88962498998940132</v>
          </cell>
          <cell r="K442">
            <v>0.8668168600678513</v>
          </cell>
          <cell r="L442">
            <v>0.8668197203074417</v>
          </cell>
          <cell r="M442">
            <v>0.86682442062299137</v>
          </cell>
          <cell r="N442">
            <v>0.86683697595865083</v>
          </cell>
          <cell r="O442">
            <v>0.86685017556648791</v>
          </cell>
        </row>
        <row r="443">
          <cell r="A443" t="str">
            <v>RHNM-SHELCHP</v>
          </cell>
          <cell r="B443" t="str">
            <v>VAR_fin</v>
          </cell>
          <cell r="C443" t="str">
            <v>RHNMELCHPC</v>
          </cell>
          <cell r="E443">
            <v>0.52779663686626865</v>
          </cell>
          <cell r="F443">
            <v>2.0272753480820414</v>
          </cell>
          <cell r="G443">
            <v>3.380558078618209</v>
          </cell>
          <cell r="H443">
            <v>3.3805640161599184</v>
          </cell>
          <cell r="I443">
            <v>3.3805686418766308</v>
          </cell>
          <cell r="J443">
            <v>3.3805749619597285</v>
          </cell>
          <cell r="K443">
            <v>3.3805857542646205</v>
          </cell>
          <cell r="L443">
            <v>3.3805969091990256</v>
          </cell>
          <cell r="M443">
            <v>3.3806152404296701</v>
          </cell>
          <cell r="N443">
            <v>3.3806642062387349</v>
          </cell>
          <cell r="O443">
            <v>3.3807156847093029</v>
          </cell>
        </row>
        <row r="444">
          <cell r="A444" t="str">
            <v>RHNM-SHELCHP</v>
          </cell>
          <cell r="B444" t="str">
            <v>VAR_ncap</v>
          </cell>
          <cell r="C444" t="str">
            <v>-</v>
          </cell>
          <cell r="E444">
            <v>4.1099589162345899E-2</v>
          </cell>
          <cell r="F444">
            <v>0.116423038543084</v>
          </cell>
          <cell r="G444">
            <v>0.107365737093625</v>
          </cell>
          <cell r="H444">
            <v>1.90231677507352E-2</v>
          </cell>
          <cell r="I444">
            <v>0.132015123027686</v>
          </cell>
          <cell r="J444">
            <v>0.11138858405171199</v>
          </cell>
          <cell r="K444">
            <v>1.90836955428213E-2</v>
          </cell>
          <cell r="L444">
            <v>0.12668174834894699</v>
          </cell>
          <cell r="M444">
            <v>0.117322593657904</v>
          </cell>
          <cell r="N444">
            <v>5.52598675124353E-2</v>
          </cell>
          <cell r="O444">
            <v>8.9917301642341504E-2</v>
          </cell>
        </row>
        <row r="445">
          <cell r="A445" t="str">
            <v>RHNM-SHELCHP</v>
          </cell>
          <cell r="B445" t="str">
            <v>VAR_cap</v>
          </cell>
          <cell r="C445" t="str">
            <v>-</v>
          </cell>
          <cell r="E445">
            <v>4.1099589162345899E-2</v>
          </cell>
          <cell r="F445">
            <v>0.15752253838273764</v>
          </cell>
          <cell r="G445">
            <v>0.26488788250590745</v>
          </cell>
          <cell r="H445">
            <v>0.26386813507506079</v>
          </cell>
          <cell r="I445">
            <v>0.26242587923535948</v>
          </cell>
          <cell r="J445">
            <v>0.26242649180246092</v>
          </cell>
          <cell r="K445">
            <v>0.26248671948113761</v>
          </cell>
          <cell r="L445">
            <v>0.26267945985449154</v>
          </cell>
          <cell r="M445">
            <v>0.26308728923438152</v>
          </cell>
          <cell r="N445">
            <v>0.26248343764068627</v>
          </cell>
          <cell r="O445">
            <v>0.26249894321031975</v>
          </cell>
        </row>
        <row r="446">
          <cell r="A446" t="str">
            <v>D-IH2R</v>
          </cell>
          <cell r="B446" t="str">
            <v>VAR_fout</v>
          </cell>
          <cell r="C446" t="str">
            <v>IH2</v>
          </cell>
          <cell r="G446">
            <v>6.1632689400638405E-4</v>
          </cell>
          <cell r="H446">
            <v>2.7616493247251636E-3</v>
          </cell>
          <cell r="I446">
            <v>4.1408002298206851E-3</v>
          </cell>
          <cell r="J446">
            <v>4.1199449850087078E-3</v>
          </cell>
          <cell r="K446">
            <v>4.7314280153060041E-3</v>
          </cell>
          <cell r="L446">
            <v>2.7563878655920736E-3</v>
          </cell>
          <cell r="M446">
            <v>9.9562552501446626E-3</v>
          </cell>
          <cell r="N446">
            <v>4.8370380946991878E-3</v>
          </cell>
          <cell r="O446">
            <v>9.3803096123685092E-2</v>
          </cell>
        </row>
        <row r="447">
          <cell r="A447" t="str">
            <v>D-IH2R</v>
          </cell>
          <cell r="B447" t="str">
            <v>VAR_fin</v>
          </cell>
          <cell r="C447" t="str">
            <v>H2</v>
          </cell>
          <cell r="G447">
            <v>6.1632689400638405E-4</v>
          </cell>
          <cell r="H447">
            <v>2.7616493247251636E-3</v>
          </cell>
          <cell r="I447">
            <v>4.1408002298206851E-3</v>
          </cell>
          <cell r="J447">
            <v>4.1199449850087078E-3</v>
          </cell>
          <cell r="K447">
            <v>4.7314280153060041E-3</v>
          </cell>
          <cell r="L447">
            <v>2.7563878655920736E-3</v>
          </cell>
          <cell r="M447">
            <v>9.9562552501446626E-3</v>
          </cell>
          <cell r="N447">
            <v>4.8370380946991878E-3</v>
          </cell>
          <cell r="O447">
            <v>9.3803096123685092E-2</v>
          </cell>
        </row>
        <row r="448">
          <cell r="A448" t="str">
            <v>D-IH2R</v>
          </cell>
          <cell r="B448" t="str">
            <v>VAR_ncap</v>
          </cell>
          <cell r="C448" t="str">
            <v>-</v>
          </cell>
          <cell r="G448">
            <v>1.1859354029036701E-4</v>
          </cell>
          <cell r="H448">
            <v>2.0529362950878099E-4</v>
          </cell>
          <cell r="I448">
            <v>2.8944818647141002E-4</v>
          </cell>
          <cell r="J448">
            <v>3.1030634249284701E-4</v>
          </cell>
          <cell r="K448">
            <v>3.0968088623317397E-5</v>
          </cell>
          <cell r="L448">
            <v>1.04652137530489E-4</v>
          </cell>
          <cell r="M448">
            <v>5.6255344165015203E-4</v>
          </cell>
          <cell r="N448">
            <v>2.1872909220206399E-4</v>
          </cell>
          <cell r="O448">
            <v>5.4506012539942599E-3</v>
          </cell>
        </row>
        <row r="449">
          <cell r="A449" t="str">
            <v>D-IH2R</v>
          </cell>
          <cell r="B449" t="str">
            <v>VAR_cap</v>
          </cell>
          <cell r="C449" t="str">
            <v>-</v>
          </cell>
          <cell r="G449">
            <v>1.1859354029036701E-4</v>
          </cell>
          <cell r="H449">
            <v>2.9532772532960499E-4</v>
          </cell>
          <cell r="I449">
            <v>3.3255922003165702E-4</v>
          </cell>
          <cell r="J449">
            <v>3.1030634249284701E-4</v>
          </cell>
          <cell r="K449">
            <v>3.4127443111616498E-4</v>
          </cell>
          <cell r="L449">
            <v>1.61732660776701E-4</v>
          </cell>
          <cell r="M449">
            <v>6.4200347371095798E-4</v>
          </cell>
          <cell r="N449">
            <v>3.18369639724273E-4</v>
          </cell>
          <cell r="O449">
            <v>5.6693303461963201E-3</v>
          </cell>
        </row>
        <row r="450">
          <cell r="A450" t="str">
            <v>RHEM-SHSTG-ELC</v>
          </cell>
          <cell r="B450" t="str">
            <v>VAR_fout</v>
          </cell>
          <cell r="C450" t="str">
            <v>RHEM-SHAELCB</v>
          </cell>
          <cell r="E450">
            <v>0.82290592133167362</v>
          </cell>
          <cell r="F450">
            <v>0.72013448318300621</v>
          </cell>
          <cell r="G450">
            <v>0.78235945688312281</v>
          </cell>
          <cell r="H450">
            <v>0.34322604984976085</v>
          </cell>
          <cell r="I450">
            <v>0.37764581066664454</v>
          </cell>
          <cell r="J450">
            <v>0.35704163029455155</v>
          </cell>
          <cell r="K450">
            <v>0.24166209000564534</v>
          </cell>
          <cell r="L450">
            <v>7.4453303520698386E-2</v>
          </cell>
          <cell r="M450">
            <v>5.7926077286628658E-2</v>
          </cell>
          <cell r="N450">
            <v>5.5915553307982126E-2</v>
          </cell>
          <cell r="O450">
            <v>4.6606238035810307E-2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D451">
            <v>3.3861851049706095E-8</v>
          </cell>
          <cell r="E451">
            <v>0.82293710342751147</v>
          </cell>
          <cell r="F451">
            <v>0.72016948946802184</v>
          </cell>
          <cell r="G451">
            <v>0.78239126490636635</v>
          </cell>
          <cell r="H451">
            <v>0.34324137941960398</v>
          </cell>
          <cell r="I451">
            <v>0.37766184463356822</v>
          </cell>
          <cell r="J451">
            <v>0.35705736921307718</v>
          </cell>
          <cell r="K451">
            <v>0.24167296520582765</v>
          </cell>
          <cell r="L451">
            <v>7.4456626487193325E-2</v>
          </cell>
          <cell r="M451">
            <v>5.7928869244325137E-2</v>
          </cell>
          <cell r="N451">
            <v>5.5918244345613141E-2</v>
          </cell>
          <cell r="O451">
            <v>4.6608555102305479E-2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D452">
            <v>5.3670794391853602E-3</v>
          </cell>
          <cell r="E452">
            <v>7.1532307901145203E-2</v>
          </cell>
          <cell r="F452">
            <v>3.1790783953292601E-5</v>
          </cell>
          <cell r="G452">
            <v>3.6534975730882199E-5</v>
          </cell>
          <cell r="H452">
            <v>1.84187636696854E-4</v>
          </cell>
          <cell r="I452">
            <v>3.6816087336176098E-2</v>
          </cell>
          <cell r="J452">
            <v>8.1414859093239001E-5</v>
          </cell>
          <cell r="K452">
            <v>2.00792729840312E-4</v>
          </cell>
          <cell r="L452">
            <v>3.2955009071450399E-3</v>
          </cell>
          <cell r="M452">
            <v>2.9903546099932601E-3</v>
          </cell>
          <cell r="N452">
            <v>1.0988849896629801E-3</v>
          </cell>
          <cell r="O452">
            <v>1.62676974964947E-3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D453">
            <v>5.3670794391853602E-3</v>
          </cell>
          <cell r="E453">
            <v>7.6894949062628948E-2</v>
          </cell>
          <cell r="F453">
            <v>7.6895439540093175E-2</v>
          </cell>
          <cell r="G453">
            <v>7.6895828805644245E-2</v>
          </cell>
          <cell r="H453">
            <v>3.6074386882121605E-2</v>
          </cell>
          <cell r="I453">
            <v>3.7006881293888766E-2</v>
          </cell>
          <cell r="J453">
            <v>3.7005977371292548E-2</v>
          </cell>
          <cell r="K453">
            <v>2.4853776547030797E-2</v>
          </cell>
          <cell r="L453">
            <v>7.1908420112694093E-3</v>
          </cell>
          <cell r="M453">
            <v>6.3448375542661485E-3</v>
          </cell>
          <cell r="N453">
            <v>6.180324815945889E-3</v>
          </cell>
          <cell r="O453">
            <v>5.480025384968468E-3</v>
          </cell>
        </row>
        <row r="454">
          <cell r="A454" t="str">
            <v>RHNM-SHLTHCHPWOD</v>
          </cell>
          <cell r="B454" t="str">
            <v>VAR_fout</v>
          </cell>
          <cell r="C454" t="str">
            <v>RHNM-SHLTHC-WOD</v>
          </cell>
          <cell r="G454">
            <v>3.3862283279365449E-3</v>
          </cell>
          <cell r="H454">
            <v>3.6255598087963302E-3</v>
          </cell>
          <cell r="I454">
            <v>2.8950137682486827E-3</v>
          </cell>
          <cell r="J454">
            <v>2.6461662329135033E-3</v>
          </cell>
          <cell r="K454">
            <v>6.987908345063131E-3</v>
          </cell>
          <cell r="L454">
            <v>7.3276961939420853E-3</v>
          </cell>
          <cell r="M454">
            <v>9.3014074607568348E-3</v>
          </cell>
          <cell r="N454">
            <v>6.2627659292267919E-3</v>
          </cell>
          <cell r="O454">
            <v>1.0071356585903723E-2</v>
          </cell>
        </row>
        <row r="455">
          <cell r="A455" t="str">
            <v>RHNM-SHLTHCHPWOD</v>
          </cell>
          <cell r="B455" t="str">
            <v>VAR_fin</v>
          </cell>
          <cell r="C455" t="str">
            <v>RHNM_LTH_CHPWOD_ON</v>
          </cell>
          <cell r="G455">
            <v>3.4204326544813595E-3</v>
          </cell>
          <cell r="H455">
            <v>3.6621816250467969E-3</v>
          </cell>
          <cell r="I455">
            <v>2.9242563315643256E-3</v>
          </cell>
          <cell r="J455">
            <v>2.6728951847611155E-3</v>
          </cell>
          <cell r="K455">
            <v>7.0584932778415431E-3</v>
          </cell>
          <cell r="L455">
            <v>7.4017133272142304E-3</v>
          </cell>
          <cell r="M455">
            <v>9.3953610714715505E-3</v>
          </cell>
          <cell r="N455">
            <v>6.3260261911381689E-3</v>
          </cell>
          <cell r="O455">
            <v>1.0173087460508804E-2</v>
          </cell>
        </row>
        <row r="456">
          <cell r="A456" t="str">
            <v>RHNM-SHLTHCHPWOD</v>
          </cell>
          <cell r="B456" t="str">
            <v>VAR_fin</v>
          </cell>
          <cell r="C456" t="str">
            <v>RHNMLTHCHPC</v>
          </cell>
          <cell r="G456">
            <v>3.3862283279365449E-3</v>
          </cell>
          <cell r="H456">
            <v>3.6255598087963302E-3</v>
          </cell>
          <cell r="I456">
            <v>2.8950137682486827E-3</v>
          </cell>
          <cell r="J456">
            <v>2.6461662329135033E-3</v>
          </cell>
          <cell r="K456">
            <v>6.987908345063131E-3</v>
          </cell>
          <cell r="L456">
            <v>7.3276961939420853E-3</v>
          </cell>
          <cell r="M456">
            <v>9.3014074607568348E-3</v>
          </cell>
          <cell r="N456">
            <v>6.2627659292267919E-3</v>
          </cell>
          <cell r="O456">
            <v>1.0071356585903723E-2</v>
          </cell>
        </row>
        <row r="457">
          <cell r="A457" t="str">
            <v>RHNM-SHLTHCHPWOD</v>
          </cell>
          <cell r="B457" t="str">
            <v>VAR_ncap</v>
          </cell>
          <cell r="C457" t="str">
            <v>-</v>
          </cell>
          <cell r="G457">
            <v>3.1496212639673602E-4</v>
          </cell>
          <cell r="H457">
            <v>2.7920586862058901E-4</v>
          </cell>
          <cell r="I457">
            <v>2.4412244637028301E-4</v>
          </cell>
          <cell r="J457">
            <v>2.0625204109193799E-4</v>
          </cell>
          <cell r="K457">
            <v>6.5752303499361795E-4</v>
          </cell>
          <cell r="L457">
            <v>5.0910441207915403E-4</v>
          </cell>
          <cell r="M457">
            <v>6.7434413303841298E-4</v>
          </cell>
          <cell r="N457">
            <v>4.67764322661577E-4</v>
          </cell>
          <cell r="O457">
            <v>9.2823676264222198E-4</v>
          </cell>
        </row>
        <row r="458">
          <cell r="A458" t="str">
            <v>RHNM-SHLTHCHPWOD</v>
          </cell>
          <cell r="B458" t="str">
            <v>VAR_cap</v>
          </cell>
          <cell r="C458" t="str">
            <v>-</v>
          </cell>
          <cell r="G458">
            <v>3.1496212639673602E-4</v>
          </cell>
          <cell r="H458">
            <v>3.74642180883246E-4</v>
          </cell>
          <cell r="I458">
            <v>3.34275140199108E-4</v>
          </cell>
          <cell r="J458">
            <v>3.2094081826342699E-4</v>
          </cell>
          <cell r="K458">
            <v>8.1339955875521194E-4</v>
          </cell>
          <cell r="L458">
            <v>7.8121561987043193E-4</v>
          </cell>
          <cell r="M458">
            <v>9.9576060385395517E-4</v>
          </cell>
          <cell r="N458">
            <v>7.5775373354378995E-4</v>
          </cell>
          <cell r="O458">
            <v>1.24652910880356E-3</v>
          </cell>
        </row>
        <row r="459">
          <cell r="A459" t="str">
            <v>ITOT-SWHDEM</v>
          </cell>
          <cell r="B459" t="str">
            <v>VAR_fout</v>
          </cell>
          <cell r="C459" t="str">
            <v>ITOT-SWHD</v>
          </cell>
          <cell r="D459">
            <v>72.708169056255471</v>
          </cell>
          <cell r="E459">
            <v>74.35269248141455</v>
          </cell>
          <cell r="F459">
            <v>76.093376262787288</v>
          </cell>
          <cell r="G459">
            <v>76.973110072846765</v>
          </cell>
          <cell r="H459">
            <v>77.462434178702125</v>
          </cell>
          <cell r="I459">
            <v>77.661538578792488</v>
          </cell>
          <cell r="J459">
            <v>77.719365815060243</v>
          </cell>
          <cell r="K459">
            <v>77.777193051328268</v>
          </cell>
          <cell r="L459">
            <v>77.125504130101447</v>
          </cell>
          <cell r="M459">
            <v>79.045893170031718</v>
          </cell>
          <cell r="N459">
            <v>76.308739666594519</v>
          </cell>
          <cell r="O459">
            <v>75.676382507118007</v>
          </cell>
        </row>
        <row r="460">
          <cell r="A460" t="str">
            <v>ITOT-SWHDEM</v>
          </cell>
          <cell r="B460" t="str">
            <v>VAR_fin</v>
          </cell>
          <cell r="C460" t="str">
            <v>ITOT-SWHNGAH</v>
          </cell>
          <cell r="F460">
            <v>5.02285253680076E-2</v>
          </cell>
          <cell r="G460">
            <v>0.16842798065604966</v>
          </cell>
          <cell r="H460">
            <v>0.20725216005520747</v>
          </cell>
          <cell r="I460">
            <v>0.23369595954782302</v>
          </cell>
          <cell r="J460">
            <v>0.234246942035581</v>
          </cell>
          <cell r="K460">
            <v>0.2339842868643692</v>
          </cell>
          <cell r="L460">
            <v>0.21920842322557829</v>
          </cell>
          <cell r="M460">
            <v>4.0533106778338777</v>
          </cell>
          <cell r="N460">
            <v>4.0526925165040693</v>
          </cell>
          <cell r="O460">
            <v>4.0278924030010534</v>
          </cell>
        </row>
        <row r="461">
          <cell r="A461" t="str">
            <v>ITOT-SWHDEM</v>
          </cell>
          <cell r="B461" t="str">
            <v>VAR_fin</v>
          </cell>
          <cell r="C461" t="str">
            <v>ITOT-SWH</v>
          </cell>
          <cell r="D461">
            <v>61.71852471194746</v>
          </cell>
          <cell r="E461">
            <v>58.487737219928455</v>
          </cell>
          <cell r="F461">
            <v>58.078741934441041</v>
          </cell>
          <cell r="G461">
            <v>56.354251134526436</v>
          </cell>
          <cell r="H461">
            <v>54.214917032454856</v>
          </cell>
          <cell r="I461">
            <v>53.363125116735183</v>
          </cell>
          <cell r="J461">
            <v>53.185415942417052</v>
          </cell>
          <cell r="K461">
            <v>53.081279340498014</v>
          </cell>
          <cell r="L461">
            <v>52.42290160933333</v>
          </cell>
          <cell r="M461">
            <v>50.09192195889414</v>
          </cell>
          <cell r="N461">
            <v>47.375719073238578</v>
          </cell>
          <cell r="O461">
            <v>46.78930310497865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ITOT-SWHELCH</v>
          </cell>
          <cell r="D462">
            <v>1.1081275654045448</v>
          </cell>
          <cell r="E462">
            <v>1.400790813655272</v>
          </cell>
          <cell r="F462">
            <v>3.5508266677065619</v>
          </cell>
          <cell r="G462">
            <v>5.808065085041326</v>
          </cell>
          <cell r="H462">
            <v>8.1616741227019638</v>
          </cell>
          <cell r="I462">
            <v>8.9172539889023046</v>
          </cell>
          <cell r="J462">
            <v>8.9171835181742232</v>
          </cell>
          <cell r="K462">
            <v>8.9130768663113251</v>
          </cell>
          <cell r="L462">
            <v>8.9157038904803834</v>
          </cell>
          <cell r="M462">
            <v>9.1524771722226337</v>
          </cell>
          <cell r="N462">
            <v>9.1478449075796657</v>
          </cell>
          <cell r="O462">
            <v>9.1522448119949118</v>
          </cell>
        </row>
        <row r="463">
          <cell r="A463" t="str">
            <v>ITOT-SWHDEM</v>
          </cell>
          <cell r="B463" t="str">
            <v>VAR_fin</v>
          </cell>
          <cell r="C463" t="str">
            <v>ITOT-SWHC</v>
          </cell>
          <cell r="E463">
            <v>4.0435955833408057</v>
          </cell>
          <cell r="F463">
            <v>4.04359660330854</v>
          </cell>
          <cell r="G463">
            <v>4.0436371225178815</v>
          </cell>
          <cell r="H463">
            <v>4.0436433715354054</v>
          </cell>
          <cell r="I463">
            <v>4.0436451935363706</v>
          </cell>
          <cell r="J463">
            <v>4.0436492424548414</v>
          </cell>
          <cell r="K463">
            <v>4.043650303085049</v>
          </cell>
          <cell r="L463">
            <v>4.0436502960329879</v>
          </cell>
          <cell r="M463">
            <v>4.0436521370880456</v>
          </cell>
          <cell r="N463">
            <v>4.0436540115200934</v>
          </cell>
          <cell r="O463">
            <v>4.0436627471666222</v>
          </cell>
        </row>
        <row r="464">
          <cell r="A464" t="str">
            <v>ITOT-SWHDEM</v>
          </cell>
          <cell r="B464" t="str">
            <v>VAR_fin</v>
          </cell>
          <cell r="C464" t="str">
            <v>ITOT-SWHELC</v>
          </cell>
          <cell r="D464">
            <v>9.8138881696363516</v>
          </cell>
          <cell r="E464">
            <v>10.335082516018867</v>
          </cell>
          <cell r="F464">
            <v>10.284971974160239</v>
          </cell>
          <cell r="G464">
            <v>10.51344157845597</v>
          </cell>
          <cell r="H464">
            <v>10.74974878393458</v>
          </cell>
          <cell r="I464">
            <v>11.0187929838578</v>
          </cell>
          <cell r="J464">
            <v>11.253826894899616</v>
          </cell>
          <cell r="K464">
            <v>11.420392548640585</v>
          </cell>
          <cell r="L464">
            <v>11.439066445061249</v>
          </cell>
          <cell r="M464">
            <v>11.61973073603486</v>
          </cell>
          <cell r="N464">
            <v>11.604053441963273</v>
          </cell>
          <cell r="O464">
            <v>11.578901139834352</v>
          </cell>
        </row>
        <row r="465">
          <cell r="A465" t="str">
            <v>ITOT-SWHDEM</v>
          </cell>
          <cell r="B465" t="str">
            <v>VAR_fin</v>
          </cell>
          <cell r="C465" t="str">
            <v>ITOT-SWHSOL</v>
          </cell>
          <cell r="D465">
            <v>6.7628207105574475E-2</v>
          </cell>
          <cell r="E465">
            <v>8.5492044927100552E-2</v>
          </cell>
          <cell r="F465">
            <v>8.501688010307136E-2</v>
          </cell>
          <cell r="G465">
            <v>8.5295086503107229E-2</v>
          </cell>
          <cell r="H465">
            <v>8.5209100834858997E-2</v>
          </cell>
          <cell r="I465">
            <v>8.5037704192231126E-2</v>
          </cell>
          <cell r="J465">
            <v>8.5058992015757076E-2</v>
          </cell>
          <cell r="K465">
            <v>8.4826189898459012E-2</v>
          </cell>
          <cell r="L465">
            <v>8.4990984935488123E-2</v>
          </cell>
          <cell r="M465">
            <v>8.4818521801534943E-2</v>
          </cell>
          <cell r="N465">
            <v>8.4793695516092893E-2</v>
          </cell>
          <cell r="O465">
            <v>8.4396278419067577E-2</v>
          </cell>
        </row>
        <row r="466">
          <cell r="A466" t="str">
            <v>D-RHNS_NKEV_GAS_ELC_CHP</v>
          </cell>
          <cell r="B466" t="str">
            <v>VAR_fout</v>
          </cell>
          <cell r="C466" t="str">
            <v>RHNS_ELC</v>
          </cell>
          <cell r="E466">
            <v>2.2109191332695202E-4</v>
          </cell>
          <cell r="F466">
            <v>5.6996523403325141E-4</v>
          </cell>
          <cell r="G466">
            <v>6.1893460672181712E-4</v>
          </cell>
          <cell r="H466">
            <v>1.7740298408130432E-3</v>
          </cell>
          <cell r="I466">
            <v>1.7087446708146058E-3</v>
          </cell>
          <cell r="J466">
            <v>4.3357313547129532E-3</v>
          </cell>
          <cell r="K466">
            <v>4.6022891729268194E-3</v>
          </cell>
          <cell r="L466">
            <v>4.0283126746749748E-3</v>
          </cell>
          <cell r="M466">
            <v>6.1290884197360354E-3</v>
          </cell>
          <cell r="N466">
            <v>3.0817797174922793E-3</v>
          </cell>
          <cell r="O466">
            <v>3.5936983253685552E-3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ELC5</v>
          </cell>
          <cell r="E467">
            <v>2.2120310215529719E-4</v>
          </cell>
          <cell r="F467">
            <v>5.7115456032716687E-4</v>
          </cell>
          <cell r="G467">
            <v>6.2009830479642456E-4</v>
          </cell>
          <cell r="H467">
            <v>1.778828514726286E-3</v>
          </cell>
          <cell r="I467">
            <v>1.7142187868214157E-3</v>
          </cell>
          <cell r="J467">
            <v>4.3458556539916074E-3</v>
          </cell>
          <cell r="K467">
            <v>4.6213657220923717E-3</v>
          </cell>
          <cell r="L467">
            <v>4.0416185106737198E-3</v>
          </cell>
          <cell r="M467">
            <v>6.1511230326952888E-3</v>
          </cell>
          <cell r="N467">
            <v>3.0926892924967339E-3</v>
          </cell>
          <cell r="O467">
            <v>3.6078856334178845E-3</v>
          </cell>
        </row>
        <row r="468">
          <cell r="A468" t="str">
            <v>D-RHNS_NKEV_GAS_ELC_CHP</v>
          </cell>
          <cell r="B468" t="str">
            <v>VAR_fin</v>
          </cell>
          <cell r="C468" t="str">
            <v>RHNS_NKEV_GAS_ELC_CHP</v>
          </cell>
          <cell r="E468">
            <v>4.4229501548224883E-4</v>
          </cell>
          <cell r="F468">
            <v>1.1389012385513379E-3</v>
          </cell>
          <cell r="G468">
            <v>1.2390329115182426E-3</v>
          </cell>
          <cell r="H468">
            <v>3.5528583555393305E-3</v>
          </cell>
          <cell r="I468">
            <v>3.4229634576360226E-3</v>
          </cell>
          <cell r="J468">
            <v>8.6815870087045607E-3</v>
          </cell>
          <cell r="K468">
            <v>9.2236548950191954E-3</v>
          </cell>
          <cell r="L468">
            <v>8.0699311853486867E-3</v>
          </cell>
          <cell r="M468">
            <v>1.2280211452431328E-2</v>
          </cell>
          <cell r="N468">
            <v>6.1744690099890176E-3</v>
          </cell>
          <cell r="O468">
            <v>7.2015839587864349E-3</v>
          </cell>
        </row>
        <row r="469">
          <cell r="A469" t="str">
            <v>RHNM-SHSTG-NGAHP</v>
          </cell>
          <cell r="B469" t="str">
            <v>VAR_fout</v>
          </cell>
          <cell r="C469" t="str">
            <v>RHNM-SHANGAH</v>
          </cell>
          <cell r="F469">
            <v>3.5492256440397405E-4</v>
          </cell>
          <cell r="G469">
            <v>3.7019831612780852E-4</v>
          </cell>
          <cell r="H469">
            <v>0.253820368713014</v>
          </cell>
          <cell r="I469">
            <v>0.41103587702410865</v>
          </cell>
          <cell r="J469">
            <v>0.50498210958702716</v>
          </cell>
          <cell r="K469">
            <v>0.61693551308090233</v>
          </cell>
          <cell r="L469">
            <v>0.68158792865323414</v>
          </cell>
          <cell r="M469">
            <v>0.69374656816800384</v>
          </cell>
          <cell r="N469">
            <v>0.82379479001903966</v>
          </cell>
          <cell r="O469">
            <v>0.60815229357995426</v>
          </cell>
        </row>
        <row r="470">
          <cell r="A470" t="str">
            <v>RHNM-SHSTG-NGAHP</v>
          </cell>
          <cell r="B470" t="str">
            <v>VAR_fin</v>
          </cell>
          <cell r="C470" t="str">
            <v>RHNM-SHANGAH</v>
          </cell>
          <cell r="F470">
            <v>3.5497825180874344E-4</v>
          </cell>
          <cell r="G470">
            <v>3.7026818905521868E-4</v>
          </cell>
          <cell r="H470">
            <v>0.25383536007365942</v>
          </cell>
          <cell r="I470">
            <v>0.41106111879219021</v>
          </cell>
          <cell r="J470">
            <v>0.50501435775990766</v>
          </cell>
          <cell r="K470">
            <v>0.61697387235547752</v>
          </cell>
          <cell r="L470">
            <v>0.6816307764420283</v>
          </cell>
          <cell r="M470">
            <v>0.69378636033050489</v>
          </cell>
          <cell r="N470">
            <v>0.8238408425834608</v>
          </cell>
          <cell r="O470">
            <v>0.60819772843258169</v>
          </cell>
        </row>
        <row r="471">
          <cell r="A471" t="str">
            <v>RHNM-SHSTG-NGAHP</v>
          </cell>
          <cell r="B471" t="str">
            <v>VAR_ncap</v>
          </cell>
          <cell r="C471" t="str">
            <v>-</v>
          </cell>
          <cell r="D471">
            <v>1.21175997015131E-5</v>
          </cell>
          <cell r="E471">
            <v>2.7008200967893098E-7</v>
          </cell>
          <cell r="F471">
            <v>1.0090026677331299E-4</v>
          </cell>
          <cell r="G471">
            <v>2.0943454100775699E-5</v>
          </cell>
          <cell r="H471">
            <v>3.5582936855278198E-2</v>
          </cell>
          <cell r="I471">
            <v>2.63687872839088E-2</v>
          </cell>
          <cell r="J471">
            <v>1.9137414774992399E-2</v>
          </cell>
          <cell r="K471">
            <v>5.0045170880535297E-2</v>
          </cell>
          <cell r="L471">
            <v>3.5692087921804297E-2</v>
          </cell>
          <cell r="M471">
            <v>2.8091625333791299E-2</v>
          </cell>
          <cell r="N471">
            <v>5.1897626714628498E-2</v>
          </cell>
          <cell r="O471">
            <v>3.3166875680422502E-2</v>
          </cell>
        </row>
        <row r="472">
          <cell r="A472" t="str">
            <v>RHNM-SHSTG-NGAHP</v>
          </cell>
          <cell r="B472" t="str">
            <v>VAR_cap</v>
          </cell>
          <cell r="C472" t="str">
            <v>-</v>
          </cell>
          <cell r="D472">
            <v>1.21175997015131E-5</v>
          </cell>
          <cell r="E472">
            <v>4.1576911137339984E-7</v>
          </cell>
          <cell r="F472">
            <v>1.0119240128904819E-4</v>
          </cell>
          <cell r="G472">
            <v>1.013995281315838E-4</v>
          </cell>
          <cell r="H472">
            <v>3.5663969343521514E-2</v>
          </cell>
          <cell r="I472">
            <v>6.1953724613334211E-2</v>
          </cell>
          <cell r="J472">
            <v>8.1033843579976214E-2</v>
          </cell>
          <cell r="K472">
            <v>9.5405201142002308E-2</v>
          </cell>
          <cell r="L472">
            <v>0.10617128125649873</v>
          </cell>
          <cell r="M472">
            <v>0.11358827223676073</v>
          </cell>
          <cell r="N472">
            <v>0.11290138540504682</v>
          </cell>
          <cell r="O472">
            <v>0.11290198415153282</v>
          </cell>
        </row>
        <row r="473">
          <cell r="A473" t="str">
            <v>D-IBIO</v>
          </cell>
          <cell r="B473" t="str">
            <v>VAR_fout</v>
          </cell>
          <cell r="C473" t="str">
            <v>IBIO</v>
          </cell>
          <cell r="D473">
            <v>0.43672512733005042</v>
          </cell>
          <cell r="E473">
            <v>0.55206606141648296</v>
          </cell>
          <cell r="F473">
            <v>0.92147926184655304</v>
          </cell>
          <cell r="G473">
            <v>2.1844908694582967</v>
          </cell>
          <cell r="H473">
            <v>3.6396746096291528</v>
          </cell>
          <cell r="I473">
            <v>5.6668921793456253</v>
          </cell>
          <cell r="J473">
            <v>5.7382006855416305</v>
          </cell>
          <cell r="K473">
            <v>5.7382552405887717</v>
          </cell>
          <cell r="L473">
            <v>5.7384827977163448</v>
          </cell>
          <cell r="M473">
            <v>6.0302728987299332</v>
          </cell>
          <cell r="N473">
            <v>6.2314373135996837</v>
          </cell>
          <cell r="O473">
            <v>7.046538676086076</v>
          </cell>
        </row>
        <row r="474">
          <cell r="A474" t="str">
            <v>D-IBIO</v>
          </cell>
          <cell r="B474" t="str">
            <v>VAR_fin</v>
          </cell>
          <cell r="C474" t="str">
            <v>BIO</v>
          </cell>
          <cell r="D474">
            <v>0.43672512733005042</v>
          </cell>
          <cell r="E474">
            <v>0.55206606141648296</v>
          </cell>
          <cell r="F474">
            <v>0.92147926184655304</v>
          </cell>
          <cell r="G474">
            <v>2.1844908694582967</v>
          </cell>
          <cell r="H474">
            <v>3.6396746096291528</v>
          </cell>
          <cell r="I474">
            <v>5.6668921793456253</v>
          </cell>
          <cell r="J474">
            <v>5.7382006855416305</v>
          </cell>
          <cell r="K474">
            <v>5.7382552405887717</v>
          </cell>
          <cell r="L474">
            <v>5.7384827977163448</v>
          </cell>
          <cell r="M474">
            <v>6.0302728987299332</v>
          </cell>
          <cell r="N474">
            <v>6.2314373135996837</v>
          </cell>
          <cell r="O474">
            <v>7.046538676086076</v>
          </cell>
        </row>
        <row r="475">
          <cell r="A475" t="str">
            <v>D-RHES_KEV_WOD_ELC_CHP</v>
          </cell>
          <cell r="B475" t="str">
            <v>VAR_fout</v>
          </cell>
          <cell r="C475" t="str">
            <v>RHES_ELC</v>
          </cell>
          <cell r="G475">
            <v>1.3390521282498585E-4</v>
          </cell>
          <cell r="H475">
            <v>4.0521452086888349E-4</v>
          </cell>
          <cell r="I475">
            <v>4.0747194764091405E-4</v>
          </cell>
          <cell r="J475">
            <v>3.9550775190676072E-4</v>
          </cell>
          <cell r="K475">
            <v>6.8278811655203369E-4</v>
          </cell>
          <cell r="L475">
            <v>6.332802924131916E-4</v>
          </cell>
          <cell r="M475">
            <v>8.3228060339906435E-4</v>
          </cell>
          <cell r="N475">
            <v>8.7756407861188388E-4</v>
          </cell>
          <cell r="O475">
            <v>1.7856612874886113E-3</v>
          </cell>
        </row>
        <row r="476">
          <cell r="A476" t="str">
            <v>D-RHES_KEV_WOD_ELC_CHP</v>
          </cell>
          <cell r="B476" t="str">
            <v>VAR_fout</v>
          </cell>
          <cell r="C476" t="str">
            <v>ELC5</v>
          </cell>
          <cell r="G476">
            <v>2.676261703561609E-4</v>
          </cell>
          <cell r="H476">
            <v>4.0567054169830986E-4</v>
          </cell>
          <cell r="I476">
            <v>4.0797337376372359E-4</v>
          </cell>
          <cell r="J476">
            <v>3.9610274779219086E-4</v>
          </cell>
          <cell r="K476">
            <v>6.8411103031738038E-4</v>
          </cell>
          <cell r="L476">
            <v>6.3447579341726875E-4</v>
          </cell>
          <cell r="M476">
            <v>8.3376900856031234E-4</v>
          </cell>
          <cell r="N476">
            <v>8.7879838958646852E-4</v>
          </cell>
          <cell r="O476">
            <v>1.7880355306424023E-3</v>
          </cell>
        </row>
        <row r="477">
          <cell r="A477" t="str">
            <v>D-RHES_KEV_WOD_ELC_CHP</v>
          </cell>
          <cell r="B477" t="str">
            <v>VAR_fin</v>
          </cell>
          <cell r="C477" t="str">
            <v>RHES_KEV_WOD_ELC_CHP</v>
          </cell>
          <cell r="G477">
            <v>4.0051173975622398E-4</v>
          </cell>
          <cell r="H477">
            <v>8.0984730838508064E-4</v>
          </cell>
          <cell r="I477">
            <v>8.1449078230864762E-4</v>
          </cell>
          <cell r="J477">
            <v>7.9064469597522392E-4</v>
          </cell>
          <cell r="K477">
            <v>1.3659324194033144E-3</v>
          </cell>
          <cell r="L477">
            <v>1.2668005941775917E-3</v>
          </cell>
          <cell r="M477">
            <v>1.6650980585393796E-3</v>
          </cell>
          <cell r="N477">
            <v>1.7554106498288979E-3</v>
          </cell>
          <cell r="O477">
            <v>3.5727465009435773E-3</v>
          </cell>
        </row>
        <row r="478">
          <cell r="A478" t="str">
            <v>D-SNGA</v>
          </cell>
          <cell r="B478" t="str">
            <v>VAR_fout</v>
          </cell>
          <cell r="C478" t="str">
            <v>CO2</v>
          </cell>
          <cell r="D478">
            <v>1522.4434877763799</v>
          </cell>
          <cell r="E478">
            <v>1433.5544326178599</v>
          </cell>
          <cell r="F478">
            <v>1526.31150247295</v>
          </cell>
          <cell r="G478">
            <v>1848.74745417994</v>
          </cell>
          <cell r="H478">
            <v>2138.25052351461</v>
          </cell>
          <cell r="I478">
            <v>2134.2718917482098</v>
          </cell>
          <cell r="J478">
            <v>2028.0576278527301</v>
          </cell>
          <cell r="K478">
            <v>1754.3030799680801</v>
          </cell>
          <cell r="L478">
            <v>1712.6491756392099</v>
          </cell>
          <cell r="M478">
            <v>1685.4240612971701</v>
          </cell>
          <cell r="N478">
            <v>1662.3366846971101</v>
          </cell>
          <cell r="O478">
            <v>1633.88792937004</v>
          </cell>
        </row>
        <row r="479">
          <cell r="A479" t="str">
            <v>D-SNGA</v>
          </cell>
          <cell r="B479" t="str">
            <v>VAR_fout</v>
          </cell>
          <cell r="C479" t="str">
            <v>SNGA</v>
          </cell>
          <cell r="D479">
            <v>27.20921103566393</v>
          </cell>
          <cell r="E479">
            <v>28.488348758080978</v>
          </cell>
          <cell r="F479">
            <v>26.995309365925671</v>
          </cell>
          <cell r="G479">
            <v>32.675382481897586</v>
          </cell>
          <cell r="H479">
            <v>37.792066673931821</v>
          </cell>
          <cell r="I479">
            <v>37.721748946174387</v>
          </cell>
          <cell r="J479">
            <v>35.8445179238431</v>
          </cell>
          <cell r="K479">
            <v>31.0061586433958</v>
          </cell>
          <cell r="L479">
            <v>30.269971498974421</v>
          </cell>
          <cell r="M479">
            <v>29.788688215878224</v>
          </cell>
          <cell r="N479">
            <v>29.380582172464361</v>
          </cell>
          <cell r="O479">
            <v>28.878226942325668</v>
          </cell>
        </row>
        <row r="480">
          <cell r="A480" t="str">
            <v>D-SNGA</v>
          </cell>
          <cell r="B480" t="str">
            <v>VAR_fout</v>
          </cell>
          <cell r="C480" t="str">
            <v>RSH2</v>
          </cell>
          <cell r="G480">
            <v>9.7478932845250163E-4</v>
          </cell>
          <cell r="H480">
            <v>2.4012004082625978E-3</v>
          </cell>
          <cell r="I480">
            <v>2.6206892414352683E-3</v>
          </cell>
          <cell r="J480">
            <v>2.391914420687848E-3</v>
          </cell>
          <cell r="K480">
            <v>7.974787526655789E-3</v>
          </cell>
          <cell r="L480">
            <v>7.295561769550085E-3</v>
          </cell>
          <cell r="M480">
            <v>4.6783392546793381E-2</v>
          </cell>
          <cell r="N480">
            <v>6.7758984791653307E-2</v>
          </cell>
          <cell r="O480">
            <v>6.8971692141780491E-2</v>
          </cell>
        </row>
        <row r="481">
          <cell r="A481" t="str">
            <v>D-SNGA</v>
          </cell>
          <cell r="B481" t="str">
            <v>VAR_fin</v>
          </cell>
          <cell r="C481" t="str">
            <v>NGA</v>
          </cell>
          <cell r="D481">
            <v>26.993678861283247</v>
          </cell>
          <cell r="E481">
            <v>25.417631784004602</v>
          </cell>
          <cell r="F481">
            <v>27.062260682144423</v>
          </cell>
          <cell r="G481">
            <v>32.779210180495276</v>
          </cell>
          <cell r="H481">
            <v>37.9122433247272</v>
          </cell>
          <cell r="I481">
            <v>37.84170020830166</v>
          </cell>
          <cell r="J481">
            <v>35.958468578949116</v>
          </cell>
          <cell r="K481">
            <v>31.104664538441206</v>
          </cell>
          <cell r="L481">
            <v>30.366120135446938</v>
          </cell>
          <cell r="M481">
            <v>29.883405342148368</v>
          </cell>
          <cell r="N481">
            <v>29.474054693211102</v>
          </cell>
          <cell r="O481">
            <v>28.969644137766782</v>
          </cell>
        </row>
        <row r="482">
          <cell r="A482" t="str">
            <v>D-SNGA</v>
          </cell>
          <cell r="B482" t="str">
            <v>VAR_fin</v>
          </cell>
          <cell r="C482" t="str">
            <v>BNGA</v>
          </cell>
          <cell r="D482">
            <v>0.30245525293095438</v>
          </cell>
          <cell r="E482">
            <v>3.1617264110504872</v>
          </cell>
          <cell r="F482">
            <v>1.9288427867398442E-2</v>
          </cell>
          <cell r="G482">
            <v>5.5980077306659755E-4</v>
          </cell>
          <cell r="H482">
            <v>5.6134967767435689E-4</v>
          </cell>
          <cell r="I482">
            <v>5.6279872917306122E-4</v>
          </cell>
          <cell r="J482">
            <v>5.6563434688492104E-4</v>
          </cell>
          <cell r="K482">
            <v>5.7155712094337401E-4</v>
          </cell>
          <cell r="L482">
            <v>5.7475602634812686E-4</v>
          </cell>
          <cell r="M482">
            <v>5.9490724104594903E-4</v>
          </cell>
          <cell r="N482">
            <v>6.0276975312327378E-4</v>
          </cell>
          <cell r="O482">
            <v>1.0571319380593177E-3</v>
          </cell>
        </row>
        <row r="483">
          <cell r="A483" t="str">
            <v>D-SNGA</v>
          </cell>
          <cell r="B483" t="str">
            <v>VAR_fin</v>
          </cell>
          <cell r="C483" t="str">
            <v>H2</v>
          </cell>
          <cell r="G483">
            <v>9.7478474226153872E-4</v>
          </cell>
          <cell r="H483">
            <v>2.4012017302538478E-3</v>
          </cell>
          <cell r="I483">
            <v>2.620692054716706E-3</v>
          </cell>
          <cell r="J483">
            <v>2.3919144206878645E-3</v>
          </cell>
          <cell r="K483">
            <v>7.9747880833910979E-3</v>
          </cell>
          <cell r="L483">
            <v>7.2955918088517101E-3</v>
          </cell>
          <cell r="M483">
            <v>4.6783418185955439E-2</v>
          </cell>
          <cell r="N483">
            <v>6.7759012382508463E-2</v>
          </cell>
          <cell r="O483">
            <v>6.8971718926759615E-2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D484">
            <v>7.6654164316849593E-8</v>
          </cell>
          <cell r="E484">
            <v>7.7136599735932995E-8</v>
          </cell>
          <cell r="F484">
            <v>9.0939127942781699E-8</v>
          </cell>
          <cell r="G484">
            <v>1.0608055305290099E-7</v>
          </cell>
          <cell r="H484">
            <v>1.75311683054813E-7</v>
          </cell>
          <cell r="I484">
            <v>2.8198532761277999E-7</v>
          </cell>
          <cell r="J484">
            <v>4.44772581297823E-7</v>
          </cell>
          <cell r="K484">
            <v>1.22416799742712</v>
          </cell>
          <cell r="L484">
            <v>0.43364252616815302</v>
          </cell>
          <cell r="M484">
            <v>7.5832023072532498E-6</v>
          </cell>
          <cell r="N484">
            <v>6.1654178921071103E-6</v>
          </cell>
          <cell r="O484">
            <v>1.71238310911836E-5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D485">
            <v>2.2350522782793045</v>
          </cell>
          <cell r="E485">
            <v>2.2350523554159043</v>
          </cell>
          <cell r="F485">
            <v>2.2350524463550321</v>
          </cell>
          <cell r="G485">
            <v>2.2350525524355853</v>
          </cell>
          <cell r="H485">
            <v>2.2350527277472683</v>
          </cell>
          <cell r="I485">
            <v>2.2350530097325958</v>
          </cell>
          <cell r="J485">
            <v>2.2350534545051772</v>
          </cell>
          <cell r="K485">
            <v>1.9876569078965658</v>
          </cell>
          <cell r="L485">
            <v>1.65781177647531</v>
          </cell>
          <cell r="M485">
            <v>1.6578192652863799</v>
          </cell>
          <cell r="N485">
            <v>1.6578252628439401</v>
          </cell>
          <cell r="O485">
            <v>1.65784229811616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D486">
            <v>0.62578810688925957</v>
          </cell>
          <cell r="E486">
            <v>0.73757400058959222</v>
          </cell>
          <cell r="F486">
            <v>0.73632875946640697</v>
          </cell>
          <cell r="G486">
            <v>0.73426766403715005</v>
          </cell>
          <cell r="H486">
            <v>0.73258028567336597</v>
          </cell>
          <cell r="I486">
            <v>0.7305410281175968</v>
          </cell>
          <cell r="J486">
            <v>0.72851499866067304</v>
          </cell>
          <cell r="K486">
            <v>0.72650347949492322</v>
          </cell>
          <cell r="L486">
            <v>0.7265112034150949</v>
          </cell>
          <cell r="M486">
            <v>0.7265363044679275</v>
          </cell>
          <cell r="N486">
            <v>0.72656160658010605</v>
          </cell>
          <cell r="O486">
            <v>0.72670245871922778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D487">
            <v>0.62578810688925957</v>
          </cell>
          <cell r="E487">
            <v>0.73757400058959222</v>
          </cell>
          <cell r="F487">
            <v>0.73632875946640697</v>
          </cell>
          <cell r="G487">
            <v>0.73426766403715005</v>
          </cell>
          <cell r="H487">
            <v>0.73258028567336597</v>
          </cell>
          <cell r="I487">
            <v>0.7305410281175968</v>
          </cell>
          <cell r="J487">
            <v>0.72851499866067304</v>
          </cell>
          <cell r="K487">
            <v>0.72650347949492322</v>
          </cell>
          <cell r="L487">
            <v>0.7265112034150949</v>
          </cell>
          <cell r="M487">
            <v>0.7265363044679275</v>
          </cell>
          <cell r="N487">
            <v>0.72656160658010605</v>
          </cell>
          <cell r="O487">
            <v>0.72670245871922778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D488">
            <v>5.3111179573159584</v>
          </cell>
          <cell r="E488">
            <v>6.266938120037568</v>
          </cell>
          <cell r="F488">
            <v>5.830283582178712</v>
          </cell>
          <cell r="G488">
            <v>6.8561681468592104</v>
          </cell>
          <cell r="H488">
            <v>7.4701044589931582</v>
          </cell>
          <cell r="I488">
            <v>8.0980744049524098</v>
          </cell>
          <cell r="J488">
            <v>8.5188759064961488</v>
          </cell>
          <cell r="K488">
            <v>8.9255010492688296</v>
          </cell>
          <cell r="L488">
            <v>9.1748374205252059</v>
          </cell>
          <cell r="M488">
            <v>9.4644675901487947</v>
          </cell>
          <cell r="N488">
            <v>6.9684837729154756</v>
          </cell>
          <cell r="O488">
            <v>6.7423283660935276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D489">
            <v>9.0018948429083956</v>
          </cell>
          <cell r="E489">
            <v>10.609940383810772</v>
          </cell>
          <cell r="F489">
            <v>9.8540004205837448</v>
          </cell>
          <cell r="G489">
            <v>11.555339573358216</v>
          </cell>
          <cell r="H489">
            <v>12.554797410072537</v>
          </cell>
          <cell r="I489">
            <v>13.572191740143699</v>
          </cell>
          <cell r="J489">
            <v>14.237675609742878</v>
          </cell>
          <cell r="K489">
            <v>14.87583508211471</v>
          </cell>
          <cell r="L489">
            <v>15.291395700875341</v>
          </cell>
          <cell r="M489">
            <v>15.774112650248</v>
          </cell>
          <cell r="N489">
            <v>11.614139621525798</v>
          </cell>
          <cell r="O489">
            <v>11.237213943489204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D490">
            <v>5.3111179573159584</v>
          </cell>
          <cell r="E490">
            <v>6.266938120037568</v>
          </cell>
          <cell r="F490">
            <v>5.830283582178712</v>
          </cell>
          <cell r="G490">
            <v>6.8561681468592104</v>
          </cell>
          <cell r="H490">
            <v>7.4701044589931582</v>
          </cell>
          <cell r="I490">
            <v>8.0980744049524098</v>
          </cell>
          <cell r="J490">
            <v>8.5188759064961488</v>
          </cell>
          <cell r="K490">
            <v>8.9255010492688296</v>
          </cell>
          <cell r="L490">
            <v>9.1748374205252059</v>
          </cell>
          <cell r="M490">
            <v>9.4644675901487947</v>
          </cell>
          <cell r="N490">
            <v>6.9684837729154756</v>
          </cell>
          <cell r="O490">
            <v>6.7423283660935276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E491">
            <v>5.2505588820097801E-2</v>
          </cell>
          <cell r="F491">
            <v>1.6977783655555998E-5</v>
          </cell>
          <cell r="G491">
            <v>3.6124518841201499E-2</v>
          </cell>
          <cell r="H491">
            <v>0.27719041556636398</v>
          </cell>
          <cell r="I491">
            <v>0.14265079801170999</v>
          </cell>
          <cell r="J491">
            <v>5.3823116369031497E-2</v>
          </cell>
          <cell r="K491">
            <v>0.380370329824673</v>
          </cell>
          <cell r="L491">
            <v>0.13693054171494201</v>
          </cell>
          <cell r="M491">
            <v>8.0390214850982397E-2</v>
          </cell>
          <cell r="N491">
            <v>0.20384614740108001</v>
          </cell>
          <cell r="O491">
            <v>0.132841761456613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D492">
            <v>0.28883369534761499</v>
          </cell>
          <cell r="E492">
            <v>0.3413382663597056</v>
          </cell>
          <cell r="F492">
            <v>0.3413503265579812</v>
          </cell>
          <cell r="G492">
            <v>0.37746738591595813</v>
          </cell>
          <cell r="H492">
            <v>0.4151167591791618</v>
          </cell>
          <cell r="I492">
            <v>0.44908671875956968</v>
          </cell>
          <cell r="J492">
            <v>0.4736542452997437</v>
          </cell>
          <cell r="K492">
            <v>0.57683049720426716</v>
          </cell>
          <cell r="L492">
            <v>0.5858957797126797</v>
          </cell>
          <cell r="M492">
            <v>0.59767521416621838</v>
          </cell>
          <cell r="N492">
            <v>0.44510736633971559</v>
          </cell>
          <cell r="O492">
            <v>0.41706017282405089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D493">
            <v>3.0387327176721558E-4</v>
          </cell>
          <cell r="E493">
            <v>1.1875374254707306E-4</v>
          </cell>
          <cell r="F493">
            <v>2.0561646644096671E-4</v>
          </cell>
          <cell r="G493">
            <v>1.1946683588576876E-3</v>
          </cell>
          <cell r="H493">
            <v>2.5333134217601181</v>
          </cell>
          <cell r="I493">
            <v>2.9814440502306385</v>
          </cell>
          <cell r="J493">
            <v>3.6649692259247391</v>
          </cell>
          <cell r="K493">
            <v>3.8979245615779026</v>
          </cell>
          <cell r="L493">
            <v>3.9873377301825106</v>
          </cell>
          <cell r="M493">
            <v>4.1747393978411944</v>
          </cell>
          <cell r="N493">
            <v>4.116799537173188</v>
          </cell>
          <cell r="O493">
            <v>4.1807213008214479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D494">
            <v>0.17221020506249157</v>
          </cell>
          <cell r="E494">
            <v>0.52143455059980537</v>
          </cell>
          <cell r="F494">
            <v>1.1547533406579022</v>
          </cell>
          <cell r="G494">
            <v>1.9155848226444543</v>
          </cell>
          <cell r="H494">
            <v>6.8724778957046052E-3</v>
          </cell>
          <cell r="I494">
            <v>7.3578343758507704E-3</v>
          </cell>
          <cell r="J494">
            <v>1.2439069183583468E-2</v>
          </cell>
          <cell r="K494">
            <v>1.8238895128516952E-2</v>
          </cell>
          <cell r="L494">
            <v>2.2051938649049203E-2</v>
          </cell>
          <cell r="M494">
            <v>2.5297753814885273E-2</v>
          </cell>
          <cell r="N494">
            <v>2.9683979146176532E-2</v>
          </cell>
          <cell r="O494">
            <v>5.8965240524592871E-2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D495">
            <v>0.17251407833425858</v>
          </cell>
          <cell r="E495">
            <v>0.52155330434235259</v>
          </cell>
          <cell r="F495">
            <v>1.1549570266779945</v>
          </cell>
          <cell r="G495">
            <v>1.9167780705948847</v>
          </cell>
          <cell r="H495">
            <v>2.5401845929163094</v>
          </cell>
          <cell r="I495">
            <v>2.9888017592299332</v>
          </cell>
          <cell r="J495">
            <v>3.6774081563349328</v>
          </cell>
          <cell r="K495">
            <v>3.916163391912387</v>
          </cell>
          <cell r="L495">
            <v>4.0093895809955828</v>
          </cell>
          <cell r="M495">
            <v>4.2000370694273608</v>
          </cell>
          <cell r="N495">
            <v>4.146483428968911</v>
          </cell>
          <cell r="O495">
            <v>4.2396864537289245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D496">
            <v>1.8915591970902942E-7</v>
          </cell>
          <cell r="E496">
            <v>1.7350748277602651E-7</v>
          </cell>
          <cell r="F496">
            <v>8.0817566854129302E-2</v>
          </cell>
          <cell r="G496">
            <v>8.0393964691334849E-2</v>
          </cell>
          <cell r="H496">
            <v>9.9365185915497645E-2</v>
          </cell>
          <cell r="I496">
            <v>0.10468415096354373</v>
          </cell>
          <cell r="J496">
            <v>0.10090455118672351</v>
          </cell>
          <cell r="K496">
            <v>0.10533890697919172</v>
          </cell>
          <cell r="L496">
            <v>0.10497286650639009</v>
          </cell>
          <cell r="M496">
            <v>8.416480258616392E-2</v>
          </cell>
          <cell r="N496">
            <v>0.10456044001929496</v>
          </cell>
          <cell r="O496">
            <v>7.8787551924291321E-2</v>
          </cell>
        </row>
        <row r="497">
          <cell r="A497" t="str">
            <v>RHEM-SHSTG-SOL</v>
          </cell>
          <cell r="B497" t="str">
            <v>VAR_fin</v>
          </cell>
          <cell r="C497" t="str">
            <v>RHEM-SHASOL</v>
          </cell>
          <cell r="E497">
            <v>7.8471070129401611E-8</v>
          </cell>
          <cell r="F497">
            <v>8.0823346151539674E-2</v>
          </cell>
          <cell r="G497">
            <v>8.0399658477758262E-2</v>
          </cell>
          <cell r="H497">
            <v>9.9372271160312484E-2</v>
          </cell>
          <cell r="I497">
            <v>0.10469267561083943</v>
          </cell>
          <cell r="J497">
            <v>0.10091251260396916</v>
          </cell>
          <cell r="K497">
            <v>0.10534776525829213</v>
          </cell>
          <cell r="L497">
            <v>0.10498168806464936</v>
          </cell>
          <cell r="M497">
            <v>8.4170689803359441E-2</v>
          </cell>
          <cell r="N497">
            <v>0.10456807658648015</v>
          </cell>
          <cell r="O497">
            <v>7.879356748068439E-2</v>
          </cell>
        </row>
        <row r="498">
          <cell r="A498" t="str">
            <v>RHEM-SHSTG-SOL</v>
          </cell>
          <cell r="B498" t="str">
            <v>VAR_ncap</v>
          </cell>
          <cell r="C498" t="str">
            <v>-</v>
          </cell>
          <cell r="D498">
            <v>3.9679462637722002E-3</v>
          </cell>
          <cell r="E498">
            <v>1.2124207633207901E-2</v>
          </cell>
          <cell r="F498">
            <v>1.3503349004465001E-7</v>
          </cell>
          <cell r="G498">
            <v>2.0037285473871701E-7</v>
          </cell>
          <cell r="H498">
            <v>8.8513621027056198E-3</v>
          </cell>
          <cell r="I498">
            <v>7.2408950073661899E-3</v>
          </cell>
          <cell r="J498">
            <v>4.0357644890273701E-7</v>
          </cell>
          <cell r="K498">
            <v>8.8514469658702404E-3</v>
          </cell>
          <cell r="L498">
            <v>6.1286974066955199E-3</v>
          </cell>
          <cell r="M498">
            <v>1.1127930556387401E-3</v>
          </cell>
          <cell r="N498">
            <v>9.2269614251790904E-3</v>
          </cell>
          <cell r="O498">
            <v>5.7540863501039097E-3</v>
          </cell>
        </row>
        <row r="499">
          <cell r="A499" t="str">
            <v>RHEM-SHSTG-SOL</v>
          </cell>
          <cell r="B499" t="str">
            <v>VAR_cap</v>
          </cell>
          <cell r="C499" t="str">
            <v>-</v>
          </cell>
          <cell r="D499">
            <v>3.9679462637722002E-3</v>
          </cell>
          <cell r="E499">
            <v>1.6092153896980099E-2</v>
          </cell>
          <cell r="F499">
            <v>1.6092288930470201E-2</v>
          </cell>
          <cell r="G499">
            <v>1.6092489303324901E-2</v>
          </cell>
          <cell r="H499">
            <v>1.60924855274872E-2</v>
          </cell>
          <cell r="I499">
            <v>1.6092447719239601E-2</v>
          </cell>
          <cell r="J499">
            <v>1.60926606865207E-2</v>
          </cell>
          <cell r="K499">
            <v>1.6092745549685299E-2</v>
          </cell>
          <cell r="L499">
            <v>1.6093087522527201E-2</v>
          </cell>
          <cell r="M499">
            <v>1.6092937428204501E-2</v>
          </cell>
          <cell r="N499">
            <v>1.6093356215851999E-2</v>
          </cell>
          <cell r="O499">
            <v>1.6093840830921701E-2</v>
          </cell>
        </row>
        <row r="500">
          <cell r="A500" t="str">
            <v>ITOT-SWHCONBR10</v>
          </cell>
          <cell r="B500" t="str">
            <v>VAR_fout</v>
          </cell>
          <cell r="C500" t="str">
            <v>ITOT-ELS</v>
          </cell>
          <cell r="J500">
            <v>1.4818130174651102E-5</v>
          </cell>
          <cell r="K500">
            <v>3.2232802358059488E-5</v>
          </cell>
          <cell r="L500">
            <v>3.0571360149136157E-5</v>
          </cell>
          <cell r="M500">
            <v>4.6382449722727419E-5</v>
          </cell>
          <cell r="N500">
            <v>3.6217268798183523E-5</v>
          </cell>
          <cell r="O500">
            <v>8.8723801760556449E-5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ITOT-SWHC</v>
          </cell>
          <cell r="J501">
            <v>9.1545554363764737E-5</v>
          </cell>
          <cell r="K501">
            <v>1.9849295523241198E-4</v>
          </cell>
          <cell r="L501">
            <v>1.8826162100544564E-4</v>
          </cell>
          <cell r="M501">
            <v>2.8562795794517435E-4</v>
          </cell>
          <cell r="N501">
            <v>2.2302971470926334E-4</v>
          </cell>
          <cell r="O501">
            <v>5.463704153078104E-4</v>
          </cell>
        </row>
        <row r="502">
          <cell r="A502" t="str">
            <v>ITOT-SWHCONBR10</v>
          </cell>
          <cell r="B502" t="str">
            <v>VAR_fin</v>
          </cell>
          <cell r="C502" t="str">
            <v>CON</v>
          </cell>
          <cell r="J502">
            <v>1.0641142079772056E-4</v>
          </cell>
          <cell r="K502">
            <v>2.3072575759047135E-4</v>
          </cell>
          <cell r="L502">
            <v>2.1883298115458176E-4</v>
          </cell>
          <cell r="M502">
            <v>3.3201040766790165E-4</v>
          </cell>
          <cell r="N502">
            <v>2.5924698350744663E-4</v>
          </cell>
          <cell r="O502">
            <v>6.3509421706836686E-4</v>
          </cell>
        </row>
        <row r="503">
          <cell r="A503" t="str">
            <v>ITOT-SWHCONBR10</v>
          </cell>
          <cell r="B503" t="str">
            <v>VAR_ncap</v>
          </cell>
          <cell r="C503" t="str">
            <v>-</v>
          </cell>
          <cell r="J503">
            <v>5.7517078257792299E-6</v>
          </cell>
          <cell r="K503">
            <v>6.7686299485911304E-6</v>
          </cell>
          <cell r="L503">
            <v>1.1797194752964599E-7</v>
          </cell>
          <cell r="M503">
            <v>1.1145735843625899E-5</v>
          </cell>
          <cell r="N503">
            <v>1.6490207784046399E-6</v>
          </cell>
          <cell r="O503">
            <v>2.17292403025542E-5</v>
          </cell>
        </row>
        <row r="504">
          <cell r="A504" t="str">
            <v>ITOT-SWHCONBR10</v>
          </cell>
          <cell r="B504" t="str">
            <v>VAR_cap</v>
          </cell>
          <cell r="C504" t="str">
            <v>-</v>
          </cell>
          <cell r="J504">
            <v>5.7517078257792299E-6</v>
          </cell>
          <cell r="K504">
            <v>1.2520337774370399E-5</v>
          </cell>
          <cell r="L504">
            <v>1.18762347288655E-5</v>
          </cell>
          <cell r="M504">
            <v>1.8032337739746698E-5</v>
          </cell>
          <cell r="N504">
            <v>1.40742026014537E-5</v>
          </cell>
          <cell r="O504">
            <v>3.4523996924584803E-5</v>
          </cell>
        </row>
        <row r="505">
          <cell r="A505" t="str">
            <v>SCOM-SHSTG</v>
          </cell>
          <cell r="B505" t="str">
            <v>VAR_fout</v>
          </cell>
          <cell r="C505" t="str">
            <v>AUX_SCOM-SHSTG_OUT</v>
          </cell>
          <cell r="E505">
            <v>1.1356660197810464E-4</v>
          </cell>
          <cell r="F505">
            <v>5.7177633561004693E-3</v>
          </cell>
          <cell r="G505">
            <v>3.8987866015810597E-3</v>
          </cell>
          <cell r="H505">
            <v>0.9514920640785498</v>
          </cell>
          <cell r="I505">
            <v>1.0344420620080341</v>
          </cell>
          <cell r="J505">
            <v>0.73230639659082386</v>
          </cell>
          <cell r="K505">
            <v>1.116727207061553</v>
          </cell>
          <cell r="L505">
            <v>1.2518878385900145</v>
          </cell>
          <cell r="M505">
            <v>1.2134408746235932</v>
          </cell>
          <cell r="N505">
            <v>1.3005592687172842</v>
          </cell>
          <cell r="O505">
            <v>1.3323531433682816</v>
          </cell>
        </row>
        <row r="506">
          <cell r="A506" t="str">
            <v>SCOM-SHSTG</v>
          </cell>
          <cell r="B506" t="str">
            <v>VAR_fout</v>
          </cell>
          <cell r="C506" t="str">
            <v>SCOM-SHD</v>
          </cell>
          <cell r="E506">
            <v>1.1365942780858496E-4</v>
          </cell>
          <cell r="F506">
            <v>5.7250657358656103E-3</v>
          </cell>
          <cell r="G506">
            <v>3.8987866015810523E-3</v>
          </cell>
          <cell r="H506">
            <v>0.95255045347129341</v>
          </cell>
          <cell r="I506">
            <v>1.034442062008033</v>
          </cell>
          <cell r="J506">
            <v>0.73302223862072613</v>
          </cell>
          <cell r="K506">
            <v>1.116727207061553</v>
          </cell>
          <cell r="L506">
            <v>1.2518878385900145</v>
          </cell>
          <cell r="M506">
            <v>1.2134408746235932</v>
          </cell>
          <cell r="N506">
            <v>1.3005592687172842</v>
          </cell>
          <cell r="O506">
            <v>1.3323531433682816</v>
          </cell>
        </row>
        <row r="507">
          <cell r="A507" t="str">
            <v>SCOM-SHSTG</v>
          </cell>
          <cell r="B507" t="str">
            <v>VAR_fin</v>
          </cell>
          <cell r="C507" t="str">
            <v>AUX_SCOM-SHSTG_IN</v>
          </cell>
          <cell r="E507">
            <v>1.3875020255775194E-4</v>
          </cell>
          <cell r="F507">
            <v>6.8165460286262591E-3</v>
          </cell>
          <cell r="G507">
            <v>4.4823899900009101E-3</v>
          </cell>
          <cell r="H507">
            <v>1.0586848210415412</v>
          </cell>
          <cell r="I507">
            <v>1.1126045878369117</v>
          </cell>
          <cell r="J507">
            <v>0.76385567905724716</v>
          </cell>
          <cell r="K507">
            <v>1.128301123774148</v>
          </cell>
          <cell r="L507">
            <v>1.2653137670402841</v>
          </cell>
          <cell r="M507">
            <v>1.2264565793842728</v>
          </cell>
          <cell r="N507">
            <v>1.3145614854288565</v>
          </cell>
          <cell r="O507">
            <v>1.3466694365777279</v>
          </cell>
        </row>
        <row r="508">
          <cell r="A508" t="str">
            <v>SCOM-SHSTG</v>
          </cell>
          <cell r="B508" t="str">
            <v>VAR_fin</v>
          </cell>
          <cell r="C508" t="str">
            <v>SCOM-SHD</v>
          </cell>
          <cell r="E508">
            <v>1.3875020255775194E-4</v>
          </cell>
          <cell r="F508">
            <v>6.8165460286262591E-3</v>
          </cell>
          <cell r="G508">
            <v>4.4823899900009101E-3</v>
          </cell>
          <cell r="H508">
            <v>1.0586848210415412</v>
          </cell>
          <cell r="I508">
            <v>1.1126045878369117</v>
          </cell>
          <cell r="J508">
            <v>0.76385567905724716</v>
          </cell>
          <cell r="K508">
            <v>1.128301123774148</v>
          </cell>
          <cell r="L508">
            <v>1.2653137670402841</v>
          </cell>
          <cell r="M508">
            <v>1.2264565793842728</v>
          </cell>
          <cell r="N508">
            <v>1.3145614854288565</v>
          </cell>
          <cell r="O508">
            <v>1.3466694365777279</v>
          </cell>
        </row>
        <row r="509">
          <cell r="A509" t="str">
            <v>SCOM-SHSTG</v>
          </cell>
          <cell r="B509" t="str">
            <v>VAR_ncap</v>
          </cell>
          <cell r="C509" t="str">
            <v>-</v>
          </cell>
          <cell r="D509">
            <v>3.9129661635143301E-4</v>
          </cell>
          <cell r="E509">
            <v>1.3433207069731501E-5</v>
          </cell>
          <cell r="F509">
            <v>1.5004998400154799E-4</v>
          </cell>
          <cell r="G509">
            <v>1.11842363711809E-5</v>
          </cell>
          <cell r="H509">
            <v>0.277993507312424</v>
          </cell>
          <cell r="I509">
            <v>6.7691494895850699E-5</v>
          </cell>
          <cell r="J509">
            <v>1.7540496690713899E-5</v>
          </cell>
          <cell r="K509">
            <v>1.6819028981527399E-4</v>
          </cell>
          <cell r="L509">
            <v>0.66543962723614203</v>
          </cell>
          <cell r="M509">
            <v>5.1077428949103297E-2</v>
          </cell>
          <cell r="N509">
            <v>5.6731974152218603E-2</v>
          </cell>
          <cell r="O509">
            <v>1.92287113554016E-2</v>
          </cell>
        </row>
        <row r="510">
          <cell r="A510" t="str">
            <v>SCOM-SHSTG</v>
          </cell>
          <cell r="B510" t="str">
            <v>VAR_cap</v>
          </cell>
          <cell r="C510" t="str">
            <v>-</v>
          </cell>
          <cell r="D510">
            <v>3.9129661635143301E-4</v>
          </cell>
          <cell r="E510">
            <v>4.0436650412179674E-4</v>
          </cell>
          <cell r="F510">
            <v>5.5337663852309709E-4</v>
          </cell>
          <cell r="G510">
            <v>5.6273069057550748E-4</v>
          </cell>
          <cell r="H510">
            <v>0.27855247168048358</v>
          </cell>
          <cell r="I510">
            <v>0.27838346597911762</v>
          </cell>
          <cell r="J510">
            <v>0.27807435117567381</v>
          </cell>
          <cell r="K510">
            <v>0.27820467050010245</v>
          </cell>
          <cell r="L510">
            <v>0.75002343683131134</v>
          </cell>
          <cell r="M510">
            <v>0.71667180004180042</v>
          </cell>
          <cell r="N510">
            <v>0.77336643848102138</v>
          </cell>
          <cell r="O510">
            <v>0.79238123252562132</v>
          </cell>
        </row>
        <row r="511">
          <cell r="A511" t="str">
            <v>D-ITOT_KEV_HFC_ELC_CHP</v>
          </cell>
          <cell r="B511" t="str">
            <v>VAR_fout</v>
          </cell>
          <cell r="C511" t="str">
            <v>ITOT_ELC</v>
          </cell>
          <cell r="G511">
            <v>8.4162409383895301E-4</v>
          </cell>
          <cell r="H511">
            <v>2.996032708720692E-3</v>
          </cell>
          <cell r="I511">
            <v>5.9939532827507297E-3</v>
          </cell>
          <cell r="J511">
            <v>5.7155630068942012E-3</v>
          </cell>
          <cell r="K511">
            <v>1.9394507438100766E-2</v>
          </cell>
          <cell r="L511">
            <v>1.7565110065054478E-2</v>
          </cell>
          <cell r="M511">
            <v>4.5829819614658811E-2</v>
          </cell>
          <cell r="N511">
            <v>6.589028371153817E-2</v>
          </cell>
          <cell r="O511">
            <v>4.0722479403660201E-2</v>
          </cell>
        </row>
        <row r="512">
          <cell r="A512" t="str">
            <v>D-ITOT_KEV_HFC_ELC_CHP</v>
          </cell>
          <cell r="B512" t="str">
            <v>VAR_fout</v>
          </cell>
          <cell r="C512" t="str">
            <v>ELC5</v>
          </cell>
          <cell r="G512">
            <v>3.9333482897294179E-4</v>
          </cell>
          <cell r="H512">
            <v>1.2270062099647241E-3</v>
          </cell>
          <cell r="I512">
            <v>1.1470623842924031E-3</v>
          </cell>
          <cell r="J512">
            <v>1.4736782550880275E-3</v>
          </cell>
          <cell r="K512">
            <v>2.7147004242890952E-3</v>
          </cell>
          <cell r="L512">
            <v>2.0056769409085534E-3</v>
          </cell>
          <cell r="M512">
            <v>4.1785454952606863E-3</v>
          </cell>
          <cell r="N512">
            <v>3.8265996200258535E-3</v>
          </cell>
          <cell r="O512">
            <v>7.6331396393605885E-3</v>
          </cell>
        </row>
        <row r="513">
          <cell r="A513" t="str">
            <v>D-ITOT_KEV_HFC_ELC_CHP</v>
          </cell>
          <cell r="B513" t="str">
            <v>VAR_fin</v>
          </cell>
          <cell r="C513" t="str">
            <v>ITOT_KEV_HFC_ELC_CHP</v>
          </cell>
          <cell r="G513">
            <v>1.2335318564976874E-3</v>
          </cell>
          <cell r="H513">
            <v>4.2217079741211716E-3</v>
          </cell>
          <cell r="I513">
            <v>7.1397698332612367E-3</v>
          </cell>
          <cell r="J513">
            <v>7.1879308990553609E-3</v>
          </cell>
          <cell r="K513">
            <v>2.2108082795120665E-2</v>
          </cell>
          <cell r="L513">
            <v>1.9569666991396062E-2</v>
          </cell>
          <cell r="M513">
            <v>5.000724436379473E-2</v>
          </cell>
          <cell r="N513">
            <v>6.9715778014345128E-2</v>
          </cell>
          <cell r="O513">
            <v>4.8354523058095567E-2</v>
          </cell>
        </row>
        <row r="514">
          <cell r="A514" t="str">
            <v>D-RNGA</v>
          </cell>
          <cell r="B514" t="str">
            <v>VAR_fout</v>
          </cell>
          <cell r="C514" t="str">
            <v>CO2</v>
          </cell>
          <cell r="D514">
            <v>2650.78121590501</v>
          </cell>
          <cell r="E514">
            <v>2731.8046783098898</v>
          </cell>
          <cell r="F514">
            <v>2914.5561919347101</v>
          </cell>
          <cell r="G514">
            <v>3102.4045492098799</v>
          </cell>
          <cell r="H514">
            <v>3231.5216680796302</v>
          </cell>
          <cell r="I514">
            <v>3189.6578056816502</v>
          </cell>
          <cell r="J514">
            <v>3124.0218566048002</v>
          </cell>
          <cell r="K514">
            <v>3137.0482967046701</v>
          </cell>
          <cell r="L514">
            <v>2999.1802063229602</v>
          </cell>
          <cell r="M514">
            <v>2836.3234396749599</v>
          </cell>
          <cell r="N514">
            <v>2913.2185737776199</v>
          </cell>
          <cell r="O514">
            <v>2495.4743307793701</v>
          </cell>
        </row>
        <row r="515">
          <cell r="A515" t="str">
            <v>D-RNGA</v>
          </cell>
          <cell r="B515" t="str">
            <v>VAR_fout</v>
          </cell>
          <cell r="C515" t="str">
            <v>RNGA</v>
          </cell>
          <cell r="D515">
            <v>47.17156247187728</v>
          </cell>
          <cell r="E515">
            <v>48.282993871738142</v>
          </cell>
          <cell r="F515">
            <v>51.512950900936062</v>
          </cell>
          <cell r="G515">
            <v>54.832986200032764</v>
          </cell>
          <cell r="H515">
            <v>57.115002843565819</v>
          </cell>
          <cell r="I515">
            <v>56.3750987649113</v>
          </cell>
          <cell r="J515">
            <v>55.215046826900846</v>
          </cell>
          <cell r="K515">
            <v>55.445261061813625</v>
          </cell>
          <cell r="L515">
            <v>53.008578146882293</v>
          </cell>
          <cell r="M515">
            <v>50.13003133918599</v>
          </cell>
          <cell r="N515">
            <v>51.488961935881399</v>
          </cell>
          <cell r="O515">
            <v>44.105869584623314</v>
          </cell>
        </row>
        <row r="516">
          <cell r="A516" t="str">
            <v>D-RNGA</v>
          </cell>
          <cell r="B516" t="str">
            <v>VAR_fout</v>
          </cell>
          <cell r="C516" t="str">
            <v>RSH2</v>
          </cell>
          <cell r="G516">
            <v>8.4463622530577139E-4</v>
          </cell>
          <cell r="H516">
            <v>2.176951895089953E-3</v>
          </cell>
          <cell r="I516">
            <v>2.5489306914442175E-3</v>
          </cell>
          <cell r="J516">
            <v>2.9181735878540125E-3</v>
          </cell>
          <cell r="K516">
            <v>8.3729292154830545E-3</v>
          </cell>
          <cell r="L516">
            <v>8.1202894940704574E-3</v>
          </cell>
          <cell r="M516">
            <v>7.6235766275980679E-2</v>
          </cell>
          <cell r="N516">
            <v>0.11410946157981934</v>
          </cell>
          <cell r="O516">
            <v>0.10713499228101006</v>
          </cell>
        </row>
        <row r="517">
          <cell r="A517" t="str">
            <v>D-RNGA</v>
          </cell>
          <cell r="B517" t="str">
            <v>VAR_fin</v>
          </cell>
          <cell r="C517" t="str">
            <v>NGA</v>
          </cell>
          <cell r="D517">
            <v>46.999666948670303</v>
          </cell>
          <cell r="E517">
            <v>48.436253161522856</v>
          </cell>
          <cell r="F517">
            <v>51.676528225792623</v>
          </cell>
          <cell r="G517">
            <v>55.007172858331209</v>
          </cell>
          <cell r="H517">
            <v>57.296483476589181</v>
          </cell>
          <cell r="I517">
            <v>56.554216412795121</v>
          </cell>
          <cell r="J517">
            <v>55.390458450439759</v>
          </cell>
          <cell r="K517">
            <v>55.621423700437425</v>
          </cell>
          <cell r="L517">
            <v>53.176954012818541</v>
          </cell>
          <cell r="M517">
            <v>50.289422689272392</v>
          </cell>
          <cell r="N517">
            <v>51.652811591801722</v>
          </cell>
          <cell r="O517">
            <v>44.245998772683834</v>
          </cell>
        </row>
        <row r="518">
          <cell r="A518" t="str">
            <v>D-RNGA</v>
          </cell>
          <cell r="B518" t="str">
            <v>VAR_fin</v>
          </cell>
          <cell r="C518" t="str">
            <v>BNGA</v>
          </cell>
          <cell r="D518">
            <v>0.32259072067916683</v>
          </cell>
          <cell r="E518">
            <v>9.8650820823730661E-4</v>
          </cell>
          <cell r="F518">
            <v>9.8695713043545183E-4</v>
          </cell>
          <cell r="G518">
            <v>9.8754437443853739E-4</v>
          </cell>
          <cell r="H518">
            <v>9.8793707930615879E-4</v>
          </cell>
          <cell r="I518">
            <v>9.8842756921382088E-4</v>
          </cell>
          <cell r="J518">
            <v>9.8975495930165094E-4</v>
          </cell>
          <cell r="K518">
            <v>9.9154696358642338E-4</v>
          </cell>
          <cell r="L518">
            <v>9.9313051484706E-4</v>
          </cell>
          <cell r="M518">
            <v>9.9944565625169324E-4</v>
          </cell>
          <cell r="N518">
            <v>1.003430931075179E-3</v>
          </cell>
          <cell r="O518">
            <v>1.115431661191209E-3</v>
          </cell>
        </row>
        <row r="519">
          <cell r="A519" t="str">
            <v>D-RNGA</v>
          </cell>
          <cell r="B519" t="str">
            <v>VAR_fin</v>
          </cell>
          <cell r="C519" t="str">
            <v>H2</v>
          </cell>
          <cell r="G519">
            <v>8.4461773105115189E-4</v>
          </cell>
          <cell r="H519">
            <v>2.176936135745283E-3</v>
          </cell>
          <cell r="I519">
            <v>2.5489422591897632E-3</v>
          </cell>
          <cell r="J519">
            <v>2.9181318094036713E-3</v>
          </cell>
          <cell r="K519">
            <v>8.3729281711012269E-3</v>
          </cell>
          <cell r="L519">
            <v>8.1203259453942207E-3</v>
          </cell>
          <cell r="M519">
            <v>7.6235815139675409E-2</v>
          </cell>
          <cell r="N519">
            <v>0.11410951651562262</v>
          </cell>
          <cell r="O519">
            <v>0.10713504920039392</v>
          </cell>
        </row>
        <row r="520">
          <cell r="A520" t="str">
            <v>D-RNGA</v>
          </cell>
          <cell r="B520" t="str">
            <v>VAR_ncap</v>
          </cell>
          <cell r="C520" t="str">
            <v>-</v>
          </cell>
          <cell r="D520">
            <v>6.54460145419971E-7</v>
          </cell>
          <cell r="E520">
            <v>2.3505877738209799E-7</v>
          </cell>
          <cell r="F520">
            <v>1.09490353598752E-6</v>
          </cell>
          <cell r="G520">
            <v>0.112163351451121</v>
          </cell>
          <cell r="H520">
            <v>0.140211160801962</v>
          </cell>
          <cell r="I520">
            <v>3.0750678236683999E-6</v>
          </cell>
          <cell r="J520">
            <v>7.0012632503085695E-7</v>
          </cell>
          <cell r="K520">
            <v>1.9691593690151701</v>
          </cell>
          <cell r="L520">
            <v>0.88110253562837204</v>
          </cell>
          <cell r="M520">
            <v>1.19880013529277E-6</v>
          </cell>
          <cell r="N520">
            <v>9.5949927943713604E-7</v>
          </cell>
          <cell r="O520">
            <v>3.2344275402696799E-6</v>
          </cell>
        </row>
        <row r="521">
          <cell r="A521" t="str">
            <v>D-RNGA</v>
          </cell>
          <cell r="B521" t="str">
            <v>VAR_cap</v>
          </cell>
          <cell r="C521" t="str">
            <v>-</v>
          </cell>
          <cell r="D521">
            <v>3.0972406618560657</v>
          </cell>
          <cell r="E521">
            <v>3.0972408969148431</v>
          </cell>
          <cell r="F521">
            <v>3.0972419918183789</v>
          </cell>
          <cell r="G521">
            <v>3.2094053432695002</v>
          </cell>
          <cell r="H521">
            <v>3.3496165040714629</v>
          </cell>
          <cell r="I521">
            <v>3.349619579139286</v>
          </cell>
          <cell r="J521">
            <v>3.3496202792656109</v>
          </cell>
          <cell r="K521">
            <v>3.27954827107233</v>
          </cell>
          <cell r="L521">
            <v>3.1026421765132399</v>
          </cell>
          <cell r="M521">
            <v>3.1026427759494601</v>
          </cell>
          <cell r="N521">
            <v>3.0670852263567201</v>
          </cell>
          <cell r="O521">
            <v>2.9904822333666101</v>
          </cell>
        </row>
        <row r="522">
          <cell r="A522" t="str">
            <v>RHNS-SHLTHCHPNGA</v>
          </cell>
          <cell r="B522" t="str">
            <v>VAR_fout</v>
          </cell>
          <cell r="C522" t="str">
            <v>RHNS-SHLTHC-NGA</v>
          </cell>
          <cell r="E522">
            <v>8.5944049502787476E-4</v>
          </cell>
          <cell r="F522">
            <v>2.0102222105404708E-3</v>
          </cell>
          <cell r="G522">
            <v>2.060277896903104E-3</v>
          </cell>
          <cell r="H522">
            <v>6.5294648366748531E-3</v>
          </cell>
          <cell r="I522">
            <v>6.204029469633986E-3</v>
          </cell>
          <cell r="J522">
            <v>1.7650026845529809E-2</v>
          </cell>
          <cell r="K522">
            <v>1.6619312512044144E-2</v>
          </cell>
          <cell r="L522">
            <v>1.5622681498515227E-2</v>
          </cell>
          <cell r="M522">
            <v>2.3477238000283316E-2</v>
          </cell>
          <cell r="N522">
            <v>1.0207012886467698E-2</v>
          </cell>
          <cell r="O522">
            <v>8.7143062646952551E-3</v>
          </cell>
        </row>
        <row r="523">
          <cell r="A523" t="str">
            <v>RHNS-SHLTHCHPNGA</v>
          </cell>
          <cell r="B523" t="str">
            <v>VAR_fin</v>
          </cell>
          <cell r="C523" t="str">
            <v>RHNSLTHCHPC</v>
          </cell>
          <cell r="E523">
            <v>8.5944049502787476E-4</v>
          </cell>
          <cell r="F523">
            <v>2.0102222105404708E-3</v>
          </cell>
          <cell r="G523">
            <v>2.060277896903104E-3</v>
          </cell>
          <cell r="H523">
            <v>6.5294648366748531E-3</v>
          </cell>
          <cell r="I523">
            <v>6.204029469633986E-3</v>
          </cell>
          <cell r="J523">
            <v>1.7650026845529809E-2</v>
          </cell>
          <cell r="K523">
            <v>1.6619312512044144E-2</v>
          </cell>
          <cell r="L523">
            <v>1.5622681498515227E-2</v>
          </cell>
          <cell r="M523">
            <v>2.3477238000283316E-2</v>
          </cell>
          <cell r="N523">
            <v>1.0207012886467698E-2</v>
          </cell>
          <cell r="O523">
            <v>8.7143062646952551E-3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RHNS_LTH_CHPNGA_ON</v>
          </cell>
          <cell r="E524">
            <v>8.6812171214936912E-4</v>
          </cell>
          <cell r="F524">
            <v>2.0305274853944142E-3</v>
          </cell>
          <cell r="G524">
            <v>2.0810887847506083E-3</v>
          </cell>
          <cell r="H524">
            <v>6.5954190269442914E-3</v>
          </cell>
          <cell r="I524">
            <v>6.2666964339737254E-3</v>
          </cell>
          <cell r="J524">
            <v>1.7828309944979599E-2</v>
          </cell>
          <cell r="K524">
            <v>1.6787184355600129E-2</v>
          </cell>
          <cell r="L524">
            <v>1.5780486362136595E-2</v>
          </cell>
          <cell r="M524">
            <v>2.371438181846797E-2</v>
          </cell>
          <cell r="N524">
            <v>1.0310114026735057E-2</v>
          </cell>
          <cell r="O524">
            <v>8.8023295602982395E-3</v>
          </cell>
        </row>
        <row r="525">
          <cell r="A525" t="str">
            <v>RHNS-SHLTHCHPNGA</v>
          </cell>
          <cell r="B525" t="str">
            <v>VAR_ncap</v>
          </cell>
          <cell r="C525" t="str">
            <v>-</v>
          </cell>
          <cell r="E525">
            <v>8.9288856737415796E-5</v>
          </cell>
          <cell r="F525">
            <v>2.0772608576748899E-4</v>
          </cell>
          <cell r="G525">
            <v>1.5282156203524601E-4</v>
          </cell>
          <cell r="H525">
            <v>5.4776708679602003E-4</v>
          </cell>
          <cell r="I525">
            <v>4.79529872534537E-4</v>
          </cell>
          <cell r="J525">
            <v>1.33802380504E-3</v>
          </cell>
          <cell r="K525">
            <v>1.21180290544061E-3</v>
          </cell>
          <cell r="L525">
            <v>9.24392012114547E-4</v>
          </cell>
          <cell r="M525">
            <v>1.58832568496334E-3</v>
          </cell>
          <cell r="N525">
            <v>6.0359423239310795E-4</v>
          </cell>
          <cell r="O525">
            <v>6.6984881213728495E-4</v>
          </cell>
        </row>
        <row r="526">
          <cell r="A526" t="str">
            <v>RHNS-SHLTHCHPNGA</v>
          </cell>
          <cell r="B526" t="str">
            <v>VAR_cap</v>
          </cell>
          <cell r="C526" t="str">
            <v>-</v>
          </cell>
          <cell r="E526">
            <v>8.9288856737415796E-5</v>
          </cell>
          <cell r="F526">
            <v>2.3538365465410993E-4</v>
          </cell>
          <cell r="G526">
            <v>2.3991243599948999E-4</v>
          </cell>
          <cell r="H526">
            <v>6.7616822353732699E-4</v>
          </cell>
          <cell r="I526">
            <v>6.4341396469439708E-4</v>
          </cell>
          <cell r="J526">
            <v>1.6615591975435592E-3</v>
          </cell>
          <cell r="K526">
            <v>1.6800633287802401E-3</v>
          </cell>
          <cell r="L526">
            <v>1.4789166952639599E-3</v>
          </cell>
          <cell r="M526">
            <v>2.2436872505527195E-3</v>
          </cell>
          <cell r="N526">
            <v>1.0714916203510803E-3</v>
          </cell>
          <cell r="O526">
            <v>1.0732827794965099E-3</v>
          </cell>
        </row>
        <row r="527">
          <cell r="A527" t="str">
            <v>D-SCOM_LTH_CHPWOD</v>
          </cell>
          <cell r="B527" t="str">
            <v>VAR_fout</v>
          </cell>
          <cell r="C527" t="str">
            <v>SCOM_LTH_CHPWOD_ON</v>
          </cell>
          <cell r="G527">
            <v>3.519819322415131E-3</v>
          </cell>
          <cell r="H527">
            <v>2.6593171323064536E-3</v>
          </cell>
          <cell r="I527">
            <v>2.1101805711962363E-3</v>
          </cell>
          <cell r="J527">
            <v>2.7830203718167737E-3</v>
          </cell>
          <cell r="K527">
            <v>5.3450973064241725E-3</v>
          </cell>
          <cell r="L527">
            <v>5.1218466519655018E-3</v>
          </cell>
          <cell r="M527">
            <v>8.8365439252140205E-3</v>
          </cell>
          <cell r="N527">
            <v>7.635935245261012E-3</v>
          </cell>
          <cell r="O527">
            <v>1.5398223573397252E-2</v>
          </cell>
        </row>
        <row r="528">
          <cell r="A528" t="str">
            <v>D-SCOM_LTH_CHPWOD</v>
          </cell>
          <cell r="B528" t="str">
            <v>VAR_fout</v>
          </cell>
          <cell r="C528" t="str">
            <v>LTH</v>
          </cell>
          <cell r="G528">
            <v>2.0651563753024475E-6</v>
          </cell>
          <cell r="H528">
            <v>2.5111729841421411E-6</v>
          </cell>
          <cell r="I528">
            <v>3.6672735706483005E-6</v>
          </cell>
          <cell r="J528">
            <v>6.0649514724139277E-6</v>
          </cell>
          <cell r="K528">
            <v>1.218296646818836E-5</v>
          </cell>
          <cell r="L528">
            <v>1.3346303335783677E-5</v>
          </cell>
          <cell r="M528">
            <v>2.5167495186797621E-5</v>
          </cell>
          <cell r="N528">
            <v>2.4828262399299046E-5</v>
          </cell>
          <cell r="O528">
            <v>5.3151925848577424E-5</v>
          </cell>
        </row>
        <row r="529">
          <cell r="A529" t="str">
            <v>D-SCOM_LTH_CHPWOD</v>
          </cell>
          <cell r="B529" t="str">
            <v>VAR_fin</v>
          </cell>
          <cell r="C529" t="str">
            <v>SCOM_LTH_CHPWOD</v>
          </cell>
          <cell r="G529">
            <v>3.5232219007863314E-3</v>
          </cell>
          <cell r="H529">
            <v>2.6630466600671542E-3</v>
          </cell>
          <cell r="I529">
            <v>2.1147312938191156E-3</v>
          </cell>
          <cell r="J529">
            <v>2.7894958534501256E-3</v>
          </cell>
          <cell r="K529">
            <v>5.3574340496239433E-3</v>
          </cell>
          <cell r="L529">
            <v>5.1355010115634774E-3</v>
          </cell>
          <cell r="M529">
            <v>8.8617114204008144E-3</v>
          </cell>
          <cell r="N529">
            <v>7.6607635076603089E-3</v>
          </cell>
          <cell r="O529">
            <v>1.5451375499245827E-2</v>
          </cell>
        </row>
        <row r="530">
          <cell r="A530" t="str">
            <v>D-SCOM_KEV_BIO_ELC_CHP</v>
          </cell>
          <cell r="B530" t="str">
            <v>VAR_fout</v>
          </cell>
          <cell r="C530" t="str">
            <v>ELC5</v>
          </cell>
          <cell r="D530">
            <v>0.9591995563352802</v>
          </cell>
          <cell r="E530">
            <v>1.1059276847972108</v>
          </cell>
          <cell r="F530">
            <v>1.1058901264402861</v>
          </cell>
          <cell r="G530">
            <v>1.1057227077522194</v>
          </cell>
          <cell r="H530">
            <v>0.55388707551123562</v>
          </cell>
          <cell r="I530">
            <v>0.55394840917333754</v>
          </cell>
          <cell r="J530">
            <v>0.55388979363369473</v>
          </cell>
          <cell r="K530">
            <v>0.55368476048306381</v>
          </cell>
          <cell r="L530">
            <v>0.55273117876215372</v>
          </cell>
          <cell r="M530">
            <v>0.55190349219708457</v>
          </cell>
          <cell r="N530">
            <v>0.57788142499231887</v>
          </cell>
          <cell r="O530">
            <v>0.57798573944358578</v>
          </cell>
        </row>
        <row r="531">
          <cell r="A531" t="str">
            <v>D-SCOM_KEV_BIO_ELC_CHP</v>
          </cell>
          <cell r="B531" t="str">
            <v>VAR_fout</v>
          </cell>
          <cell r="C531" t="str">
            <v>SCOM_ELC</v>
          </cell>
          <cell r="D531">
            <v>1.6689985772345867E-4</v>
          </cell>
          <cell r="E531">
            <v>6.3753700723285925E-5</v>
          </cell>
          <cell r="F531">
            <v>1.0342247805079716E-4</v>
          </cell>
          <cell r="G531">
            <v>2.6771319962167969E-4</v>
          </cell>
          <cell r="H531">
            <v>0.55210353804856682</v>
          </cell>
          <cell r="I531">
            <v>0.55204299416897207</v>
          </cell>
          <cell r="J531">
            <v>0.55210309708383754</v>
          </cell>
          <cell r="K531">
            <v>0.55231125385828572</v>
          </cell>
          <cell r="L531">
            <v>0.5532687295129608</v>
          </cell>
          <cell r="M531">
            <v>0.55411402595977077</v>
          </cell>
          <cell r="N531">
            <v>0.58235287683011994</v>
          </cell>
          <cell r="O531">
            <v>0.58248398957938807</v>
          </cell>
        </row>
        <row r="532">
          <cell r="A532" t="str">
            <v>D-SCOM_KEV_BIO_ELC_CHP</v>
          </cell>
          <cell r="B532" t="str">
            <v>VAR_fin</v>
          </cell>
          <cell r="C532" t="str">
            <v>SCOM_KEV_BIO_ELC_CHP</v>
          </cell>
          <cell r="D532">
            <v>0.95936645619300431</v>
          </cell>
          <cell r="E532">
            <v>1.1059914384979337</v>
          </cell>
          <cell r="F532">
            <v>1.1059889202134268</v>
          </cell>
          <cell r="G532">
            <v>1.1059887531238566</v>
          </cell>
          <cell r="H532">
            <v>1.105988917422619</v>
          </cell>
          <cell r="I532">
            <v>1.1059894762866755</v>
          </cell>
          <cell r="J532">
            <v>1.1059910811394866</v>
          </cell>
          <cell r="K532">
            <v>1.1059945308742034</v>
          </cell>
          <cell r="L532">
            <v>1.1059982940371198</v>
          </cell>
          <cell r="M532">
            <v>1.1060159094736006</v>
          </cell>
          <cell r="N532">
            <v>1.1602326408133625</v>
          </cell>
          <cell r="O532">
            <v>1.1604680437036381</v>
          </cell>
        </row>
        <row r="533">
          <cell r="A533" t="str">
            <v>RHES-SHLTHCHPWOD</v>
          </cell>
          <cell r="B533" t="str">
            <v>VAR_fout</v>
          </cell>
          <cell r="C533" t="str">
            <v>RHES-SHLTHC-WOD</v>
          </cell>
          <cell r="G533">
            <v>7.240973079623126E-4</v>
          </cell>
          <cell r="H533">
            <v>1.6323215172272594E-3</v>
          </cell>
          <cell r="I533">
            <v>1.5947286333567289E-3</v>
          </cell>
          <cell r="J533">
            <v>1.5009570422582455E-3</v>
          </cell>
          <cell r="K533">
            <v>2.4096301965083416E-3</v>
          </cell>
          <cell r="L533">
            <v>2.5651030034866862E-3</v>
          </cell>
          <cell r="M533">
            <v>2.973951345419576E-3</v>
          </cell>
          <cell r="N533">
            <v>3.4384258639677972E-3</v>
          </cell>
          <cell r="O533">
            <v>6.8798811886153222E-3</v>
          </cell>
        </row>
        <row r="534">
          <cell r="A534" t="str">
            <v>RHES-SHLTHCHPWOD</v>
          </cell>
          <cell r="B534" t="str">
            <v>VAR_fin</v>
          </cell>
          <cell r="C534" t="str">
            <v>RHESLTHCHPC</v>
          </cell>
          <cell r="G534">
            <v>7.240973079623126E-4</v>
          </cell>
          <cell r="H534">
            <v>1.6323215172272594E-3</v>
          </cell>
          <cell r="I534">
            <v>1.5947286333567289E-3</v>
          </cell>
          <cell r="J534">
            <v>1.5009570422582455E-3</v>
          </cell>
          <cell r="K534">
            <v>2.4096301965083416E-3</v>
          </cell>
          <cell r="L534">
            <v>2.5651030034866862E-3</v>
          </cell>
          <cell r="M534">
            <v>2.973951345419576E-3</v>
          </cell>
          <cell r="N534">
            <v>3.4384258639677972E-3</v>
          </cell>
          <cell r="O534">
            <v>6.8798811886153222E-3</v>
          </cell>
        </row>
        <row r="535">
          <cell r="A535" t="str">
            <v>RHES-SHLTHCHPWOD</v>
          </cell>
          <cell r="B535" t="str">
            <v>VAR_fin</v>
          </cell>
          <cell r="C535" t="str">
            <v>RHES_LTH_CHPWOD_ON</v>
          </cell>
          <cell r="G535">
            <v>7.3141142218415467E-4</v>
          </cell>
          <cell r="H535">
            <v>1.6488096133608688E-3</v>
          </cell>
          <cell r="I535">
            <v>1.6108370033906365E-3</v>
          </cell>
          <cell r="J535">
            <v>1.5161182245032774E-3</v>
          </cell>
          <cell r="K535">
            <v>2.4339698954629705E-3</v>
          </cell>
          <cell r="L535">
            <v>2.5910131348350382E-3</v>
          </cell>
          <cell r="M535">
            <v>3.0039912579995711E-3</v>
          </cell>
          <cell r="N535">
            <v>3.4731574383513094E-3</v>
          </cell>
          <cell r="O535">
            <v>6.9493749379952669E-3</v>
          </cell>
        </row>
        <row r="536">
          <cell r="A536" t="str">
            <v>RHES-SHLTHCHPWOD</v>
          </cell>
          <cell r="B536" t="str">
            <v>VAR_ncap</v>
          </cell>
          <cell r="C536" t="str">
            <v>-</v>
          </cell>
          <cell r="G536">
            <v>9.5315445292258705E-5</v>
          </cell>
          <cell r="H536">
            <v>1.4939969920232699E-4</v>
          </cell>
          <cell r="I536">
            <v>1.3812189034286199E-4</v>
          </cell>
          <cell r="J536">
            <v>1.13987478739498E-4</v>
          </cell>
          <cell r="K536">
            <v>2.25788210250707E-4</v>
          </cell>
          <cell r="L536">
            <v>1.7978505826118601E-4</v>
          </cell>
          <cell r="M536">
            <v>2.5027007577719E-4</v>
          </cell>
          <cell r="N536">
            <v>2.57103563013734E-4</v>
          </cell>
          <cell r="O536">
            <v>6.2034367175618701E-4</v>
          </cell>
        </row>
        <row r="537">
          <cell r="A537" t="str">
            <v>RHES-SHLTHCHPWOD</v>
          </cell>
          <cell r="B537" t="str">
            <v>VAR_cap</v>
          </cell>
          <cell r="C537" t="str">
            <v>-</v>
          </cell>
          <cell r="G537">
            <v>9.5315445292258705E-5</v>
          </cell>
          <cell r="H537">
            <v>1.8978649950829391E-4</v>
          </cell>
          <cell r="I537">
            <v>1.8680297728721501E-4</v>
          </cell>
          <cell r="J537">
            <v>1.7769700145413002E-4</v>
          </cell>
          <cell r="K537">
            <v>3.0084522476629601E-4</v>
          </cell>
          <cell r="L537">
            <v>2.7932045859172899E-4</v>
          </cell>
          <cell r="M537">
            <v>3.6696704476266493E-4</v>
          </cell>
          <cell r="N537">
            <v>3.8709904546074201E-4</v>
          </cell>
          <cell r="O537">
            <v>7.8815365466467706E-4</v>
          </cell>
        </row>
        <row r="538">
          <cell r="A538" t="str">
            <v>RHES-SHSTG-NGAHP</v>
          </cell>
          <cell r="B538" t="str">
            <v>VAR_fout</v>
          </cell>
          <cell r="C538" t="str">
            <v>RHES-SHANGAH</v>
          </cell>
          <cell r="F538">
            <v>7.3547856392139962E-5</v>
          </cell>
          <cell r="G538">
            <v>8.7546285513766199E-5</v>
          </cell>
          <cell r="H538">
            <v>1.0834876835632407E-3</v>
          </cell>
          <cell r="I538">
            <v>1.1216619116280282E-3</v>
          </cell>
          <cell r="J538">
            <v>9.6448557751685645E-4</v>
          </cell>
          <cell r="K538">
            <v>0.15130500433538907</v>
          </cell>
          <cell r="L538">
            <v>0.15729075657033836</v>
          </cell>
          <cell r="M538">
            <v>0.13382395654346704</v>
          </cell>
          <cell r="N538">
            <v>0.61553767437295182</v>
          </cell>
          <cell r="O538">
            <v>0.44247952091859566</v>
          </cell>
        </row>
        <row r="539">
          <cell r="A539" t="str">
            <v>RHES-SHSTG-NGAHP</v>
          </cell>
          <cell r="B539" t="str">
            <v>VAR_fin</v>
          </cell>
          <cell r="C539" t="str">
            <v>RHES-SHANGAH</v>
          </cell>
          <cell r="F539">
            <v>7.3645633725704119E-5</v>
          </cell>
          <cell r="G539">
            <v>8.7624306120039514E-5</v>
          </cell>
          <cell r="H539">
            <v>1.0836293467169672E-3</v>
          </cell>
          <cell r="I539">
            <v>1.1218075611333933E-3</v>
          </cell>
          <cell r="J539">
            <v>9.6463709889078788E-4</v>
          </cell>
          <cell r="K539">
            <v>0.15131405274847637</v>
          </cell>
          <cell r="L539">
            <v>0.15729972031302711</v>
          </cell>
          <cell r="M539">
            <v>0.13383321438415541</v>
          </cell>
          <cell r="N539">
            <v>0.6155678078169351</v>
          </cell>
          <cell r="O539">
            <v>0.44250965490158967</v>
          </cell>
        </row>
        <row r="540">
          <cell r="A540" t="str">
            <v>RHES-SHSTG-NGAHP</v>
          </cell>
          <cell r="B540" t="str">
            <v>VAR_ncap</v>
          </cell>
          <cell r="C540" t="str">
            <v>-</v>
          </cell>
          <cell r="D540">
            <v>7.7699960037592907E-6</v>
          </cell>
          <cell r="E540">
            <v>1.24610800267964E-7</v>
          </cell>
          <cell r="F540">
            <v>2.1804074556397101E-5</v>
          </cell>
          <cell r="G540">
            <v>9.80532044730069E-6</v>
          </cell>
          <cell r="H540">
            <v>2.0416426223065701E-4</v>
          </cell>
          <cell r="I540">
            <v>4.4308762385016503E-5</v>
          </cell>
          <cell r="J540">
            <v>6.31636458426639E-5</v>
          </cell>
          <cell r="K540">
            <v>2.1404591847454101E-2</v>
          </cell>
          <cell r="L540">
            <v>1.1003525816252499E-4</v>
          </cell>
          <cell r="M540">
            <v>2.3070653305945501E-4</v>
          </cell>
          <cell r="N540">
            <v>7.4641770277233996E-2</v>
          </cell>
          <cell r="O540">
            <v>3.7922355137538898E-3</v>
          </cell>
        </row>
        <row r="541">
          <cell r="A541" t="str">
            <v>RHES-SHSTG-NGAHP</v>
          </cell>
          <cell r="B541" t="str">
            <v>VAR_cap</v>
          </cell>
          <cell r="C541" t="str">
            <v>-</v>
          </cell>
          <cell r="D541">
            <v>7.7699960037592907E-6</v>
          </cell>
          <cell r="E541">
            <v>1.8604812934086977E-7</v>
          </cell>
          <cell r="F541">
            <v>2.193238357629889E-5</v>
          </cell>
          <cell r="G541">
            <v>2.2049315372516796E-5</v>
          </cell>
          <cell r="H541">
            <v>2.2080839315641648E-4</v>
          </cell>
          <cell r="I541">
            <v>2.2539628773710012E-4</v>
          </cell>
          <cell r="J541">
            <v>2.2528866770023633E-4</v>
          </cell>
          <cell r="K541">
            <v>2.1478847594122209E-2</v>
          </cell>
          <cell r="L541">
            <v>2.1477992147755726E-2</v>
          </cell>
          <cell r="M541">
            <v>2.1479052752909504E-2</v>
          </cell>
          <cell r="N541">
            <v>7.8563824185886283E-2</v>
          </cell>
          <cell r="O541">
            <v>7.8528303938849742E-2</v>
          </cell>
        </row>
        <row r="542">
          <cell r="A542" t="str">
            <v>D-RHNS_SOLELC</v>
          </cell>
          <cell r="B542" t="str">
            <v>VAR_fout</v>
          </cell>
          <cell r="C542" t="str">
            <v>RHNS_ELC</v>
          </cell>
          <cell r="E542">
            <v>1.0315669941623206E-5</v>
          </cell>
          <cell r="F542">
            <v>7.9302681847553795E-4</v>
          </cell>
          <cell r="G542">
            <v>9.9443184861998163E-4</v>
          </cell>
          <cell r="H542">
            <v>1.0065787911012203E-3</v>
          </cell>
          <cell r="I542">
            <v>1.0617968283753454E-3</v>
          </cell>
          <cell r="J542">
            <v>1.123497700097591E-3</v>
          </cell>
          <cell r="K542">
            <v>1.0870356810472835E-3</v>
          </cell>
          <cell r="L542">
            <v>1.2103426890009213E-3</v>
          </cell>
          <cell r="M542">
            <v>1.1692065551981478E-3</v>
          </cell>
          <cell r="N542">
            <v>1.250251643646266E-3</v>
          </cell>
          <cell r="O542">
            <v>1.2185206973766188E-3</v>
          </cell>
        </row>
        <row r="543">
          <cell r="A543" t="str">
            <v>D-RHNS_SOLELC</v>
          </cell>
          <cell r="B543" t="str">
            <v>VAR_fout</v>
          </cell>
          <cell r="C543" t="str">
            <v>ELC5</v>
          </cell>
          <cell r="E543">
            <v>1.0525480442788265E-5</v>
          </cell>
          <cell r="F543">
            <v>8.0490568273608725E-4</v>
          </cell>
          <cell r="G543">
            <v>1.0167095687081099E-3</v>
          </cell>
          <cell r="H543">
            <v>1.0321378662338848E-3</v>
          </cell>
          <cell r="I543">
            <v>1.0871131047699273E-3</v>
          </cell>
          <cell r="J543">
            <v>1.1473813205027626E-3</v>
          </cell>
          <cell r="K543">
            <v>1.1043304434608611E-3</v>
          </cell>
          <cell r="L543">
            <v>1.2303295349361239E-3</v>
          </cell>
          <cell r="M543">
            <v>1.1802538019499145E-3</v>
          </cell>
          <cell r="N543">
            <v>1.2627376630638459E-3</v>
          </cell>
          <cell r="O543">
            <v>1.2231014888350702E-3</v>
          </cell>
        </row>
        <row r="544">
          <cell r="A544" t="str">
            <v>D-RHNS_SOLELC</v>
          </cell>
          <cell r="B544" t="str">
            <v>VAR_fin</v>
          </cell>
          <cell r="C544" t="str">
            <v>RHNS_SOL_ELC</v>
          </cell>
          <cell r="E544">
            <v>2.0388873170545588E-5</v>
          </cell>
          <cell r="F544">
            <v>1.5979325012116254E-3</v>
          </cell>
          <cell r="G544">
            <v>2.0111414173280924E-3</v>
          </cell>
          <cell r="H544">
            <v>2.0387166573351059E-3</v>
          </cell>
          <cell r="I544">
            <v>2.1489099331452716E-3</v>
          </cell>
          <cell r="J544">
            <v>2.2708790206003525E-3</v>
          </cell>
          <cell r="K544">
            <v>2.1913661245081461E-3</v>
          </cell>
          <cell r="L544">
            <v>2.4406722239370448E-3</v>
          </cell>
          <cell r="M544">
            <v>2.349460357148064E-3</v>
          </cell>
          <cell r="N544">
            <v>2.5129893067101119E-3</v>
          </cell>
          <cell r="O544">
            <v>2.4416221862116885E-3</v>
          </cell>
        </row>
        <row r="545">
          <cell r="A545" t="str">
            <v>D-IHFO</v>
          </cell>
          <cell r="B545" t="str">
            <v>VAR_fout</v>
          </cell>
          <cell r="C545" t="str">
            <v>CO2</v>
          </cell>
          <cell r="D545">
            <v>213.780468371881</v>
          </cell>
          <cell r="E545">
            <v>165.92316961211699</v>
          </cell>
          <cell r="F545">
            <v>0.202640259414894</v>
          </cell>
          <cell r="G545">
            <v>5.8324842622585603E-2</v>
          </cell>
          <cell r="H545">
            <v>9.0240960717427501E-2</v>
          </cell>
          <cell r="I545">
            <v>8.0408680489737996E-2</v>
          </cell>
          <cell r="J545">
            <v>8.9758386720261693E-2</v>
          </cell>
        </row>
        <row r="546">
          <cell r="A546" t="str">
            <v>D-IHFO</v>
          </cell>
          <cell r="B546" t="str">
            <v>VAR_fout</v>
          </cell>
          <cell r="C546" t="str">
            <v>IHFO</v>
          </cell>
          <cell r="D546">
            <v>2.7300011092375813</v>
          </cell>
          <cell r="E546">
            <v>2.1188579131622634</v>
          </cell>
          <cell r="F546">
            <v>2.5877393626835945E-3</v>
          </cell>
          <cell r="G546">
            <v>7.4481493219849895E-4</v>
          </cell>
          <cell r="H546">
            <v>1.1523874221694153E-3</v>
          </cell>
          <cell r="I546">
            <v>1.0268280755539225E-3</v>
          </cell>
          <cell r="J546">
            <v>1.146224896857419E-3</v>
          </cell>
        </row>
        <row r="547">
          <cell r="A547" t="str">
            <v>D-IHFO</v>
          </cell>
          <cell r="B547" t="str">
            <v>VAR_fin</v>
          </cell>
          <cell r="C547" t="str">
            <v>HFO</v>
          </cell>
          <cell r="D547">
            <v>2.7763697191153396</v>
          </cell>
          <cell r="E547">
            <v>2.1548463585989235</v>
          </cell>
          <cell r="F547">
            <v>2.6316916807129121E-3</v>
          </cell>
          <cell r="G547">
            <v>7.5746548860500815E-4</v>
          </cell>
          <cell r="H547">
            <v>1.1719605287977618E-3</v>
          </cell>
          <cell r="I547">
            <v>1.0442685777888045E-3</v>
          </cell>
          <cell r="J547">
            <v>1.1656933340293734E-3</v>
          </cell>
        </row>
        <row r="548">
          <cell r="A548" t="str">
            <v>RHEM-SHCONBR</v>
          </cell>
          <cell r="B548" t="str">
            <v>VAR_fout</v>
          </cell>
          <cell r="C548" t="str">
            <v>RHEM-SHCON</v>
          </cell>
          <cell r="F548">
            <v>1.3843087058729866E-4</v>
          </cell>
          <cell r="G548">
            <v>1.4574101212895156E-4</v>
          </cell>
          <cell r="H548">
            <v>1.6342449634809209E-4</v>
          </cell>
          <cell r="I548">
            <v>1.6860474569062596E-4</v>
          </cell>
          <cell r="J548">
            <v>1.6536804127605749E-4</v>
          </cell>
          <cell r="K548">
            <v>4.8540004358466754E-4</v>
          </cell>
          <cell r="L548">
            <v>5.116559528705538E-4</v>
          </cell>
          <cell r="M548">
            <v>4.7619014391818063E-4</v>
          </cell>
          <cell r="N548">
            <v>4.985374076811245E-4</v>
          </cell>
          <cell r="O548">
            <v>5.834193028789467E-4</v>
          </cell>
        </row>
        <row r="549">
          <cell r="A549" t="str">
            <v>RHEM-SHCONBR</v>
          </cell>
          <cell r="B549" t="str">
            <v>VAR_fin</v>
          </cell>
          <cell r="C549" t="str">
            <v>CON</v>
          </cell>
          <cell r="F549">
            <v>1.3843087058729866E-4</v>
          </cell>
          <cell r="G549">
            <v>1.4574101212895156E-4</v>
          </cell>
          <cell r="H549">
            <v>1.6342449634809209E-4</v>
          </cell>
          <cell r="I549">
            <v>1.6860474569062596E-4</v>
          </cell>
          <cell r="J549">
            <v>1.6536804127605749E-4</v>
          </cell>
          <cell r="K549">
            <v>4.8540004358466754E-4</v>
          </cell>
          <cell r="L549">
            <v>5.116559528705538E-4</v>
          </cell>
          <cell r="M549">
            <v>4.7619014391818063E-4</v>
          </cell>
          <cell r="N549">
            <v>4.985374076811245E-4</v>
          </cell>
          <cell r="O549">
            <v>5.834193028789467E-4</v>
          </cell>
        </row>
        <row r="550">
          <cell r="A550" t="str">
            <v>RHEM-SHCONBR</v>
          </cell>
          <cell r="B550" t="str">
            <v>VAR_ncap</v>
          </cell>
          <cell r="C550" t="str">
            <v>-</v>
          </cell>
          <cell r="D550">
            <v>5.1653424710219301E-8</v>
          </cell>
          <cell r="E550">
            <v>7.8278639493734006E-8</v>
          </cell>
          <cell r="F550">
            <v>1.19555199945484E-5</v>
          </cell>
          <cell r="G550">
            <v>1.3332118862213E-7</v>
          </cell>
          <cell r="H550">
            <v>1.7068886919890201E-6</v>
          </cell>
          <cell r="I550">
            <v>2.5175471949191098E-7</v>
          </cell>
          <cell r="J550">
            <v>8.3916667622304696E-8</v>
          </cell>
          <cell r="K550">
            <v>2.66340629600833E-5</v>
          </cell>
          <cell r="L550">
            <v>7.3148147930191595E-7</v>
          </cell>
          <cell r="M550">
            <v>2.9625984220504099E-7</v>
          </cell>
          <cell r="N550">
            <v>2.7770406672630998E-7</v>
          </cell>
          <cell r="O550">
            <v>1.0342635656217099E-5</v>
          </cell>
        </row>
        <row r="551">
          <cell r="A551" t="str">
            <v>RHEM-SHCONBR</v>
          </cell>
          <cell r="B551" t="str">
            <v>VAR_cap</v>
          </cell>
          <cell r="C551" t="str">
            <v>-</v>
          </cell>
          <cell r="D551">
            <v>5.1653424710219301E-8</v>
          </cell>
          <cell r="E551">
            <v>1.1899192136164281E-7</v>
          </cell>
          <cell r="F551">
            <v>1.2085452058752401E-5</v>
          </cell>
          <cell r="G551">
            <v>1.2197693762514564E-5</v>
          </cell>
          <cell r="H551">
            <v>1.3876517951951657E-5</v>
          </cell>
          <cell r="I551">
            <v>1.4091441815212278E-5</v>
          </cell>
          <cell r="J551">
            <v>1.4143761921633241E-5</v>
          </cell>
          <cell r="K551">
            <v>4.0747608850905431E-5</v>
          </cell>
          <cell r="L551">
            <v>4.1448381950946823E-5</v>
          </cell>
          <cell r="M551">
            <v>4.1698068329324085E-5</v>
          </cell>
          <cell r="N551">
            <v>4.193208804426821E-5</v>
          </cell>
          <cell r="O551">
            <v>5.2211069332412863E-5</v>
          </cell>
        </row>
        <row r="552">
          <cell r="A552" t="str">
            <v>RHEM-SHSOLBR</v>
          </cell>
          <cell r="B552" t="str">
            <v>VAR_fout</v>
          </cell>
          <cell r="C552" t="str">
            <v>RHEM-SHASOL</v>
          </cell>
          <cell r="D552">
            <v>0.40801104006786476</v>
          </cell>
          <cell r="E552">
            <v>0.47087495027932225</v>
          </cell>
          <cell r="F552">
            <v>0.47067090942934148</v>
          </cell>
          <cell r="G552">
            <v>0.4707658205886332</v>
          </cell>
          <cell r="H552">
            <v>0.44223671507514173</v>
          </cell>
          <cell r="I552">
            <v>0.47068318601579312</v>
          </cell>
          <cell r="J552">
            <v>0.4662053410850106</v>
          </cell>
          <cell r="K552">
            <v>0.40900826979385713</v>
          </cell>
          <cell r="L552">
            <v>0.45987718491143598</v>
          </cell>
          <cell r="M552">
            <v>0.40992145460954205</v>
          </cell>
          <cell r="N552">
            <v>0.43448349488074917</v>
          </cell>
          <cell r="O552">
            <v>0.35823541015898919</v>
          </cell>
        </row>
        <row r="553">
          <cell r="A553" t="str">
            <v>RHEM-SHSOLBR</v>
          </cell>
          <cell r="B553" t="str">
            <v>VAR_fin</v>
          </cell>
          <cell r="C553" t="str">
            <v>SOL</v>
          </cell>
          <cell r="D553">
            <v>0.40801104006786476</v>
          </cell>
          <cell r="E553">
            <v>0.47087495027932225</v>
          </cell>
          <cell r="F553">
            <v>0.47067090942934148</v>
          </cell>
          <cell r="G553">
            <v>0.4707658205886332</v>
          </cell>
          <cell r="H553">
            <v>0.44223671507514173</v>
          </cell>
          <cell r="I553">
            <v>0.47068318601579312</v>
          </cell>
          <cell r="J553">
            <v>0.4662053410850106</v>
          </cell>
          <cell r="K553">
            <v>0.40900826979385713</v>
          </cell>
          <cell r="L553">
            <v>0.45987718491143598</v>
          </cell>
          <cell r="M553">
            <v>0.40992145460954205</v>
          </cell>
          <cell r="N553">
            <v>0.43448349488074917</v>
          </cell>
          <cell r="O553">
            <v>0.35823541015898919</v>
          </cell>
        </row>
        <row r="554">
          <cell r="A554" t="str">
            <v>RHEM-SHSOLBR</v>
          </cell>
          <cell r="B554" t="str">
            <v>VAR_ncap</v>
          </cell>
          <cell r="C554" t="str">
            <v>-</v>
          </cell>
          <cell r="D554">
            <v>1.5314642073457999E-4</v>
          </cell>
          <cell r="E554">
            <v>8.9843019763815903E-3</v>
          </cell>
          <cell r="F554">
            <v>2.9566165844026498E-7</v>
          </cell>
          <cell r="G554">
            <v>4.6403589977319202E-7</v>
          </cell>
          <cell r="H554">
            <v>4.8382677928641801E-2</v>
          </cell>
          <cell r="I554">
            <v>2.0010047525228399E-2</v>
          </cell>
          <cell r="J554">
            <v>1.0928923417923E-6</v>
          </cell>
          <cell r="K554">
            <v>4.83831887585221E-2</v>
          </cell>
          <cell r="L554">
            <v>1.6936003535347799E-2</v>
          </cell>
          <cell r="M554">
            <v>3.0761965162172302E-3</v>
          </cell>
          <cell r="N554">
            <v>4.5183433948453401E-2</v>
          </cell>
          <cell r="O554">
            <v>2.0139502934370199E-2</v>
          </cell>
        </row>
        <row r="555">
          <cell r="A555" t="str">
            <v>RHEM-SHSOLBR</v>
          </cell>
          <cell r="B555" t="str">
            <v>VAR_cap</v>
          </cell>
          <cell r="C555" t="str">
            <v>-</v>
          </cell>
          <cell r="D555">
            <v>5.9408067837772881E-2</v>
          </cell>
          <cell r="E555">
            <v>6.8392369814154474E-2</v>
          </cell>
          <cell r="F555">
            <v>6.8392665475812908E-2</v>
          </cell>
          <cell r="G555">
            <v>6.8393129511712683E-2</v>
          </cell>
          <cell r="H555">
            <v>6.8393051518012393E-2</v>
          </cell>
          <cell r="I555">
            <v>6.8393163296440296E-2</v>
          </cell>
          <cell r="J555">
            <v>6.8393818346211999E-2</v>
          </cell>
          <cell r="K555">
            <v>6.8394329176092297E-2</v>
          </cell>
          <cell r="L555">
            <v>6.8394765784250605E-2</v>
          </cell>
          <cell r="M555">
            <v>6.8395388810087193E-2</v>
          </cell>
          <cell r="N555">
            <v>6.8396412466007805E-2</v>
          </cell>
          <cell r="O555">
            <v>6.8399133399040898E-2</v>
          </cell>
        </row>
        <row r="556">
          <cell r="A556" t="str">
            <v>SCOM-SHH2BR</v>
          </cell>
          <cell r="B556" t="str">
            <v>VAR_fout</v>
          </cell>
          <cell r="C556" t="str">
            <v>SCOM-SHH2B</v>
          </cell>
          <cell r="G556">
            <v>4.8738107126503386E-4</v>
          </cell>
          <cell r="H556">
            <v>1.1597770364509034E-3</v>
          </cell>
          <cell r="I556">
            <v>1.5409367580299256E-3</v>
          </cell>
          <cell r="J556">
            <v>1.1528247263188312E-3</v>
          </cell>
          <cell r="K556">
            <v>5.2787467334363819E-3</v>
          </cell>
          <cell r="L556">
            <v>4.8358216804729381E-3</v>
          </cell>
          <cell r="M556">
            <v>8.9903926405633314E-2</v>
          </cell>
          <cell r="N556">
            <v>0.15435263651229039</v>
          </cell>
          <cell r="O556">
            <v>0.13001309444913858</v>
          </cell>
        </row>
        <row r="557">
          <cell r="A557" t="str">
            <v>SCOM-SHH2BR</v>
          </cell>
          <cell r="B557" t="str">
            <v>VAR_fin</v>
          </cell>
          <cell r="C557" t="str">
            <v>RSH2</v>
          </cell>
          <cell r="G557">
            <v>5.1476203032486652E-4</v>
          </cell>
          <cell r="H557">
            <v>1.2249330497346614E-3</v>
          </cell>
          <cell r="I557">
            <v>1.6275062388181212E-3</v>
          </cell>
          <cell r="J557">
            <v>1.2175901603816873E-3</v>
          </cell>
          <cell r="K557">
            <v>5.5753055386856196E-3</v>
          </cell>
          <cell r="L557">
            <v>5.1074970557804097E-3</v>
          </cell>
          <cell r="M557">
            <v>9.4954708787972297E-2</v>
          </cell>
          <cell r="N557">
            <v>0.16302413294556528</v>
          </cell>
          <cell r="O557">
            <v>0.13731720087886548</v>
          </cell>
        </row>
        <row r="558">
          <cell r="A558" t="str">
            <v>SCOM-SHH2BR</v>
          </cell>
          <cell r="B558" t="str">
            <v>VAR_ncap</v>
          </cell>
          <cell r="C558" t="str">
            <v>-</v>
          </cell>
          <cell r="G558">
            <v>6.3286579127223001E-5</v>
          </cell>
          <cell r="H558">
            <v>8.6491724524723903E-5</v>
          </cell>
          <cell r="I558">
            <v>5.8845698733314599E-5</v>
          </cell>
          <cell r="J558">
            <v>6.6519349789167499E-6</v>
          </cell>
          <cell r="K558">
            <v>5.2322352543482397E-4</v>
          </cell>
          <cell r="L558">
            <v>2.8961415855870599E-5</v>
          </cell>
          <cell r="M558">
            <v>6.7327718478735199E-3</v>
          </cell>
          <cell r="N558">
            <v>6.9888349979980603E-3</v>
          </cell>
          <cell r="O558">
            <v>4.9638057762445097E-5</v>
          </cell>
        </row>
        <row r="559">
          <cell r="A559" t="str">
            <v>SCOM-SHH2BR</v>
          </cell>
          <cell r="B559" t="str">
            <v>VAR_cap</v>
          </cell>
          <cell r="C559" t="str">
            <v>-</v>
          </cell>
          <cell r="G559">
            <v>6.3286579127223001E-5</v>
          </cell>
          <cell r="H559">
            <v>1.4943854238706273E-4</v>
          </cell>
          <cell r="I559">
            <v>1.9513337701451811E-4</v>
          </cell>
          <cell r="J559">
            <v>1.4953483614767402E-4</v>
          </cell>
          <cell r="K559">
            <v>5.8645636446038511E-4</v>
          </cell>
          <cell r="L559">
            <v>5.6351550865229086E-4</v>
          </cell>
          <cell r="M559">
            <v>7.2819950245820997E-3</v>
          </cell>
          <cell r="N559">
            <v>1.3830060696364908E-2</v>
          </cell>
          <cell r="O559">
            <v>1.3767750666238025E-2</v>
          </cell>
        </row>
        <row r="560">
          <cell r="A560" t="str">
            <v>ITOT-SWHCONBR1</v>
          </cell>
          <cell r="B560" t="str">
            <v>VAR_fout</v>
          </cell>
          <cell r="C560" t="str">
            <v>ITOT-ELS</v>
          </cell>
          <cell r="E560">
            <v>0.8505937409162434</v>
          </cell>
          <cell r="F560">
            <v>0.85059395547236194</v>
          </cell>
          <cell r="G560">
            <v>0.85051733561648013</v>
          </cell>
          <cell r="H560">
            <v>0.84928685182254604</v>
          </cell>
          <cell r="I560">
            <v>0.84891044257242698</v>
          </cell>
          <cell r="J560">
            <v>0.84889262328750781</v>
          </cell>
          <cell r="K560">
            <v>0.84810729708805188</v>
          </cell>
          <cell r="L560">
            <v>0.84836270478938558</v>
          </cell>
          <cell r="M560">
            <v>0.84706390698795886</v>
          </cell>
          <cell r="N560">
            <v>0.84786963996028564</v>
          </cell>
          <cell r="O560">
            <v>0.84404456316672016</v>
          </cell>
        </row>
        <row r="561">
          <cell r="A561" t="str">
            <v>ITOT-SWHCONBR1</v>
          </cell>
          <cell r="B561" t="str">
            <v>VAR_fout</v>
          </cell>
          <cell r="C561" t="str">
            <v>ITOT-SWHC</v>
          </cell>
          <cell r="E561">
            <v>4.0435955833408057</v>
          </cell>
          <cell r="F561">
            <v>4.04359660330854</v>
          </cell>
          <cell r="G561">
            <v>4.0432323639590875</v>
          </cell>
          <cell r="H561">
            <v>4.0373828278113564</v>
          </cell>
          <cell r="I561">
            <v>4.0355934344639897</v>
          </cell>
          <cell r="J561">
            <v>4.03550872424531</v>
          </cell>
          <cell r="K561">
            <v>4.0317754008044631</v>
          </cell>
          <cell r="L561">
            <v>4.0329895708640171</v>
          </cell>
          <cell r="M561">
            <v>4.0268152801293517</v>
          </cell>
          <cell r="N561">
            <v>4.0306456143200826</v>
          </cell>
          <cell r="O561">
            <v>4.0124617706302201</v>
          </cell>
        </row>
        <row r="562">
          <cell r="A562" t="str">
            <v>ITOT-SWHCONBR1</v>
          </cell>
          <cell r="B562" t="str">
            <v>VAR_fin</v>
          </cell>
          <cell r="C562" t="str">
            <v>CON</v>
          </cell>
          <cell r="E562">
            <v>4.8941893242570487</v>
          </cell>
          <cell r="F562">
            <v>4.8941905587809007</v>
          </cell>
          <cell r="G562">
            <v>4.893749699575566</v>
          </cell>
          <cell r="H562">
            <v>4.8866696796338989</v>
          </cell>
          <cell r="I562">
            <v>4.88450387703642</v>
          </cell>
          <cell r="J562">
            <v>4.8844013475328198</v>
          </cell>
          <cell r="K562">
            <v>4.8798826978925112</v>
          </cell>
          <cell r="L562">
            <v>4.8813522756533994</v>
          </cell>
          <cell r="M562">
            <v>4.8738791871173177</v>
          </cell>
          <cell r="N562">
            <v>4.8785152542803658</v>
          </cell>
          <cell r="O562">
            <v>4.8565063337969372</v>
          </cell>
        </row>
        <row r="563">
          <cell r="A563" t="str">
            <v>ITOT-SWHCONBR1</v>
          </cell>
          <cell r="B563" t="str">
            <v>VAR_ncap</v>
          </cell>
          <cell r="C563" t="str">
            <v>-</v>
          </cell>
          <cell r="E563">
            <v>0.26616397039601603</v>
          </cell>
          <cell r="F563">
            <v>1.13242022176213E-7</v>
          </cell>
          <cell r="G563">
            <v>5.9989296938164399E-8</v>
          </cell>
          <cell r="H563">
            <v>0.129391115278196</v>
          </cell>
          <cell r="I563">
            <v>0.136247289579596</v>
          </cell>
          <cell r="J563">
            <v>1.5881913273020899E-7</v>
          </cell>
          <cell r="K563">
            <v>0.129148005600208</v>
          </cell>
          <cell r="L563">
            <v>0.1153863755471</v>
          </cell>
          <cell r="M563">
            <v>2.05347972724364E-2</v>
          </cell>
          <cell r="N563">
            <v>0.143101702933772</v>
          </cell>
          <cell r="O563">
            <v>0.10049622857636301</v>
          </cell>
        </row>
        <row r="564">
          <cell r="A564" t="str">
            <v>ITOT-SWHCONBR1</v>
          </cell>
          <cell r="B564" t="str">
            <v>VAR_cap</v>
          </cell>
          <cell r="C564" t="str">
            <v>-</v>
          </cell>
          <cell r="E564">
            <v>0.26616397039601603</v>
          </cell>
          <cell r="F564">
            <v>0.26616408363803801</v>
          </cell>
          <cell r="G564">
            <v>0.26616414362733498</v>
          </cell>
          <cell r="H564">
            <v>0.26575874821689899</v>
          </cell>
          <cell r="I564">
            <v>0.265638477214791</v>
          </cell>
          <cell r="J564">
            <v>0.26563856367692501</v>
          </cell>
          <cell r="K564">
            <v>0.26539545399893599</v>
          </cell>
          <cell r="L564">
            <v>0.26546947057072501</v>
          </cell>
          <cell r="M564">
            <v>0.26506917841974398</v>
          </cell>
          <cell r="N564">
            <v>0.265318758162917</v>
          </cell>
          <cell r="O564">
            <v>0.26413272878257099</v>
          </cell>
        </row>
        <row r="565">
          <cell r="A565" t="str">
            <v>SCOM-SHLTHCHPWOD</v>
          </cell>
          <cell r="B565" t="str">
            <v>VAR_fout</v>
          </cell>
          <cell r="C565" t="str">
            <v>SCOM-SHLTHC-WOD</v>
          </cell>
          <cell r="G565">
            <v>3.4846211291909759E-3</v>
          </cell>
          <cell r="H565">
            <v>2.632723960983391E-3</v>
          </cell>
          <cell r="I565">
            <v>2.0890787654842722E-3</v>
          </cell>
          <cell r="J565">
            <v>2.755190168098606E-3</v>
          </cell>
          <cell r="K565">
            <v>5.2916463333599305E-3</v>
          </cell>
          <cell r="L565">
            <v>5.0706281854458407E-3</v>
          </cell>
          <cell r="M565">
            <v>8.7481784859618633E-3</v>
          </cell>
          <cell r="N565">
            <v>7.5595758928084008E-3</v>
          </cell>
          <cell r="O565">
            <v>1.52442413376633E-2</v>
          </cell>
        </row>
        <row r="566">
          <cell r="A566" t="str">
            <v>SCOM-SHLTHCHPWOD</v>
          </cell>
          <cell r="B566" t="str">
            <v>VAR_fin</v>
          </cell>
          <cell r="C566" t="str">
            <v>SCOM_LTH_CHPWOD_ON</v>
          </cell>
          <cell r="G566">
            <v>3.519819322415131E-3</v>
          </cell>
          <cell r="H566">
            <v>2.6593171323064536E-3</v>
          </cell>
          <cell r="I566">
            <v>2.1101805711962363E-3</v>
          </cell>
          <cell r="J566">
            <v>2.7830203718167737E-3</v>
          </cell>
          <cell r="K566">
            <v>5.3450973064241725E-3</v>
          </cell>
          <cell r="L566">
            <v>5.1218466519655018E-3</v>
          </cell>
          <cell r="M566">
            <v>8.8365439252140205E-3</v>
          </cell>
          <cell r="N566">
            <v>7.635935245261012E-3</v>
          </cell>
          <cell r="O566">
            <v>1.5398223573397252E-2</v>
          </cell>
        </row>
        <row r="567">
          <cell r="A567" t="str">
            <v>SCOM-SHLTHCHPWOD</v>
          </cell>
          <cell r="B567" t="str">
            <v>VAR_fin</v>
          </cell>
          <cell r="C567" t="str">
            <v>SCOMLTHCHPC</v>
          </cell>
          <cell r="G567">
            <v>3.4846211291909759E-3</v>
          </cell>
          <cell r="H567">
            <v>2.632723960983391E-3</v>
          </cell>
          <cell r="I567">
            <v>2.0890787654842722E-3</v>
          </cell>
          <cell r="J567">
            <v>2.755190168098606E-3</v>
          </cell>
          <cell r="K567">
            <v>5.2916463333599305E-3</v>
          </cell>
          <cell r="L567">
            <v>5.0706281854458407E-3</v>
          </cell>
          <cell r="M567">
            <v>8.7481784859618633E-3</v>
          </cell>
          <cell r="N567">
            <v>7.5595758928084008E-3</v>
          </cell>
          <cell r="O567">
            <v>1.52442413376633E-2</v>
          </cell>
        </row>
        <row r="568">
          <cell r="A568" t="str">
            <v>SCOM-SHLTHCHPWOD</v>
          </cell>
          <cell r="B568" t="str">
            <v>VAR_ncap</v>
          </cell>
          <cell r="C568" t="str">
            <v>-</v>
          </cell>
          <cell r="G568">
            <v>2.7861795484155803E-4</v>
          </cell>
          <cell r="H568">
            <v>1.9997913471507899E-4</v>
          </cell>
          <cell r="I568">
            <v>1.6580389927120401E-4</v>
          </cell>
          <cell r="J568">
            <v>1.66740736654929E-4</v>
          </cell>
          <cell r="K568">
            <v>3.4739835141959499E-4</v>
          </cell>
          <cell r="L568">
            <v>2.6403711703418498E-4</v>
          </cell>
          <cell r="M568">
            <v>5.1445363542300805E-4</v>
          </cell>
          <cell r="N568">
            <v>3.74967454285582E-4</v>
          </cell>
          <cell r="O568">
            <v>9.71498872485445E-4</v>
          </cell>
        </row>
        <row r="569">
          <cell r="A569" t="str">
            <v>SCOM-SHLTHCHPWOD</v>
          </cell>
          <cell r="B569" t="str">
            <v>VAR_cap</v>
          </cell>
          <cell r="C569" t="str">
            <v>-</v>
          </cell>
          <cell r="G569">
            <v>2.7861795484155803E-4</v>
          </cell>
          <cell r="H569">
            <v>2.7592737602929703E-4</v>
          </cell>
          <cell r="I569">
            <v>2.3169394965045001E-4</v>
          </cell>
          <cell r="J569">
            <v>2.5360710974103802E-4</v>
          </cell>
          <cell r="K569">
            <v>4.5825580514223996E-4</v>
          </cell>
          <cell r="L569">
            <v>4.1883017671375493E-4</v>
          </cell>
          <cell r="M569">
            <v>7.1316929878622584E-4</v>
          </cell>
          <cell r="N569">
            <v>6.0373683908486204E-4</v>
          </cell>
          <cell r="O569">
            <v>1.240301836870661E-3</v>
          </cell>
        </row>
        <row r="570">
          <cell r="A570" t="str">
            <v>SCOM-SHSTG-NGAHP</v>
          </cell>
          <cell r="B570" t="str">
            <v>VAR_fout</v>
          </cell>
          <cell r="C570" t="str">
            <v>SCOM-SHANGAH</v>
          </cell>
          <cell r="D570">
            <v>3.0318778075808789E-6</v>
          </cell>
          <cell r="E570">
            <v>3.1562774159846437E-6</v>
          </cell>
          <cell r="F570">
            <v>1.5724628926871468E-3</v>
          </cell>
          <cell r="G570">
            <v>1.4311464867317191E-3</v>
          </cell>
          <cell r="H570">
            <v>3.6944318439928255E-3</v>
          </cell>
          <cell r="I570">
            <v>4.2340428549225637E-3</v>
          </cell>
          <cell r="J570">
            <v>7.2582002900945996E-3</v>
          </cell>
          <cell r="K570">
            <v>1.3225326079757625E-2</v>
          </cell>
          <cell r="L570">
            <v>8.1357514374825E-3</v>
          </cell>
          <cell r="M570">
            <v>2.0703470630736093E-2</v>
          </cell>
          <cell r="N570">
            <v>1.4744572382981283E-2</v>
          </cell>
          <cell r="O570">
            <v>4.2302360589122442E-2</v>
          </cell>
        </row>
        <row r="571">
          <cell r="A571" t="str">
            <v>SCOM-SHSTG-NGAHP</v>
          </cell>
          <cell r="B571" t="str">
            <v>VAR_fin</v>
          </cell>
          <cell r="C571" t="str">
            <v>SCOM-SHANGAH</v>
          </cell>
          <cell r="D571">
            <v>3.0318778075808789E-6</v>
          </cell>
          <cell r="E571">
            <v>3.1562774159846437E-6</v>
          </cell>
          <cell r="F571">
            <v>2.0289978807014894E-3</v>
          </cell>
          <cell r="G571">
            <v>1.7889468125623057E-3</v>
          </cell>
          <cell r="H571">
            <v>4.4781565605669926E-3</v>
          </cell>
          <cell r="I571">
            <v>4.9813311692471496E-3</v>
          </cell>
          <cell r="J571">
            <v>8.2952613191970368E-3</v>
          </cell>
          <cell r="K571">
            <v>1.4694952856343459E-2</v>
          </cell>
          <cell r="L571">
            <v>9.0398341298176636E-3</v>
          </cell>
          <cell r="M571">
            <v>2.3004201576399867E-2</v>
          </cell>
          <cell r="N571">
            <v>1.6383183898016667E-2</v>
          </cell>
          <cell r="O571">
            <v>4.7003772750473238E-2</v>
          </cell>
        </row>
        <row r="572">
          <cell r="A572" t="str">
            <v>SCOM-SHSTG-NGAHP</v>
          </cell>
          <cell r="B572" t="str">
            <v>VAR_ncap</v>
          </cell>
          <cell r="C572" t="str">
            <v>-</v>
          </cell>
          <cell r="D572">
            <v>6.1403630440797895E-4</v>
          </cell>
          <cell r="E572">
            <v>4.8259950257550097E-6</v>
          </cell>
          <cell r="F572">
            <v>2.4073882992832499E-5</v>
          </cell>
          <cell r="G572">
            <v>1.4278867994093701E-5</v>
          </cell>
          <cell r="H572">
            <v>1.0881649486689601E-4</v>
          </cell>
          <cell r="I572">
            <v>1.31207809375927E-4</v>
          </cell>
          <cell r="J572">
            <v>2.0275697669990301E-4</v>
          </cell>
          <cell r="K572">
            <v>1.3646467409863299E-4</v>
          </cell>
          <cell r="L572">
            <v>1.3053219587758199E-4</v>
          </cell>
          <cell r="M572">
            <v>6.0557190352728701E-4</v>
          </cell>
          <cell r="N572">
            <v>1.7718365814639299E-4</v>
          </cell>
          <cell r="O572">
            <v>2.0015193855307599E-3</v>
          </cell>
        </row>
        <row r="573">
          <cell r="A573" t="str">
            <v>SCOM-SHSTG-NGAHP</v>
          </cell>
          <cell r="B573" t="str">
            <v>VAR_cap</v>
          </cell>
          <cell r="C573" t="str">
            <v>-</v>
          </cell>
          <cell r="D573">
            <v>6.1403630440797895E-4</v>
          </cell>
          <cell r="E573">
            <v>8.4964964094569242E-6</v>
          </cell>
          <cell r="F573">
            <v>3.008517851224796E-5</v>
          </cell>
          <cell r="G573">
            <v>3.0574476869104001E-5</v>
          </cell>
          <cell r="H573">
            <v>1.2793393185151899E-4</v>
          </cell>
          <cell r="I573">
            <v>2.2968994375927683E-4</v>
          </cell>
          <cell r="J573">
            <v>3.9430382189726469E-4</v>
          </cell>
          <cell r="K573">
            <v>3.27127909739279E-4</v>
          </cell>
          <cell r="L573">
            <v>2.4670547189058E-4</v>
          </cell>
          <cell r="M573">
            <v>7.6389861034097302E-4</v>
          </cell>
          <cell r="N573">
            <v>7.2489538405362704E-4</v>
          </cell>
          <cell r="O573">
            <v>2.5372270385988272E-3</v>
          </cell>
        </row>
        <row r="574">
          <cell r="A574" t="str">
            <v>ITOT-SWHCONBR2</v>
          </cell>
          <cell r="B574" t="str">
            <v>VAR_fout</v>
          </cell>
          <cell r="C574" t="str">
            <v>ITOT-ELS</v>
          </cell>
          <cell r="G574">
            <v>1.3102186220834806E-4</v>
          </cell>
          <cell r="H574">
            <v>1.7007251068649207E-3</v>
          </cell>
          <cell r="I574">
            <v>1.796610219049113E-3</v>
          </cell>
          <cell r="J574">
            <v>1.6937020915628476E-3</v>
          </cell>
          <cell r="K574">
            <v>1.7815155978613986E-3</v>
          </cell>
          <cell r="L574">
            <v>1.8557071829782381E-3</v>
          </cell>
          <cell r="M574">
            <v>2.2834169221138652E-3</v>
          </cell>
          <cell r="N574">
            <v>2.1860246374175406E-3</v>
          </cell>
          <cell r="O574">
            <v>4.6255767995237026E-3</v>
          </cell>
        </row>
        <row r="575">
          <cell r="A575" t="str">
            <v>ITOT-SWHCONBR2</v>
          </cell>
          <cell r="B575" t="str">
            <v>VAR_fout</v>
          </cell>
          <cell r="C575" t="str">
            <v>ITOT-SWHC</v>
          </cell>
          <cell r="G575">
            <v>2.0253472514178457E-4</v>
          </cell>
          <cell r="H575">
            <v>2.6289955451317959E-3</v>
          </cell>
          <cell r="I575">
            <v>2.7772155789039686E-3</v>
          </cell>
          <cell r="J575">
            <v>2.6181393074787979E-3</v>
          </cell>
          <cell r="K575">
            <v>2.7538821832259861E-3</v>
          </cell>
          <cell r="L575">
            <v>2.8685681756718752E-3</v>
          </cell>
          <cell r="M575">
            <v>3.5297255809799118E-3</v>
          </cell>
          <cell r="N575">
            <v>3.3791757469336359E-3</v>
          </cell>
          <cell r="O575">
            <v>7.1502565291279869E-3</v>
          </cell>
        </row>
        <row r="576">
          <cell r="A576" t="str">
            <v>ITOT-SWHCONBR2</v>
          </cell>
          <cell r="B576" t="str">
            <v>VAR_fin</v>
          </cell>
          <cell r="C576" t="str">
            <v>CON</v>
          </cell>
          <cell r="G576">
            <v>3.3355658735013233E-4</v>
          </cell>
          <cell r="H576">
            <v>4.3297206519967183E-3</v>
          </cell>
          <cell r="I576">
            <v>4.5738257979530805E-3</v>
          </cell>
          <cell r="J576">
            <v>4.3118413990416464E-3</v>
          </cell>
          <cell r="K576">
            <v>4.5353977810873875E-3</v>
          </cell>
          <cell r="L576">
            <v>4.7242753586501157E-3</v>
          </cell>
          <cell r="M576">
            <v>5.8131425030937761E-3</v>
          </cell>
          <cell r="N576">
            <v>5.5652003843511761E-3</v>
          </cell>
          <cell r="O576">
            <v>1.177583332865169E-2</v>
          </cell>
        </row>
        <row r="577">
          <cell r="A577" t="str">
            <v>ITOT-SWHCONBR2</v>
          </cell>
          <cell r="B577" t="str">
            <v>VAR_ncap</v>
          </cell>
          <cell r="C577" t="str">
            <v>-</v>
          </cell>
          <cell r="G577">
            <v>1.8101133745426299E-5</v>
          </cell>
          <cell r="H577">
            <v>2.17430514282809E-4</v>
          </cell>
          <cell r="I577">
            <v>1.6730210291308398E-5</v>
          </cell>
          <cell r="J577">
            <v>3.9697785896534901E-7</v>
          </cell>
          <cell r="K577">
            <v>2.2959587328370601E-4</v>
          </cell>
          <cell r="L577">
            <v>2.44980300775463E-5</v>
          </cell>
          <cell r="M577">
            <v>6.2160057745776003E-5</v>
          </cell>
          <cell r="N577">
            <v>1.83205878835402E-4</v>
          </cell>
          <cell r="O577">
            <v>3.9531886303585E-4</v>
          </cell>
        </row>
        <row r="578">
          <cell r="A578" t="str">
            <v>ITOT-SWHCONBR2</v>
          </cell>
          <cell r="B578" t="str">
            <v>VAR_cap</v>
          </cell>
          <cell r="C578" t="str">
            <v>-</v>
          </cell>
          <cell r="G578">
            <v>1.8101133745426299E-5</v>
          </cell>
          <cell r="H578">
            <v>2.35531648028235E-4</v>
          </cell>
          <cell r="I578">
            <v>2.48818174473139E-4</v>
          </cell>
          <cell r="J578">
            <v>2.3455770243308301E-4</v>
          </cell>
          <cell r="K578">
            <v>2.4672306143397901E-4</v>
          </cell>
          <cell r="L578">
            <v>2.5700894850411399E-4</v>
          </cell>
          <cell r="M578">
            <v>3.1625396110702801E-4</v>
          </cell>
          <cell r="N578">
            <v>3.0276421838649201E-4</v>
          </cell>
          <cell r="O578">
            <v>6.4068479961702795E-4</v>
          </cell>
        </row>
        <row r="579">
          <cell r="A579" t="str">
            <v>RHES-SHCONBR1</v>
          </cell>
          <cell r="B579" t="str">
            <v>VAR_fout</v>
          </cell>
          <cell r="C579" t="str">
            <v>RHES-SHCON</v>
          </cell>
          <cell r="D579">
            <v>0.56337728836798939</v>
          </cell>
          <cell r="E579">
            <v>1.1276287981341966</v>
          </cell>
          <cell r="F579">
            <v>1.1274981081108075</v>
          </cell>
          <cell r="G579">
            <v>1.1275724170169454</v>
          </cell>
          <cell r="H579">
            <v>1.127566303208051</v>
          </cell>
          <cell r="I579">
            <v>1.1275860937074873</v>
          </cell>
          <cell r="J579">
            <v>1.1275348483043437</v>
          </cell>
          <cell r="K579">
            <v>2.1960242447448421</v>
          </cell>
          <cell r="L579">
            <v>3.4982357171149232</v>
          </cell>
          <cell r="M579">
            <v>3.4978914730014385</v>
          </cell>
          <cell r="N579">
            <v>3.4981385111303274</v>
          </cell>
          <cell r="O579">
            <v>3.4979370435692223</v>
          </cell>
        </row>
        <row r="580">
          <cell r="A580" t="str">
            <v>RHES-SHCONBR1</v>
          </cell>
          <cell r="B580" t="str">
            <v>VAR_fin</v>
          </cell>
          <cell r="C580" t="str">
            <v>CON</v>
          </cell>
          <cell r="D580">
            <v>0.56337728836798939</v>
          </cell>
          <cell r="E580">
            <v>1.1276287981341966</v>
          </cell>
          <cell r="F580">
            <v>1.1274981081108075</v>
          </cell>
          <cell r="G580">
            <v>1.1275724170169454</v>
          </cell>
          <cell r="H580">
            <v>1.127566303208051</v>
          </cell>
          <cell r="I580">
            <v>1.1275860937074873</v>
          </cell>
          <cell r="J580">
            <v>1.1275348483043437</v>
          </cell>
          <cell r="K580">
            <v>2.1960242447448421</v>
          </cell>
          <cell r="L580">
            <v>3.4982357171149232</v>
          </cell>
          <cell r="M580">
            <v>3.4978914730014385</v>
          </cell>
          <cell r="N580">
            <v>3.4981385111303274</v>
          </cell>
          <cell r="O580">
            <v>3.4979370435692223</v>
          </cell>
        </row>
        <row r="581">
          <cell r="A581" t="str">
            <v>RHES-SHCONBR1</v>
          </cell>
          <cell r="B581" t="str">
            <v>VAR_ncap</v>
          </cell>
          <cell r="C581" t="str">
            <v>-</v>
          </cell>
          <cell r="D581">
            <v>4.5549549811752098E-2</v>
          </cell>
          <cell r="E581">
            <v>4.5549530672899997E-2</v>
          </cell>
          <cell r="F581">
            <v>1.11785315364898E-7</v>
          </cell>
          <cell r="G581">
            <v>2.2569376518549601E-7</v>
          </cell>
          <cell r="H581">
            <v>8.9065098790136694E-8</v>
          </cell>
          <cell r="I581">
            <v>6.7672458293771705E-8</v>
          </cell>
          <cell r="J581">
            <v>2.4297502179019699E-8</v>
          </cell>
          <cell r="K581">
            <v>0.13112404501251401</v>
          </cell>
          <cell r="L581">
            <v>0.15149801851737901</v>
          </cell>
          <cell r="M581">
            <v>1.2091070147981099E-7</v>
          </cell>
          <cell r="N581">
            <v>9.7317835215654306E-8</v>
          </cell>
          <cell r="O581">
            <v>2.55091415957734E-7</v>
          </cell>
        </row>
        <row r="582">
          <cell r="A582" t="str">
            <v>RHES-SHCONBR1</v>
          </cell>
          <cell r="B582" t="str">
            <v>VAR_cap</v>
          </cell>
          <cell r="C582" t="str">
            <v>-</v>
          </cell>
          <cell r="D582">
            <v>4.5549549811752098E-2</v>
          </cell>
          <cell r="E582">
            <v>9.1099080484652095E-2</v>
          </cell>
          <cell r="F582">
            <v>9.1099192269967502E-2</v>
          </cell>
          <cell r="G582">
            <v>9.1099417963732707E-2</v>
          </cell>
          <cell r="H582">
            <v>9.1099507028831503E-2</v>
          </cell>
          <cell r="I582">
            <v>9.1099574701289807E-2</v>
          </cell>
          <cell r="J582">
            <v>9.10995989987919E-2</v>
          </cell>
          <cell r="K582">
            <v>0.17742384930798699</v>
          </cell>
          <cell r="L582">
            <v>0.28262244363795502</v>
          </cell>
          <cell r="M582">
            <v>0.282622365475655</v>
          </cell>
          <cell r="N582">
            <v>0.28262237890965097</v>
          </cell>
          <cell r="O582">
            <v>0.28262256114734902</v>
          </cell>
        </row>
        <row r="583">
          <cell r="A583" t="str">
            <v>ITOT-SWHCONBR3</v>
          </cell>
          <cell r="B583" t="str">
            <v>VAR_fout</v>
          </cell>
          <cell r="C583" t="str">
            <v>ITOT-ELS</v>
          </cell>
          <cell r="G583">
            <v>1.018987418906721E-4</v>
          </cell>
          <cell r="H583">
            <v>4.5622276127705235E-4</v>
          </cell>
          <cell r="I583">
            <v>5.4194990205553781E-4</v>
          </cell>
          <cell r="J583">
            <v>4.615094915607953E-4</v>
          </cell>
          <cell r="K583">
            <v>6.6635674418431617E-4</v>
          </cell>
          <cell r="L583">
            <v>5.9465080976652917E-4</v>
          </cell>
          <cell r="M583">
            <v>9.0988127837440564E-4</v>
          </cell>
          <cell r="N583">
            <v>7.3218904127448443E-4</v>
          </cell>
          <cell r="O583">
            <v>1.7669774222729929E-3</v>
          </cell>
        </row>
        <row r="584">
          <cell r="A584" t="str">
            <v>ITOT-SWHCONBR3</v>
          </cell>
          <cell r="B584" t="str">
            <v>VAR_fout</v>
          </cell>
          <cell r="C584" t="str">
            <v>ITOT-SWHC</v>
          </cell>
          <cell r="G584">
            <v>2.0222383365046246E-4</v>
          </cell>
          <cell r="H584">
            <v>9.0539994971705227E-4</v>
          </cell>
          <cell r="I584">
            <v>1.0755303236005508E-3</v>
          </cell>
          <cell r="J584">
            <v>9.1589176586333494E-4</v>
          </cell>
          <cell r="K584">
            <v>1.3224227589813677E-3</v>
          </cell>
          <cell r="L584">
            <v>1.1801182644959384E-3</v>
          </cell>
          <cell r="M584">
            <v>1.8057110113986563E-3</v>
          </cell>
          <cell r="N584">
            <v>1.4530706869987117E-3</v>
          </cell>
          <cell r="O584">
            <v>3.50666692910923E-3</v>
          </cell>
        </row>
        <row r="585">
          <cell r="A585" t="str">
            <v>ITOT-SWHCONBR3</v>
          </cell>
          <cell r="B585" t="str">
            <v>VAR_fin</v>
          </cell>
          <cell r="C585" t="str">
            <v>CON</v>
          </cell>
          <cell r="G585">
            <v>3.0412257554113459E-4</v>
          </cell>
          <cell r="H585">
            <v>1.3616227109941054E-3</v>
          </cell>
          <cell r="I585">
            <v>1.6174802256560901E-3</v>
          </cell>
          <cell r="J585">
            <v>1.3774012574241314E-3</v>
          </cell>
          <cell r="K585">
            <v>1.9887795031656857E-3</v>
          </cell>
          <cell r="L585">
            <v>1.7747690742624669E-3</v>
          </cell>
          <cell r="M585">
            <v>2.7155922897730621E-3</v>
          </cell>
          <cell r="N585">
            <v>2.1852597282731958E-3</v>
          </cell>
          <cell r="O585">
            <v>5.2736443513822289E-3</v>
          </cell>
        </row>
        <row r="586">
          <cell r="A586" t="str">
            <v>ITOT-SWHCONBR3</v>
          </cell>
          <cell r="B586" t="str">
            <v>VAR_ncap</v>
          </cell>
          <cell r="C586" t="str">
            <v>-</v>
          </cell>
          <cell r="G586">
            <v>1.6515443944806599E-5</v>
          </cell>
          <cell r="H586">
            <v>5.7550251008977698E-5</v>
          </cell>
          <cell r="I586">
            <v>1.7063329427550799E-5</v>
          </cell>
          <cell r="J586">
            <v>3.0226845046342597E-7</v>
          </cell>
          <cell r="K586">
            <v>9.0818415127485295E-5</v>
          </cell>
          <cell r="L586">
            <v>2.8411060600408098E-6</v>
          </cell>
          <cell r="M586">
            <v>5.4072261997054003E-5</v>
          </cell>
          <cell r="N586">
            <v>4.6778765878464799E-5</v>
          </cell>
          <cell r="O586">
            <v>1.8606468882454799E-4</v>
          </cell>
        </row>
        <row r="587">
          <cell r="A587" t="str">
            <v>ITOT-SWHCONBR3</v>
          </cell>
          <cell r="B587" t="str">
            <v>VAR_cap</v>
          </cell>
          <cell r="C587" t="str">
            <v>-</v>
          </cell>
          <cell r="G587">
            <v>1.6515443944806599E-5</v>
          </cell>
          <cell r="H587">
            <v>7.4065694953784301E-5</v>
          </cell>
          <cell r="I587">
            <v>8.7987013039459699E-5</v>
          </cell>
          <cell r="J587">
            <v>7.4915848886991906E-5</v>
          </cell>
          <cell r="K587">
            <v>1.08184013005499E-4</v>
          </cell>
          <cell r="L587">
            <v>9.6543590599260795E-5</v>
          </cell>
          <cell r="M587">
            <v>1.4773178318458E-4</v>
          </cell>
          <cell r="N587">
            <v>1.18877396773709E-4</v>
          </cell>
          <cell r="O587">
            <v>2.8691571670006702E-4</v>
          </cell>
        </row>
        <row r="588">
          <cell r="A588" t="str">
            <v>ITOT-ELCSPECADV</v>
          </cell>
          <cell r="B588" t="str">
            <v>VAR_fout</v>
          </cell>
          <cell r="C588" t="str">
            <v>ITOT-ELS</v>
          </cell>
          <cell r="G588">
            <v>4.76248583892445E-4</v>
          </cell>
          <cell r="H588">
            <v>9.4820399580132324E-4</v>
          </cell>
          <cell r="I588">
            <v>1.0822387119120331E-3</v>
          </cell>
          <cell r="J588">
            <v>1.3124328417469997E-3</v>
          </cell>
          <cell r="K588">
            <v>2.2072277706311808E-3</v>
          </cell>
          <cell r="L588">
            <v>1.7716613162164082E-3</v>
          </cell>
          <cell r="M588">
            <v>2.5928633594383653E-3</v>
          </cell>
          <cell r="N588">
            <v>2.5426314631709222E-3</v>
          </cell>
          <cell r="O588">
            <v>4.9468169143348038E-3</v>
          </cell>
        </row>
        <row r="589">
          <cell r="A589" t="str">
            <v>ITOT-ELCSPECADV</v>
          </cell>
          <cell r="B589" t="str">
            <v>VAR_fin</v>
          </cell>
          <cell r="C589" t="str">
            <v>ITOT_ELC</v>
          </cell>
          <cell r="G589">
            <v>4.100641896848926E-4</v>
          </cell>
          <cell r="H589">
            <v>7.9607611191622601E-4</v>
          </cell>
          <cell r="I589">
            <v>8.8650378545897051E-4</v>
          </cell>
          <cell r="J589">
            <v>1.0162701325354315E-3</v>
          </cell>
          <cell r="K589">
            <v>1.6205209755067152E-3</v>
          </cell>
          <cell r="L589">
            <v>1.3007331470831966E-3</v>
          </cell>
          <cell r="M589">
            <v>1.903650142726834E-3</v>
          </cell>
          <cell r="N589">
            <v>1.8667704683117249E-3</v>
          </cell>
          <cell r="O589">
            <v>3.6318954837083121E-3</v>
          </cell>
        </row>
        <row r="590">
          <cell r="A590" t="str">
            <v>ITOT-ELCSPECADV</v>
          </cell>
          <cell r="B590" t="str">
            <v>VAR_ncap</v>
          </cell>
          <cell r="C590" t="str">
            <v>-</v>
          </cell>
          <cell r="G590">
            <v>3.0514770745435E-5</v>
          </cell>
          <cell r="H590">
            <v>2.71161348157902E-5</v>
          </cell>
          <cell r="I590">
            <v>5.58665250909502E-6</v>
          </cell>
          <cell r="J590">
            <v>9.75936626563112E-6</v>
          </cell>
          <cell r="K590">
            <v>5.1679362969491097E-5</v>
          </cell>
          <cell r="L590">
            <v>4.7248797322960804E-6</v>
          </cell>
          <cell r="M590">
            <v>7.5350750223851306E-5</v>
          </cell>
          <cell r="N590">
            <v>3.06716669775208E-6</v>
          </cell>
          <cell r="O590">
            <v>1.42410986866953E-4</v>
          </cell>
        </row>
        <row r="591">
          <cell r="A591" t="str">
            <v>ITOT-ELCSPECADV</v>
          </cell>
          <cell r="B591" t="str">
            <v>VAR_cap</v>
          </cell>
          <cell r="C591" t="str">
            <v>-</v>
          </cell>
          <cell r="G591">
            <v>3.0514770745435E-5</v>
          </cell>
          <cell r="H591">
            <v>5.7556042741965663E-5</v>
          </cell>
          <cell r="I591">
            <v>6.2929599482982535E-5</v>
          </cell>
          <cell r="J591">
            <v>7.2299480777189456E-5</v>
          </cell>
          <cell r="K591">
            <v>1.2310371436121233E-4</v>
          </cell>
          <cell r="L591">
            <v>9.7366500240425447E-5</v>
          </cell>
          <cell r="M591">
            <v>1.4527685094228721E-4</v>
          </cell>
          <cell r="N591">
            <v>1.4119315499344179E-4</v>
          </cell>
          <cell r="O591">
            <v>2.7523260258327037E-4</v>
          </cell>
        </row>
        <row r="592">
          <cell r="A592" t="str">
            <v>RHES-SHELCBR</v>
          </cell>
          <cell r="B592" t="str">
            <v>VAR_fout</v>
          </cell>
          <cell r="C592" t="str">
            <v>RHES-SHAELCB</v>
          </cell>
          <cell r="D592">
            <v>4.2799751949366707</v>
          </cell>
          <cell r="E592">
            <v>3.7458116314188508</v>
          </cell>
          <cell r="F592">
            <v>4.1497401868995505</v>
          </cell>
          <cell r="G592">
            <v>2.7409419052182571</v>
          </cell>
          <cell r="H592">
            <v>3.278864784855819</v>
          </cell>
          <cell r="I592">
            <v>2.5663463419965273</v>
          </cell>
          <cell r="J592">
            <v>1.4383307771519656</v>
          </cell>
          <cell r="K592">
            <v>0.64449993315515042</v>
          </cell>
          <cell r="L592">
            <v>0.25602879926117478</v>
          </cell>
          <cell r="M592">
            <v>0.23735938287872158</v>
          </cell>
          <cell r="N592">
            <v>0.23226954815952158</v>
          </cell>
          <cell r="O592">
            <v>0.19369921014832478</v>
          </cell>
        </row>
        <row r="593">
          <cell r="A593" t="str">
            <v>RHES-SHELCBR</v>
          </cell>
          <cell r="B593" t="str">
            <v>VAR_fin</v>
          </cell>
          <cell r="C593" t="str">
            <v>RHES_ELC</v>
          </cell>
          <cell r="D593">
            <v>4.5052370473017591</v>
          </cell>
          <cell r="E593">
            <v>3.9429596120198487</v>
          </cell>
          <cell r="F593">
            <v>4.3681475651574182</v>
          </cell>
          <cell r="G593">
            <v>2.8852020054929053</v>
          </cell>
          <cell r="H593">
            <v>3.4514366156377023</v>
          </cell>
          <cell r="I593">
            <v>2.7014172021016081</v>
          </cell>
          <cell r="J593">
            <v>1.514032397002069</v>
          </cell>
          <cell r="K593">
            <v>0.67842098226857961</v>
          </cell>
          <cell r="L593">
            <v>0.2695039992222894</v>
          </cell>
          <cell r="M593">
            <v>0.24985198197760147</v>
          </cell>
          <cell r="N593">
            <v>0.24449426122054913</v>
          </cell>
          <cell r="O593">
            <v>0.20389390541928915</v>
          </cell>
        </row>
        <row r="594">
          <cell r="A594" t="str">
            <v>RHES-SHELCBR</v>
          </cell>
          <cell r="B594" t="str">
            <v>VAR_ncap</v>
          </cell>
          <cell r="C594" t="str">
            <v>-</v>
          </cell>
          <cell r="D594">
            <v>1.2549101738912199E-7</v>
          </cell>
          <cell r="E594">
            <v>1.0556028113109299E-6</v>
          </cell>
          <cell r="F594">
            <v>1.8160511537941601E-6</v>
          </cell>
          <cell r="G594">
            <v>8.2901585768751298E-7</v>
          </cell>
          <cell r="H594">
            <v>0.175704435565636</v>
          </cell>
          <cell r="I594">
            <v>3.3787530259884499E-2</v>
          </cell>
          <cell r="J594">
            <v>8.1227791677929104E-7</v>
          </cell>
          <cell r="K594">
            <v>1.8705210850581699E-2</v>
          </cell>
          <cell r="L594">
            <v>3.97565173387833E-6</v>
          </cell>
          <cell r="M594">
            <v>2.1872154314653502E-3</v>
          </cell>
          <cell r="N594">
            <v>1.38541293302604E-2</v>
          </cell>
          <cell r="O594">
            <v>1.07401410945099E-3</v>
          </cell>
        </row>
        <row r="595">
          <cell r="A595" t="str">
            <v>RHES-SHELCBR</v>
          </cell>
          <cell r="B595" t="str">
            <v>VAR_cap</v>
          </cell>
          <cell r="C595" t="str">
            <v>-</v>
          </cell>
          <cell r="D595">
            <v>0.34576942536735039</v>
          </cell>
          <cell r="E595">
            <v>0.34577015025170871</v>
          </cell>
          <cell r="F595">
            <v>0.34577142036704561</v>
          </cell>
          <cell r="G595">
            <v>0.34577105991793039</v>
          </cell>
          <cell r="H595">
            <v>0.26537617166722849</v>
          </cell>
          <cell r="I595">
            <v>0.20949244150572927</v>
          </cell>
          <cell r="J595">
            <v>0.20942161871061327</v>
          </cell>
          <cell r="K595">
            <v>5.2492699053129498E-2</v>
          </cell>
          <cell r="L595">
            <v>2.3900127910655069E-2</v>
          </cell>
          <cell r="M595">
            <v>2.0893725855231228E-2</v>
          </cell>
          <cell r="N595">
            <v>1.9355378102364571E-2</v>
          </cell>
          <cell r="O595">
            <v>1.711408169415557E-2</v>
          </cell>
        </row>
        <row r="596">
          <cell r="A596" t="str">
            <v>RHSA-WHELCBR</v>
          </cell>
          <cell r="B596" t="str">
            <v>VAR_fout</v>
          </cell>
          <cell r="C596" t="str">
            <v>RHSA-WHAELCB</v>
          </cell>
          <cell r="D596">
            <v>6.6446943107071634</v>
          </cell>
          <cell r="E596">
            <v>6.9687085476391504</v>
          </cell>
          <cell r="F596">
            <v>6.9129203824748346</v>
          </cell>
          <cell r="G596">
            <v>5.1436085769030093</v>
          </cell>
          <cell r="H596">
            <v>4.1021821591894385</v>
          </cell>
          <cell r="I596">
            <v>3.590054575551052</v>
          </cell>
          <cell r="J596">
            <v>2.9974140957840194</v>
          </cell>
          <cell r="K596">
            <v>1.8829844200302928</v>
          </cell>
          <cell r="L596">
            <v>0.49548905026179441</v>
          </cell>
          <cell r="M596">
            <v>0.50920021457721409</v>
          </cell>
          <cell r="N596">
            <v>0.42488573872498248</v>
          </cell>
          <cell r="O596">
            <v>0.34669749811557171</v>
          </cell>
        </row>
        <row r="597">
          <cell r="A597" t="str">
            <v>RHSA-WHELCBR</v>
          </cell>
          <cell r="B597" t="str">
            <v>VAR_fin</v>
          </cell>
          <cell r="C597" t="str">
            <v>RHSA_ELC</v>
          </cell>
          <cell r="D597">
            <v>8.4110054565913437</v>
          </cell>
          <cell r="E597">
            <v>8.7988744288373173</v>
          </cell>
          <cell r="F597">
            <v>8.6954973364463406</v>
          </cell>
          <cell r="G597">
            <v>6.4295107211287696</v>
          </cell>
          <cell r="H597">
            <v>5.0958784586204153</v>
          </cell>
          <cell r="I597">
            <v>4.4321661426556176</v>
          </cell>
          <cell r="J597">
            <v>3.6778087064834626</v>
          </cell>
          <cell r="K597">
            <v>2.2963224634515789</v>
          </cell>
          <cell r="L597">
            <v>0.60425493934365204</v>
          </cell>
          <cell r="M597">
            <v>0.6209758714356276</v>
          </cell>
          <cell r="N597">
            <v>0.5181533399085152</v>
          </cell>
          <cell r="O597">
            <v>0.42280182697020918</v>
          </cell>
        </row>
        <row r="598">
          <cell r="A598" t="str">
            <v>RHSA-WHELCBR</v>
          </cell>
          <cell r="B598" t="str">
            <v>VAR_ncap</v>
          </cell>
          <cell r="C598" t="str">
            <v>-</v>
          </cell>
          <cell r="D598">
            <v>3.4288751218476299E-6</v>
          </cell>
          <cell r="E598">
            <v>3.5279275351467201E-2</v>
          </cell>
          <cell r="F598">
            <v>3.6612305833326001E-6</v>
          </cell>
          <cell r="G598">
            <v>1.60529852194143E-6</v>
          </cell>
          <cell r="H598">
            <v>0.150250670927218</v>
          </cell>
          <cell r="I598">
            <v>9.79248495228877E-2</v>
          </cell>
          <cell r="J598">
            <v>2.5874764551406702E-6</v>
          </cell>
          <cell r="K598">
            <v>3.0860206139968399E-2</v>
          </cell>
          <cell r="L598">
            <v>8.7661849383046898E-6</v>
          </cell>
          <cell r="M598">
            <v>8.9619338498744504E-3</v>
          </cell>
          <cell r="N598">
            <v>1.7717834495649201E-2</v>
          </cell>
          <cell r="O598">
            <v>7.6369337154094506E-5</v>
          </cell>
        </row>
        <row r="599">
          <cell r="A599" t="str">
            <v>RHSA-WHELCBR</v>
          </cell>
          <cell r="B599" t="str">
            <v>VAR_cap</v>
          </cell>
          <cell r="C599" t="str">
            <v>-</v>
          </cell>
          <cell r="D599">
            <v>0.43757201764879883</v>
          </cell>
          <cell r="E599">
            <v>0.47285115227050756</v>
          </cell>
          <cell r="F599">
            <v>0.47285408372502169</v>
          </cell>
          <cell r="G599">
            <v>0.47285382934458881</v>
          </cell>
          <cell r="H599">
            <v>0.28180601275884148</v>
          </cell>
          <cell r="I599">
            <v>0.24817656253289744</v>
          </cell>
          <cell r="J599">
            <v>0.24817614621614148</v>
          </cell>
          <cell r="K599">
            <v>0.12878630039013342</v>
          </cell>
          <cell r="L599">
            <v>4.591523409294105E-2</v>
          </cell>
          <cell r="M599">
            <v>3.9828978705749737E-2</v>
          </cell>
          <cell r="N599">
            <v>3.2149238838395044E-2</v>
          </cell>
          <cell r="O599">
            <v>2.6753926857399794E-2</v>
          </cell>
        </row>
        <row r="600">
          <cell r="A600" t="str">
            <v>ITOT-SWHLTHDH</v>
          </cell>
          <cell r="B600" t="str">
            <v>VAR_fout</v>
          </cell>
          <cell r="C600" t="str">
            <v>ITOT-SWH</v>
          </cell>
          <cell r="D600">
            <v>6.5822719484493595</v>
          </cell>
          <cell r="E600">
            <v>7.0678484304837221</v>
          </cell>
          <cell r="F600">
            <v>6.8712608578414534</v>
          </cell>
          <cell r="G600">
            <v>7.2980626048910695</v>
          </cell>
          <cell r="H600">
            <v>6.8810690238777976</v>
          </cell>
          <cell r="I600">
            <v>7.3755598795524495</v>
          </cell>
          <cell r="J600">
            <v>8.4119832743810754</v>
          </cell>
          <cell r="K600">
            <v>8.7652548806603185</v>
          </cell>
          <cell r="L600">
            <v>8.6878010348518409</v>
          </cell>
          <cell r="M600">
            <v>8.9160879804165418</v>
          </cell>
          <cell r="N600">
            <v>8.5906983929033061</v>
          </cell>
          <cell r="O600">
            <v>8.5155081209066399</v>
          </cell>
        </row>
        <row r="601">
          <cell r="A601" t="str">
            <v>ITOT-SWHLTHDH</v>
          </cell>
          <cell r="B601" t="str">
            <v>VAR_fin</v>
          </cell>
          <cell r="C601" t="str">
            <v>ITOT_LTH_DH</v>
          </cell>
          <cell r="D601">
            <v>7.1200010388641122</v>
          </cell>
          <cell r="E601">
            <v>7.6289059087354349</v>
          </cell>
          <cell r="F601">
            <v>7.3930114256968853</v>
          </cell>
          <cell r="G601">
            <v>7.8106207581416696</v>
          </cell>
          <cell r="H601">
            <v>7.3255307645330916</v>
          </cell>
          <cell r="I601">
            <v>7.8107988361459029</v>
          </cell>
          <cell r="J601">
            <v>8.8814698494627944</v>
          </cell>
          <cell r="K601">
            <v>9.2265840849056051</v>
          </cell>
          <cell r="L601">
            <v>9.1450537208966711</v>
          </cell>
          <cell r="M601">
            <v>9.3853557688595224</v>
          </cell>
          <cell r="N601">
            <v>9.0428404135824376</v>
          </cell>
          <cell r="O601">
            <v>8.9636927588490938</v>
          </cell>
        </row>
        <row r="602">
          <cell r="A602" t="str">
            <v>ITOT-SWHLTHDH</v>
          </cell>
          <cell r="B602" t="str">
            <v>VAR_fin</v>
          </cell>
          <cell r="C602" t="str">
            <v>ITOTLTHDHC</v>
          </cell>
          <cell r="D602">
            <v>6.5822719484493595</v>
          </cell>
          <cell r="E602">
            <v>7.0678484304837221</v>
          </cell>
          <cell r="F602">
            <v>6.8712608578414534</v>
          </cell>
          <cell r="G602">
            <v>7.2980626048910695</v>
          </cell>
          <cell r="H602">
            <v>6.8810690238777976</v>
          </cell>
          <cell r="I602">
            <v>7.3755598795524495</v>
          </cell>
          <cell r="J602">
            <v>8.4119832743810754</v>
          </cell>
          <cell r="K602">
            <v>8.7652548806603185</v>
          </cell>
          <cell r="L602">
            <v>8.6878010348518409</v>
          </cell>
          <cell r="M602">
            <v>8.9160879804165418</v>
          </cell>
          <cell r="N602">
            <v>8.5906983929033061</v>
          </cell>
          <cell r="O602">
            <v>8.5155081209066399</v>
          </cell>
        </row>
        <row r="603">
          <cell r="A603" t="str">
            <v>ITOT-SWHLTHDH</v>
          </cell>
          <cell r="B603" t="str">
            <v>VAR_ncap</v>
          </cell>
          <cell r="C603" t="str">
            <v>-</v>
          </cell>
          <cell r="E603">
            <v>1.35958318628838E-2</v>
          </cell>
          <cell r="F603">
            <v>4.7594381007745101E-2</v>
          </cell>
          <cell r="G603">
            <v>6.7038461443078498E-2</v>
          </cell>
          <cell r="H603">
            <v>0.46172663785471402</v>
          </cell>
          <cell r="I603">
            <v>0.293852466362926</v>
          </cell>
          <cell r="J603">
            <v>6.9670043856488895E-2</v>
          </cell>
          <cell r="K603">
            <v>0.46334526704183798</v>
          </cell>
          <cell r="L603">
            <v>0.25734346030327199</v>
          </cell>
          <cell r="M603">
            <v>0.11986494761328299</v>
          </cell>
          <cell r="N603">
            <v>0.41987811438704797</v>
          </cell>
          <cell r="O603">
            <v>0.25753602646598001</v>
          </cell>
        </row>
        <row r="604">
          <cell r="A604" t="str">
            <v>ITOT-SWHLTHDH</v>
          </cell>
          <cell r="B604" t="str">
            <v>VAR_cap</v>
          </cell>
          <cell r="C604" t="str">
            <v>-</v>
          </cell>
          <cell r="D604">
            <v>0.79547229253225304</v>
          </cell>
          <cell r="E604">
            <v>0.56591918169599387</v>
          </cell>
          <cell r="F604">
            <v>0.60476303369879192</v>
          </cell>
          <cell r="G604">
            <v>0.656348343984821</v>
          </cell>
          <cell r="H604">
            <v>0.69359846788791901</v>
          </cell>
          <cell r="I604">
            <v>0.79508651025215971</v>
          </cell>
          <cell r="J604">
            <v>0.78409899222509061</v>
          </cell>
          <cell r="K604">
            <v>0.79529480531186802</v>
          </cell>
          <cell r="L604">
            <v>0.79505500804426266</v>
          </cell>
          <cell r="M604">
            <v>0.7950846267037448</v>
          </cell>
          <cell r="N604">
            <v>0.75355738233857683</v>
          </cell>
          <cell r="O604">
            <v>0.75916539030053132</v>
          </cell>
        </row>
        <row r="605">
          <cell r="A605" t="str">
            <v>RHES-SHCONBR2</v>
          </cell>
          <cell r="B605" t="str">
            <v>VAR_fout</v>
          </cell>
          <cell r="C605" t="str">
            <v>RHES-SHCON</v>
          </cell>
          <cell r="D605">
            <v>0.41001869889084547</v>
          </cell>
          <cell r="E605">
            <v>0.82064877140819514</v>
          </cell>
          <cell r="F605">
            <v>0.82053410387740899</v>
          </cell>
          <cell r="G605">
            <v>0.82059816968418886</v>
          </cell>
          <cell r="H605">
            <v>0.82059297557787536</v>
          </cell>
          <cell r="I605">
            <v>0.82061056330346593</v>
          </cell>
          <cell r="J605">
            <v>0.82056552417034223</v>
          </cell>
          <cell r="K605">
            <v>0.41736385320223374</v>
          </cell>
          <cell r="L605">
            <v>1.9529552512242317E-2</v>
          </cell>
          <cell r="M605">
            <v>1.9527898030308688E-2</v>
          </cell>
          <cell r="N605">
            <v>1.9528488614403136E-2</v>
          </cell>
          <cell r="O605">
            <v>1.9530527629846455E-2</v>
          </cell>
        </row>
        <row r="606">
          <cell r="A606" t="str">
            <v>RHES-SHCONBR2</v>
          </cell>
          <cell r="B606" t="str">
            <v>VAR_fin</v>
          </cell>
          <cell r="C606" t="str">
            <v>CON</v>
          </cell>
          <cell r="D606">
            <v>0.41001869889084547</v>
          </cell>
          <cell r="E606">
            <v>0.82064877140819514</v>
          </cell>
          <cell r="F606">
            <v>0.82053410387740899</v>
          </cell>
          <cell r="G606">
            <v>0.82059816968418886</v>
          </cell>
          <cell r="H606">
            <v>0.82059297557787536</v>
          </cell>
          <cell r="I606">
            <v>0.82061056330346593</v>
          </cell>
          <cell r="J606">
            <v>0.82056552417034223</v>
          </cell>
          <cell r="K606">
            <v>0.41736385320223374</v>
          </cell>
          <cell r="L606">
            <v>1.9529552512242317E-2</v>
          </cell>
          <cell r="M606">
            <v>1.9527898030308688E-2</v>
          </cell>
          <cell r="N606">
            <v>1.9528488614403136E-2</v>
          </cell>
          <cell r="O606">
            <v>1.9530527629846455E-2</v>
          </cell>
        </row>
        <row r="607">
          <cell r="A607" t="str">
            <v>RHES-SHCONBR2</v>
          </cell>
          <cell r="B607" t="str">
            <v>VAR_ncap</v>
          </cell>
          <cell r="C607" t="str">
            <v>-</v>
          </cell>
          <cell r="D607">
            <v>3.3149430316718201E-2</v>
          </cell>
          <cell r="E607">
            <v>3.3149413182266399E-2</v>
          </cell>
          <cell r="F607">
            <v>9.6176969509931696E-8</v>
          </cell>
          <cell r="G607">
            <v>2.1732881489197499E-7</v>
          </cell>
          <cell r="H607">
            <v>8.6628562027238899E-8</v>
          </cell>
          <cell r="I607">
            <v>6.4992388136672202E-8</v>
          </cell>
          <cell r="J607">
            <v>2.39547406939461E-8</v>
          </cell>
          <cell r="K607">
            <v>2.8440513459549799E-5</v>
          </cell>
          <cell r="L607">
            <v>1.5496290456018501E-3</v>
          </cell>
          <cell r="M607">
            <v>1.2244224789708201E-7</v>
          </cell>
          <cell r="N607">
            <v>9.8872665111963598E-8</v>
          </cell>
          <cell r="O607">
            <v>2.66855638561302E-7</v>
          </cell>
        </row>
        <row r="608">
          <cell r="A608" t="str">
            <v>RHES-SHCONBR2</v>
          </cell>
          <cell r="B608" t="str">
            <v>VAR_cap</v>
          </cell>
          <cell r="C608" t="str">
            <v>-</v>
          </cell>
          <cell r="D608">
            <v>3.3149430316718201E-2</v>
          </cell>
          <cell r="E608">
            <v>6.62988434989846E-2</v>
          </cell>
          <cell r="F608">
            <v>6.6298939675954099E-2</v>
          </cell>
          <cell r="G608">
            <v>6.6299157004769002E-2</v>
          </cell>
          <cell r="H608">
            <v>6.6299243633331104E-2</v>
          </cell>
          <cell r="I608">
            <v>6.62993086257192E-2</v>
          </cell>
          <cell r="J608">
            <v>6.6299332580459905E-2</v>
          </cell>
          <cell r="K608">
            <v>3.37239903698184E-2</v>
          </cell>
          <cell r="L608">
            <v>1.57843334906959E-3</v>
          </cell>
          <cell r="M608">
            <v>1.5783675770001499E-3</v>
          </cell>
          <cell r="N608">
            <v>1.5783849903643599E-3</v>
          </cell>
          <cell r="O608">
            <v>1.57858168435366E-3</v>
          </cell>
        </row>
        <row r="609">
          <cell r="A609" t="str">
            <v>ITOT-SWHCONBR4</v>
          </cell>
          <cell r="B609" t="str">
            <v>VAR_fout</v>
          </cell>
          <cell r="C609" t="str">
            <v>ITOT-ELS</v>
          </cell>
          <cell r="H609">
            <v>1.8213723150708745E-4</v>
          </cell>
          <cell r="I609">
            <v>2.3724621517473294E-4</v>
          </cell>
          <cell r="J609">
            <v>2.374281230699811E-4</v>
          </cell>
          <cell r="K609">
            <v>3.7088435571056011E-4</v>
          </cell>
          <cell r="L609">
            <v>3.2745838581553982E-4</v>
          </cell>
          <cell r="M609">
            <v>5.7906356976623473E-4</v>
          </cell>
          <cell r="N609">
            <v>3.9571397606188633E-4</v>
          </cell>
          <cell r="O609">
            <v>9.8072749347543351E-4</v>
          </cell>
        </row>
        <row r="610">
          <cell r="A610" t="str">
            <v>ITOT-SWHCONBR4</v>
          </cell>
          <cell r="B610" t="str">
            <v>VAR_fout</v>
          </cell>
          <cell r="C610" t="str">
            <v>ITOT-SWHC</v>
          </cell>
          <cell r="H610">
            <v>1.9573447586994229E-3</v>
          </cell>
          <cell r="I610">
            <v>2.5495755697564192E-3</v>
          </cell>
          <cell r="J610">
            <v>2.551530449944195E-3</v>
          </cell>
          <cell r="K610">
            <v>3.9857229833068376E-3</v>
          </cell>
          <cell r="L610">
            <v>3.519044128785277E-3</v>
          </cell>
          <cell r="M610">
            <v>6.2229289083688107E-3</v>
          </cell>
          <cell r="N610">
            <v>4.2525554527202882E-3</v>
          </cell>
          <cell r="O610">
            <v>1.0539425702162744E-2</v>
          </cell>
        </row>
        <row r="611">
          <cell r="A611" t="str">
            <v>ITOT-SWHCONBR4</v>
          </cell>
          <cell r="B611" t="str">
            <v>VAR_fin</v>
          </cell>
          <cell r="C611" t="str">
            <v>CON</v>
          </cell>
          <cell r="H611">
            <v>2.1394819902065113E-3</v>
          </cell>
          <cell r="I611">
            <v>2.786821784931151E-3</v>
          </cell>
          <cell r="J611">
            <v>2.788958573014175E-3</v>
          </cell>
          <cell r="K611">
            <v>4.3566073390174003E-3</v>
          </cell>
          <cell r="L611">
            <v>3.8465025146008167E-3</v>
          </cell>
          <cell r="M611">
            <v>6.8019924781350443E-3</v>
          </cell>
          <cell r="N611">
            <v>4.6482694287821747E-3</v>
          </cell>
          <cell r="O611">
            <v>1.1520153195638172E-2</v>
          </cell>
        </row>
        <row r="612">
          <cell r="A612" t="str">
            <v>ITOT-SWHCONBR4</v>
          </cell>
          <cell r="B612" t="str">
            <v>VAR_ncap</v>
          </cell>
          <cell r="C612" t="str">
            <v>-</v>
          </cell>
          <cell r="H612">
            <v>1.16369388487226E-4</v>
          </cell>
          <cell r="I612">
            <v>3.5234912111285198E-5</v>
          </cell>
          <cell r="J612">
            <v>1.29267917168649E-7</v>
          </cell>
          <cell r="K612">
            <v>2.0165301287752301E-4</v>
          </cell>
          <cell r="L612">
            <v>2.0842003945774599E-6</v>
          </cell>
          <cell r="M612">
            <v>1.66340619702701E-4</v>
          </cell>
          <cell r="N612">
            <v>4.9408345295891799E-5</v>
          </cell>
          <cell r="O612">
            <v>4.1103868613492E-4</v>
          </cell>
        </row>
        <row r="613">
          <cell r="A613" t="str">
            <v>ITOT-SWHCONBR4</v>
          </cell>
          <cell r="B613" t="str">
            <v>VAR_cap</v>
          </cell>
          <cell r="C613" t="str">
            <v>-</v>
          </cell>
          <cell r="H613">
            <v>1.16369388487226E-4</v>
          </cell>
          <cell r="I613">
            <v>1.5160430059851099E-4</v>
          </cell>
          <cell r="J613">
            <v>1.5173356851567999E-4</v>
          </cell>
          <cell r="K613">
            <v>2.3701719290597701E-4</v>
          </cell>
          <cell r="L613">
            <v>2.0926334171163401E-4</v>
          </cell>
          <cell r="M613">
            <v>3.70077832974802E-4</v>
          </cell>
          <cell r="N613">
            <v>2.52889614806925E-4</v>
          </cell>
          <cell r="O613">
            <v>6.2678765113351198E-4</v>
          </cell>
        </row>
        <row r="614">
          <cell r="A614" t="str">
            <v>D-ITOT_NKEV_GAS_ELC_CHP</v>
          </cell>
          <cell r="B614" t="str">
            <v>VAR_fout</v>
          </cell>
          <cell r="C614" t="str">
            <v>ITOT_ELC</v>
          </cell>
          <cell r="D614">
            <v>0.66735945119037932</v>
          </cell>
          <cell r="E614">
            <v>8.8855676784647869E-2</v>
          </cell>
          <cell r="F614">
            <v>5.6203667505141504E-2</v>
          </cell>
          <cell r="G614">
            <v>0.7825990929797022</v>
          </cell>
          <cell r="H614">
            <v>0.64210042916934373</v>
          </cell>
          <cell r="I614">
            <v>0.15681886552514127</v>
          </cell>
          <cell r="J614">
            <v>0.11891086342448463</v>
          </cell>
          <cell r="K614">
            <v>5.638634053733204E-2</v>
          </cell>
          <cell r="L614">
            <v>4.4221692679210736E-2</v>
          </cell>
          <cell r="M614">
            <v>6.0571513603416727E-2</v>
          </cell>
          <cell r="N614">
            <v>6.7397973366956312E-2</v>
          </cell>
          <cell r="O614">
            <v>2.7987026788683558E-2</v>
          </cell>
        </row>
        <row r="615">
          <cell r="A615" t="str">
            <v>D-ITOT_NKEV_GAS_ELC_CHP</v>
          </cell>
          <cell r="B615" t="str">
            <v>VAR_fout</v>
          </cell>
          <cell r="C615" t="str">
            <v>ELC5</v>
          </cell>
          <cell r="D615">
            <v>2.6024896973333967E-3</v>
          </cell>
          <cell r="E615">
            <v>1.5238011726225213E-3</v>
          </cell>
          <cell r="F615">
            <v>1.3035447498748595E-3</v>
          </cell>
          <cell r="G615">
            <v>1.5604157395777134E-3</v>
          </cell>
          <cell r="H615">
            <v>3.7845037972533365E-3</v>
          </cell>
          <cell r="I615">
            <v>1.4859204495350276E-3</v>
          </cell>
          <cell r="J615">
            <v>2.1609398762534619E-3</v>
          </cell>
          <cell r="K615">
            <v>3.1252891607103338E-3</v>
          </cell>
          <cell r="L615">
            <v>2.3642347746141656E-3</v>
          </cell>
          <cell r="M615">
            <v>4.1058484382800057E-3</v>
          </cell>
          <cell r="N615">
            <v>3.8435822044538218E-3</v>
          </cell>
          <cell r="O615">
            <v>6.1158475332735943E-3</v>
          </cell>
        </row>
        <row r="616">
          <cell r="A616" t="str">
            <v>D-ITOT_NKEV_GAS_ELC_CHP</v>
          </cell>
          <cell r="B616" t="str">
            <v>VAR_fin</v>
          </cell>
          <cell r="C616" t="str">
            <v>ITOT_NKEV_GAS_ELC_CHP</v>
          </cell>
          <cell r="D616">
            <v>0.66996194088771244</v>
          </cell>
          <cell r="E616">
            <v>9.0379477957270402E-2</v>
          </cell>
          <cell r="F616">
            <v>5.7505735364324462E-2</v>
          </cell>
          <cell r="G616">
            <v>0.78415950871927942</v>
          </cell>
          <cell r="H616">
            <v>0.64588493296659788</v>
          </cell>
          <cell r="I616">
            <v>0.15830478597467623</v>
          </cell>
          <cell r="J616">
            <v>0.12107180330073802</v>
          </cell>
          <cell r="K616">
            <v>5.9511629698042454E-2</v>
          </cell>
          <cell r="L616">
            <v>4.6585927453824949E-2</v>
          </cell>
          <cell r="M616">
            <v>6.4677362041696732E-2</v>
          </cell>
          <cell r="N616">
            <v>7.1241555571410195E-2</v>
          </cell>
          <cell r="O616">
            <v>3.4102874321957154E-2</v>
          </cell>
        </row>
        <row r="617">
          <cell r="A617" t="str">
            <v>SCOM-SHELCBR</v>
          </cell>
          <cell r="B617" t="str">
            <v>VAR_fout</v>
          </cell>
          <cell r="C617" t="str">
            <v>SCOM-SHAELCB</v>
          </cell>
          <cell r="D617">
            <v>2.3940346775961614</v>
          </cell>
          <cell r="E617">
            <v>0.340542407592691</v>
          </cell>
          <cell r="F617">
            <v>2.2488367994700145</v>
          </cell>
          <cell r="G617">
            <v>1.9617757745899107</v>
          </cell>
          <cell r="H617">
            <v>1.6499679327474122</v>
          </cell>
          <cell r="I617">
            <v>1.3548933365371376</v>
          </cell>
          <cell r="J617">
            <v>1.0710204384655659</v>
          </cell>
          <cell r="K617">
            <v>0.81015629552537172</v>
          </cell>
          <cell r="L617">
            <v>0.79074438911756639</v>
          </cell>
          <cell r="M617">
            <v>0.77225305421716928</v>
          </cell>
          <cell r="N617">
            <v>0.75552488020681308</v>
          </cell>
          <cell r="O617">
            <v>0.72215817152804751</v>
          </cell>
        </row>
        <row r="618">
          <cell r="A618" t="str">
            <v>SCOM-SHELCBR</v>
          </cell>
          <cell r="B618" t="str">
            <v>VAR_fin</v>
          </cell>
          <cell r="C618" t="str">
            <v>SCOM_ELC</v>
          </cell>
          <cell r="D618">
            <v>2.6235996466807268</v>
          </cell>
          <cell r="E618">
            <v>0.3721774946368207</v>
          </cell>
          <cell r="F618">
            <v>2.4477135232326708</v>
          </cell>
          <cell r="G618">
            <v>2.1208386752323345</v>
          </cell>
          <cell r="H618">
            <v>1.771777645903263</v>
          </cell>
          <cell r="I618">
            <v>1.4452195589729464</v>
          </cell>
          <cell r="J618">
            <v>1.1348560937383485</v>
          </cell>
          <cell r="K618">
            <v>0.85279610055302313</v>
          </cell>
          <cell r="L618">
            <v>0.83236251486059543</v>
          </cell>
          <cell r="M618">
            <v>0.81289795180754476</v>
          </cell>
          <cell r="N618">
            <v>0.79528934758611891</v>
          </cell>
          <cell r="O618">
            <v>0.76016649634531375</v>
          </cell>
        </row>
        <row r="619">
          <cell r="A619" t="str">
            <v>SCOM-SHELCBR</v>
          </cell>
          <cell r="B619" t="str">
            <v>VAR_ncap</v>
          </cell>
          <cell r="C619" t="str">
            <v>-</v>
          </cell>
          <cell r="D619">
            <v>1.1237429354687101E-6</v>
          </cell>
          <cell r="E619">
            <v>1.24647864509939E-6</v>
          </cell>
          <cell r="F619">
            <v>0.115492439132779</v>
          </cell>
          <cell r="G619">
            <v>6.0181133966621899E-6</v>
          </cell>
          <cell r="H619">
            <v>2.87360601978515E-2</v>
          </cell>
          <cell r="I619">
            <v>8.2319266226631105E-2</v>
          </cell>
          <cell r="J619">
            <v>1.902920354344E-5</v>
          </cell>
          <cell r="K619">
            <v>1.81661781031677E-3</v>
          </cell>
          <cell r="L619">
            <v>6.4129108747049399E-2</v>
          </cell>
          <cell r="M619">
            <v>9.7383139201457896E-3</v>
          </cell>
          <cell r="N619">
            <v>2.39313422943155E-2</v>
          </cell>
          <cell r="O619">
            <v>4.7588310941025502E-2</v>
          </cell>
        </row>
        <row r="620">
          <cell r="A620" t="str">
            <v>SCOM-SHELCBR</v>
          </cell>
          <cell r="B620" t="str">
            <v>VAR_cap</v>
          </cell>
          <cell r="C620" t="str">
            <v>-</v>
          </cell>
          <cell r="D620">
            <v>0.18498917209437746</v>
          </cell>
          <cell r="E620">
            <v>5.8304338803212563E-2</v>
          </cell>
          <cell r="F620">
            <v>0.17379624635294802</v>
          </cell>
          <cell r="G620">
            <v>0.17380000565742604</v>
          </cell>
          <cell r="H620">
            <v>0.1593489357190343</v>
          </cell>
          <cell r="I620">
            <v>0.13530938822523039</v>
          </cell>
          <cell r="J620">
            <v>0.1110712109351531</v>
          </cell>
          <cell r="K620">
            <v>8.4149683021485788E-2</v>
          </cell>
          <cell r="L620">
            <v>7.8605941420207048E-2</v>
          </cell>
          <cell r="M620">
            <v>7.567925543604373E-2</v>
          </cell>
          <cell r="N620">
            <v>7.778375353752362E-2</v>
          </cell>
          <cell r="O620">
            <v>8.1252508696246631E-2</v>
          </cell>
        </row>
        <row r="621">
          <cell r="A621" t="str">
            <v>RHES-SHCONBR3</v>
          </cell>
          <cell r="B621" t="str">
            <v>VAR_fout</v>
          </cell>
          <cell r="C621" t="str">
            <v>RHES-SHCON</v>
          </cell>
          <cell r="D621">
            <v>0.4648331091131489</v>
          </cell>
          <cell r="E621">
            <v>1.1429347375239836</v>
          </cell>
          <cell r="F621">
            <v>1.1428025152767787</v>
          </cell>
          <cell r="G621">
            <v>1.1428740079106723</v>
          </cell>
          <cell r="H621">
            <v>1.1428670716074627</v>
          </cell>
          <cell r="I621">
            <v>1.1428863856687743</v>
          </cell>
          <cell r="J621">
            <v>1.1428349537704228</v>
          </cell>
          <cell r="K621">
            <v>0.61620957148103828</v>
          </cell>
          <cell r="L621">
            <v>3.7307924968802959E-4</v>
          </cell>
          <cell r="M621">
            <v>3.7500730577220178E-4</v>
          </cell>
          <cell r="N621">
            <v>3.7681040755860925E-4</v>
          </cell>
          <cell r="O621">
            <v>4.4567988794108263E-4</v>
          </cell>
        </row>
        <row r="622">
          <cell r="A622" t="str">
            <v>RHES-SHCONBR3</v>
          </cell>
          <cell r="B622" t="str">
            <v>VAR_fin</v>
          </cell>
          <cell r="C622" t="str">
            <v>CON</v>
          </cell>
          <cell r="D622">
            <v>0.4648331091131489</v>
          </cell>
          <cell r="E622">
            <v>1.1429347375239836</v>
          </cell>
          <cell r="F622">
            <v>1.1428025152767787</v>
          </cell>
          <cell r="G622">
            <v>1.1428740079106723</v>
          </cell>
          <cell r="H622">
            <v>1.1428670716074627</v>
          </cell>
          <cell r="I622">
            <v>1.1428863856687743</v>
          </cell>
          <cell r="J622">
            <v>1.1428349537704228</v>
          </cell>
          <cell r="K622">
            <v>0.61620957148103828</v>
          </cell>
          <cell r="L622">
            <v>3.7307924968802959E-4</v>
          </cell>
          <cell r="M622">
            <v>3.7500730577220178E-4</v>
          </cell>
          <cell r="N622">
            <v>3.7681040755860925E-4</v>
          </cell>
          <cell r="O622">
            <v>4.4567988794108263E-4</v>
          </cell>
        </row>
        <row r="623">
          <cell r="A623" t="str">
            <v>RHES-SHCONBR3</v>
          </cell>
          <cell r="B623" t="str">
            <v>VAR_ncap</v>
          </cell>
          <cell r="C623" t="str">
            <v>-</v>
          </cell>
          <cell r="D623">
            <v>3.7581619013023301E-2</v>
          </cell>
          <cell r="E623">
            <v>5.4754003844466E-2</v>
          </cell>
          <cell r="F623">
            <v>2.2381866334789301E-8</v>
          </cell>
          <cell r="G623">
            <v>1.7222855667747E-8</v>
          </cell>
          <cell r="H623">
            <v>2.1348192694560501E-8</v>
          </cell>
          <cell r="I623">
            <v>2.3504348656667102E-8</v>
          </cell>
          <cell r="J623">
            <v>1.4982078157033598E-8</v>
          </cell>
          <cell r="K623">
            <v>3.1394849170781102E-7</v>
          </cell>
          <cell r="L623">
            <v>2.9734255254470599E-5</v>
          </cell>
          <cell r="M623">
            <v>1.78805513981214E-7</v>
          </cell>
          <cell r="N623">
            <v>1.66940539029012E-7</v>
          </cell>
          <cell r="O623">
            <v>5.5926508209336901E-6</v>
          </cell>
        </row>
        <row r="624">
          <cell r="A624" t="str">
            <v>RHES-SHCONBR3</v>
          </cell>
          <cell r="B624" t="str">
            <v>VAR_cap</v>
          </cell>
          <cell r="C624" t="str">
            <v>-</v>
          </cell>
          <cell r="D624">
            <v>3.7581619013023301E-2</v>
          </cell>
          <cell r="E624">
            <v>9.2335622857489294E-2</v>
          </cell>
          <cell r="F624">
            <v>9.2335645239355599E-2</v>
          </cell>
          <cell r="G624">
            <v>9.2335662462211296E-2</v>
          </cell>
          <cell r="H624">
            <v>9.2335683810403996E-2</v>
          </cell>
          <cell r="I624">
            <v>9.2335707314752699E-2</v>
          </cell>
          <cell r="J624">
            <v>9.2335722296830805E-2</v>
          </cell>
          <cell r="K624">
            <v>4.9789632878830301E-2</v>
          </cell>
          <cell r="L624">
            <v>3.0127434523738501E-5</v>
          </cell>
          <cell r="M624">
            <v>3.0286843879667901E-5</v>
          </cell>
          <cell r="N624">
            <v>3.0432537853879201E-5</v>
          </cell>
          <cell r="O624">
            <v>3.6001582698279401E-5</v>
          </cell>
        </row>
        <row r="625">
          <cell r="A625" t="str">
            <v>ITOT-SWHCONBR5</v>
          </cell>
          <cell r="B625" t="str">
            <v>VAR_fout</v>
          </cell>
          <cell r="C625" t="str">
            <v>ITOT-ELS</v>
          </cell>
          <cell r="H625">
            <v>1.5674267720877958E-4</v>
          </cell>
          <cell r="I625">
            <v>1.9061567175588366E-4</v>
          </cell>
          <cell r="J625">
            <v>1.9102825152381161E-4</v>
          </cell>
          <cell r="K625">
            <v>2.7398200969294803E-4</v>
          </cell>
          <cell r="L625">
            <v>2.4761891707457797E-4</v>
          </cell>
          <cell r="M625">
            <v>4.1019379590977748E-4</v>
          </cell>
          <cell r="N625">
            <v>2.9898488153468365E-4</v>
          </cell>
          <cell r="O625">
            <v>7.6194739057800734E-4</v>
          </cell>
        </row>
        <row r="626">
          <cell r="A626" t="str">
            <v>ITOT-SWHCONBR5</v>
          </cell>
          <cell r="B626" t="str">
            <v>VAR_fout</v>
          </cell>
          <cell r="C626" t="str">
            <v>ITOT-SWHC</v>
          </cell>
          <cell r="H626">
            <v>7.6880347049965115E-4</v>
          </cell>
          <cell r="I626">
            <v>9.3494632468442418E-4</v>
          </cell>
          <cell r="J626">
            <v>9.3696997748332785E-4</v>
          </cell>
          <cell r="K626">
            <v>1.3438479146674223E-3</v>
          </cell>
          <cell r="L626">
            <v>1.2145402018030483E-3</v>
          </cell>
          <cell r="M626">
            <v>2.0119499008735748E-3</v>
          </cell>
          <cell r="N626">
            <v>1.4664839126399519E-3</v>
          </cell>
          <cell r="O626">
            <v>3.7372578333229761E-3</v>
          </cell>
        </row>
        <row r="627">
          <cell r="A627" t="str">
            <v>ITOT-SWHCONBR5</v>
          </cell>
          <cell r="B627" t="str">
            <v>VAR_fin</v>
          </cell>
          <cell r="C627" t="str">
            <v>CON</v>
          </cell>
          <cell r="H627">
            <v>9.2554614770843117E-4</v>
          </cell>
          <cell r="I627">
            <v>1.1255619964403087E-3</v>
          </cell>
          <cell r="J627">
            <v>1.1279982290071384E-3</v>
          </cell>
          <cell r="K627">
            <v>1.6178299243603709E-3</v>
          </cell>
          <cell r="L627">
            <v>1.4621591188776252E-3</v>
          </cell>
          <cell r="M627">
            <v>2.4221436967833527E-3</v>
          </cell>
          <cell r="N627">
            <v>1.7654687941746356E-3</v>
          </cell>
          <cell r="O627">
            <v>4.4992052239009855E-3</v>
          </cell>
        </row>
        <row r="628">
          <cell r="A628" t="str">
            <v>ITOT-SWHCONBR5</v>
          </cell>
          <cell r="B628" t="str">
            <v>VAR_ncap</v>
          </cell>
          <cell r="C628" t="str">
            <v>-</v>
          </cell>
          <cell r="H628">
            <v>5.03153617971446E-5</v>
          </cell>
          <cell r="I628">
            <v>1.08891907444774E-5</v>
          </cell>
          <cell r="J628">
            <v>1.4393906773905899E-7</v>
          </cell>
          <cell r="K628">
            <v>7.6959521329895302E-5</v>
          </cell>
          <cell r="L628">
            <v>7.6723140987342697E-7</v>
          </cell>
          <cell r="M628">
            <v>5.4031239915484301E-5</v>
          </cell>
          <cell r="N628">
            <v>2.78390522850739E-5</v>
          </cell>
          <cell r="O628">
            <v>1.6289788975198699E-4</v>
          </cell>
        </row>
        <row r="629">
          <cell r="A629" t="str">
            <v>ITOT-SWHCONBR5</v>
          </cell>
          <cell r="B629" t="str">
            <v>VAR_cap</v>
          </cell>
          <cell r="C629" t="str">
            <v>-</v>
          </cell>
          <cell r="H629">
            <v>5.03153617971446E-5</v>
          </cell>
          <cell r="I629">
            <v>6.1204552541622E-5</v>
          </cell>
          <cell r="J629">
            <v>6.1348491609361099E-5</v>
          </cell>
          <cell r="K629">
            <v>8.7992651142111794E-5</v>
          </cell>
          <cell r="L629">
            <v>7.9524789101997794E-5</v>
          </cell>
          <cell r="M629">
            <v>1.3175799265525301E-4</v>
          </cell>
          <cell r="N629">
            <v>9.6025519181042101E-5</v>
          </cell>
          <cell r="O629">
            <v>2.4476818195254502E-4</v>
          </cell>
        </row>
        <row r="630">
          <cell r="A630" t="str">
            <v>RHES-SHSTG-ELC</v>
          </cell>
          <cell r="B630" t="str">
            <v>VAR_fout</v>
          </cell>
          <cell r="C630" t="str">
            <v>RHES-SHAELCB</v>
          </cell>
          <cell r="E630">
            <v>0.69781791643535418</v>
          </cell>
          <cell r="F630">
            <v>0.61671281524860055</v>
          </cell>
          <cell r="G630">
            <v>0.66102573158054445</v>
          </cell>
          <cell r="H630">
            <v>0.48708240633694033</v>
          </cell>
          <cell r="I630">
            <v>0.42020519778163856</v>
          </cell>
          <cell r="J630">
            <v>0.36846793862836774</v>
          </cell>
          <cell r="K630">
            <v>9.6439301308106698E-2</v>
          </cell>
          <cell r="L630">
            <v>4.6554806715381633E-2</v>
          </cell>
          <cell r="M630">
            <v>4.0864303070169868E-2</v>
          </cell>
          <cell r="N630">
            <v>3.6975136674134268E-2</v>
          </cell>
          <cell r="O630">
            <v>2.8724076034268048E-2</v>
          </cell>
        </row>
        <row r="631">
          <cell r="A631" t="str">
            <v>RHES-SHSTG-ELC</v>
          </cell>
          <cell r="B631" t="str">
            <v>VAR_fin</v>
          </cell>
          <cell r="C631" t="str">
            <v>RHES-SHAELCB</v>
          </cell>
          <cell r="D631">
            <v>4.2986719290920301E-8</v>
          </cell>
          <cell r="E631">
            <v>0.69784174151460188</v>
          </cell>
          <cell r="F631">
            <v>0.61673928723190208</v>
          </cell>
          <cell r="G631">
            <v>0.66105163599108674</v>
          </cell>
          <cell r="H631">
            <v>0.48710163389955263</v>
          </cell>
          <cell r="I631">
            <v>0.42022082166068331</v>
          </cell>
          <cell r="J631">
            <v>0.36848328541515263</v>
          </cell>
          <cell r="K631">
            <v>9.6443351820993936E-2</v>
          </cell>
          <cell r="L631">
            <v>4.6556769589857959E-2</v>
          </cell>
          <cell r="M631">
            <v>4.0865908632012185E-2</v>
          </cell>
          <cell r="N631">
            <v>3.6976630837522791E-2</v>
          </cell>
          <cell r="O631">
            <v>2.8725406476027629E-2</v>
          </cell>
        </row>
        <row r="632">
          <cell r="A632" t="str">
            <v>RHES-SHSTG-ELC</v>
          </cell>
          <cell r="B632" t="str">
            <v>VAR_ncap</v>
          </cell>
          <cell r="C632" t="str">
            <v>-</v>
          </cell>
          <cell r="D632">
            <v>3.2609777208468002E-3</v>
          </cell>
          <cell r="E632">
            <v>5.7761629265323799E-2</v>
          </cell>
          <cell r="F632">
            <v>2.08596231409454E-5</v>
          </cell>
          <cell r="G632">
            <v>2.4197305212407799E-5</v>
          </cell>
          <cell r="H632">
            <v>1.6413961785575901E-2</v>
          </cell>
          <cell r="I632">
            <v>2.0553547276134301E-2</v>
          </cell>
          <cell r="J632">
            <v>9.2859822865731296E-5</v>
          </cell>
          <cell r="K632">
            <v>1.45531117464895E-4</v>
          </cell>
          <cell r="L632">
            <v>2.6965678684300102E-3</v>
          </cell>
          <cell r="M632">
            <v>9.5758876120096196E-4</v>
          </cell>
          <cell r="N632">
            <v>7.2443654731196405E-4</v>
          </cell>
          <cell r="O632">
            <v>1.4744828614228699E-3</v>
          </cell>
        </row>
        <row r="633">
          <cell r="A633" t="str">
            <v>RHES-SHSTG-ELC</v>
          </cell>
          <cell r="B633" t="str">
            <v>VAR_cap</v>
          </cell>
          <cell r="C633" t="str">
            <v>-</v>
          </cell>
          <cell r="D633">
            <v>3.2609777208468002E-3</v>
          </cell>
          <cell r="E633">
            <v>6.1018244298770924E-2</v>
          </cell>
          <cell r="F633">
            <v>6.1018436306493742E-2</v>
          </cell>
          <cell r="G633">
            <v>6.1018407863031913E-2</v>
          </cell>
          <cell r="H633">
            <v>4.6831078190891245E-2</v>
          </cell>
          <cell r="I633">
            <v>3.6969226541306632E-2</v>
          </cell>
          <cell r="J633">
            <v>3.6956790999313288E-2</v>
          </cell>
          <cell r="K633">
            <v>9.2634205853378004E-3</v>
          </cell>
          <cell r="L633">
            <v>4.2176727748030798E-3</v>
          </cell>
          <cell r="M633">
            <v>3.6871315872831338E-3</v>
          </cell>
          <cell r="N633">
            <v>3.4156582945985489E-3</v>
          </cell>
          <cell r="O633">
            <v>3.0201353502950679E-3</v>
          </cell>
        </row>
        <row r="634">
          <cell r="A634" t="str">
            <v>RHES-SHCONBR4</v>
          </cell>
          <cell r="B634" t="str">
            <v>VAR_fout</v>
          </cell>
          <cell r="C634" t="str">
            <v>RHES-SHCON</v>
          </cell>
          <cell r="E634">
            <v>0.42667530878087079</v>
          </cell>
          <cell r="F634">
            <v>0.42659138124859458</v>
          </cell>
          <cell r="G634">
            <v>0.42663321837396878</v>
          </cell>
          <cell r="H634">
            <v>0.42662912204967296</v>
          </cell>
          <cell r="I634">
            <v>0.42664193167936393</v>
          </cell>
          <cell r="J634">
            <v>0.42660925026175078</v>
          </cell>
          <cell r="K634">
            <v>0.28789151070114599</v>
          </cell>
          <cell r="L634">
            <v>2.3158451634995149E-4</v>
          </cell>
          <cell r="M634">
            <v>2.3389707167425738E-4</v>
          </cell>
          <cell r="N634">
            <v>2.3582149855662303E-4</v>
          </cell>
          <cell r="O634">
            <v>3.3748098798873848E-4</v>
          </cell>
        </row>
        <row r="635">
          <cell r="A635" t="str">
            <v>RHES-SHCONBR4</v>
          </cell>
          <cell r="B635" t="str">
            <v>VAR_fin</v>
          </cell>
          <cell r="C635" t="str">
            <v>CON</v>
          </cell>
          <cell r="E635">
            <v>0.42667530878087079</v>
          </cell>
          <cell r="F635">
            <v>0.42659138124859458</v>
          </cell>
          <cell r="G635">
            <v>0.42663321837396878</v>
          </cell>
          <cell r="H635">
            <v>0.42662912204967296</v>
          </cell>
          <cell r="I635">
            <v>0.42664193167936393</v>
          </cell>
          <cell r="J635">
            <v>0.42660925026175078</v>
          </cell>
          <cell r="K635">
            <v>0.28789151070114599</v>
          </cell>
          <cell r="L635">
            <v>2.3158451634995149E-4</v>
          </cell>
          <cell r="M635">
            <v>2.3389707167425738E-4</v>
          </cell>
          <cell r="N635">
            <v>2.3582149855662303E-4</v>
          </cell>
          <cell r="O635">
            <v>3.3748098798873848E-4</v>
          </cell>
        </row>
        <row r="636">
          <cell r="A636" t="str">
            <v>RHES-SHCONBR4</v>
          </cell>
          <cell r="B636" t="str">
            <v>VAR_ncap</v>
          </cell>
          <cell r="C636" t="str">
            <v>-</v>
          </cell>
          <cell r="E636">
            <v>3.4470568396172498E-2</v>
          </cell>
          <cell r="F636">
            <v>2.3712867766956999E-8</v>
          </cell>
          <cell r="G636">
            <v>2.4482368126485E-8</v>
          </cell>
          <cell r="H636">
            <v>2.2317592825123799E-8</v>
          </cell>
          <cell r="I636">
            <v>2.3619498862299702E-8</v>
          </cell>
          <cell r="J636">
            <v>1.31597300599472E-8</v>
          </cell>
          <cell r="K636">
            <v>2.4173225990342202E-7</v>
          </cell>
          <cell r="L636">
            <v>1.8363044726674201E-5</v>
          </cell>
          <cell r="M636">
            <v>2.14368295623036E-7</v>
          </cell>
          <cell r="N636">
            <v>1.77579398327249E-7</v>
          </cell>
          <cell r="O636">
            <v>8.2444435651850595E-6</v>
          </cell>
        </row>
        <row r="637">
          <cell r="A637" t="str">
            <v>RHES-SHCONBR4</v>
          </cell>
          <cell r="B637" t="str">
            <v>VAR_cap</v>
          </cell>
          <cell r="C637" t="str">
            <v>-</v>
          </cell>
          <cell r="E637">
            <v>3.4470568396172498E-2</v>
          </cell>
          <cell r="F637">
            <v>3.4470592109040299E-2</v>
          </cell>
          <cell r="G637">
            <v>3.4470616591408397E-2</v>
          </cell>
          <cell r="H637">
            <v>3.4470638909001303E-2</v>
          </cell>
          <cell r="I637">
            <v>3.4470662528500097E-2</v>
          </cell>
          <cell r="J637">
            <v>3.4470675688230201E-2</v>
          </cell>
          <cell r="K637">
            <v>2.32632545336285E-2</v>
          </cell>
          <cell r="L637">
            <v>1.86889857675465E-5</v>
          </cell>
          <cell r="M637">
            <v>1.8878242103947998E-5</v>
          </cell>
          <cell r="N637">
            <v>1.9033759212581301E-5</v>
          </cell>
          <cell r="O637">
            <v>2.72543279757729E-5</v>
          </cell>
        </row>
        <row r="638">
          <cell r="A638" t="str">
            <v>ITOT-SWHCONBR6</v>
          </cell>
          <cell r="B638" t="str">
            <v>VAR_fout</v>
          </cell>
          <cell r="C638" t="str">
            <v>ITOT-SWHC</v>
          </cell>
          <cell r="I638">
            <v>6.5492339120786565E-4</v>
          </cell>
          <cell r="J638">
            <v>6.5677322122463749E-4</v>
          </cell>
          <cell r="K638">
            <v>1.3443471009940001E-3</v>
          </cell>
          <cell r="L638">
            <v>8.2263818919175828E-4</v>
          </cell>
          <cell r="M638">
            <v>1.6458903336973893E-3</v>
          </cell>
          <cell r="N638">
            <v>1.1962673805078086E-3</v>
          </cell>
          <cell r="O638">
            <v>3.113705821039728E-3</v>
          </cell>
        </row>
        <row r="639">
          <cell r="A639" t="str">
            <v>ITOT-SWHCONBR6</v>
          </cell>
          <cell r="B639" t="str">
            <v>VAR_fin</v>
          </cell>
          <cell r="C639" t="str">
            <v>CON</v>
          </cell>
          <cell r="I639">
            <v>6.5492339120786565E-4</v>
          </cell>
          <cell r="J639">
            <v>6.5677322122463749E-4</v>
          </cell>
          <cell r="K639">
            <v>1.3443471009940001E-3</v>
          </cell>
          <cell r="L639">
            <v>8.2263818919175828E-4</v>
          </cell>
          <cell r="M639">
            <v>1.6458903336973893E-3</v>
          </cell>
          <cell r="N639">
            <v>1.1962673805078086E-3</v>
          </cell>
          <cell r="O639">
            <v>3.113705821039728E-3</v>
          </cell>
        </row>
        <row r="640">
          <cell r="A640" t="str">
            <v>ITOT-SWHCONBR6</v>
          </cell>
          <cell r="B640" t="str">
            <v>VAR_ncap</v>
          </cell>
          <cell r="C640" t="str">
            <v>-</v>
          </cell>
          <cell r="I640">
            <v>3.55885452130303E-5</v>
          </cell>
          <cell r="J640">
            <v>1.10432453749594E-7</v>
          </cell>
          <cell r="K640">
            <v>3.7414044789230103E-5</v>
          </cell>
          <cell r="L640">
            <v>1.7446494346655201E-6</v>
          </cell>
          <cell r="M640">
            <v>5.0356594271539202E-5</v>
          </cell>
          <cell r="N640">
            <v>6.8765061336094498E-6</v>
          </cell>
          <cell r="O640">
            <v>1.12144857694424E-4</v>
          </cell>
        </row>
        <row r="641">
          <cell r="A641" t="str">
            <v>ITOT-SWHCONBR6</v>
          </cell>
          <cell r="B641" t="str">
            <v>VAR_cap</v>
          </cell>
          <cell r="C641" t="str">
            <v>-</v>
          </cell>
          <cell r="I641">
            <v>3.55885452130303E-5</v>
          </cell>
          <cell r="J641">
            <v>3.56989776667799E-5</v>
          </cell>
          <cell r="K641">
            <v>7.3113022456009901E-5</v>
          </cell>
          <cell r="L641">
            <v>4.47228199809707E-5</v>
          </cell>
          <cell r="M641">
            <v>8.9515288495434694E-5</v>
          </cell>
          <cell r="N641">
            <v>6.5051519654218105E-5</v>
          </cell>
          <cell r="O641">
            <v>1.69377958099573E-4</v>
          </cell>
        </row>
        <row r="642">
          <cell r="A642" t="str">
            <v>RHNM-SHNGAHP</v>
          </cell>
          <cell r="B642" t="str">
            <v>VAR_fout</v>
          </cell>
          <cell r="C642" t="str">
            <v>CO2_R</v>
          </cell>
          <cell r="F642">
            <v>0.148453610630182</v>
          </cell>
          <cell r="G642">
            <v>0.14481149793356601</v>
          </cell>
          <cell r="H642">
            <v>51.215417541341999</v>
          </cell>
          <cell r="I642">
            <v>86.171792900812207</v>
          </cell>
          <cell r="J642">
            <v>109.74568166230399</v>
          </cell>
          <cell r="K642">
            <v>125.881469425193</v>
          </cell>
          <cell r="L642">
            <v>140.10208591109199</v>
          </cell>
          <cell r="M642">
            <v>148.975708034219</v>
          </cell>
          <cell r="N642">
            <v>148.97469970007501</v>
          </cell>
          <cell r="O642">
            <v>148.97382222384601</v>
          </cell>
        </row>
        <row r="643">
          <cell r="A643" t="str">
            <v>RHNM-SHNGAHP</v>
          </cell>
          <cell r="B643" t="str">
            <v>VAR_fout</v>
          </cell>
          <cell r="C643" t="str">
            <v>RHNM-SHANGAH</v>
          </cell>
          <cell r="F643">
            <v>5.2643124336943818E-3</v>
          </cell>
          <cell r="G643">
            <v>5.3405658812378876E-3</v>
          </cell>
          <cell r="H643">
            <v>1.9523607750688889</v>
          </cell>
          <cell r="I643">
            <v>3.3918684439681397</v>
          </cell>
          <cell r="J643">
            <v>4.4365275565612103</v>
          </cell>
          <cell r="K643">
            <v>5.2227418165771571</v>
          </cell>
          <cell r="L643">
            <v>5.8127461175878512</v>
          </cell>
          <cell r="M643">
            <v>6.1809070354622673</v>
          </cell>
          <cell r="N643">
            <v>6.1808652003222413</v>
          </cell>
          <cell r="O643">
            <v>6.1808287943936167</v>
          </cell>
        </row>
        <row r="644">
          <cell r="A644" t="str">
            <v>RHNM-SHNGAHP</v>
          </cell>
          <cell r="B644" t="str">
            <v>VAR_fin</v>
          </cell>
          <cell r="C644" t="str">
            <v>RNGA</v>
          </cell>
          <cell r="F644">
            <v>2.6321562168471918E-3</v>
          </cell>
          <cell r="G644">
            <v>2.5675797505951363E-3</v>
          </cell>
          <cell r="H644">
            <v>0.90807477910180845</v>
          </cell>
          <cell r="I644">
            <v>1.5278686684541174</v>
          </cell>
          <cell r="J644">
            <v>1.9458454195443908</v>
          </cell>
          <cell r="K644">
            <v>2.2319409472551959</v>
          </cell>
          <cell r="L644">
            <v>2.4840795374307056</v>
          </cell>
          <cell r="M644">
            <v>2.6414132630180611</v>
          </cell>
          <cell r="N644">
            <v>2.6413953847530958</v>
          </cell>
          <cell r="O644">
            <v>2.6413798266639379</v>
          </cell>
        </row>
        <row r="645">
          <cell r="A645" t="str">
            <v>RHNM-SHNGAHP</v>
          </cell>
          <cell r="B645" t="str">
            <v>VAR_fin</v>
          </cell>
          <cell r="C645" t="str">
            <v>RHNMELCHPC</v>
          </cell>
          <cell r="F645">
            <v>5.2643124336943818E-3</v>
          </cell>
          <cell r="G645">
            <v>5.3405658812378876E-3</v>
          </cell>
          <cell r="H645">
            <v>1.9523607750688889</v>
          </cell>
          <cell r="I645">
            <v>3.3918684439681397</v>
          </cell>
          <cell r="J645">
            <v>4.4365275565612103</v>
          </cell>
          <cell r="K645">
            <v>5.2227418165771571</v>
          </cell>
          <cell r="L645">
            <v>5.8127461175878512</v>
          </cell>
          <cell r="M645">
            <v>6.1809070354622673</v>
          </cell>
          <cell r="N645">
            <v>6.1808652003222413</v>
          </cell>
          <cell r="O645">
            <v>6.1808287943936167</v>
          </cell>
        </row>
        <row r="646">
          <cell r="A646" t="str">
            <v>RHNM-SHNGAHP</v>
          </cell>
          <cell r="B646" t="str">
            <v>VAR_ncap</v>
          </cell>
          <cell r="C646" t="str">
            <v>-</v>
          </cell>
          <cell r="E646">
            <v>1.7568520645871099E-6</v>
          </cell>
          <cell r="F646">
            <v>4.2834168501014702E-4</v>
          </cell>
          <cell r="G646">
            <v>1.0064263945693199E-6</v>
          </cell>
          <cell r="H646">
            <v>0.15114212414104</v>
          </cell>
          <cell r="I646">
            <v>0.112070818745162</v>
          </cell>
          <cell r="J646">
            <v>8.1181303813045794E-2</v>
          </cell>
          <cell r="K646">
            <v>0.21222057622715201</v>
          </cell>
          <cell r="L646">
            <v>0.15136305996722099</v>
          </cell>
          <cell r="M646">
            <v>0.119167298030403</v>
          </cell>
          <cell r="N646">
            <v>0.219696782085954</v>
          </cell>
          <cell r="O646">
            <v>0.14097017841390699</v>
          </cell>
        </row>
        <row r="647">
          <cell r="A647" t="str">
            <v>RHNM-SHNGAHP</v>
          </cell>
          <cell r="B647" t="str">
            <v>VAR_cap</v>
          </cell>
          <cell r="C647" t="str">
            <v>-</v>
          </cell>
          <cell r="E647">
            <v>1.7568520645871099E-6</v>
          </cell>
          <cell r="F647">
            <v>4.3005696536450199E-4</v>
          </cell>
          <cell r="G647">
            <v>4.3093666888405847E-4</v>
          </cell>
          <cell r="H647">
            <v>0.15157185178387347</v>
          </cell>
          <cell r="I647">
            <v>0.26330319049065171</v>
          </cell>
          <cell r="J647">
            <v>0.34439386515171605</v>
          </cell>
          <cell r="K647">
            <v>0.40547203162036038</v>
          </cell>
          <cell r="L647">
            <v>0.45122818707445689</v>
          </cell>
          <cell r="M647">
            <v>0.48275018702675943</v>
          </cell>
          <cell r="N647">
            <v>0.479830837323309</v>
          </cell>
          <cell r="O647">
            <v>0.47983344860993554</v>
          </cell>
        </row>
        <row r="648">
          <cell r="A648" t="str">
            <v>D-SCOM_KEV_WOD_ELC_CHP</v>
          </cell>
          <cell r="B648" t="str">
            <v>VAR_fout</v>
          </cell>
          <cell r="C648" t="str">
            <v>ELC5</v>
          </cell>
          <cell r="G648">
            <v>2.6596674999343223E-3</v>
          </cell>
          <cell r="H648">
            <v>1.1325038832617101E-3</v>
          </cell>
          <cell r="I648">
            <v>9.192247873997814E-4</v>
          </cell>
          <cell r="J648">
            <v>1.2496305972295174E-3</v>
          </cell>
          <cell r="K648">
            <v>2.0018556298335545E-3</v>
          </cell>
          <cell r="L648">
            <v>1.8990166883685966E-3</v>
          </cell>
          <cell r="M648">
            <v>3.261744932125069E-3</v>
          </cell>
          <cell r="N648">
            <v>2.797970691156761E-3</v>
          </cell>
          <cell r="O648">
            <v>5.6650315132906557E-3</v>
          </cell>
        </row>
        <row r="649">
          <cell r="A649" t="str">
            <v>D-SCOM_KEV_WOD_ELC_CHP</v>
          </cell>
          <cell r="B649" t="str">
            <v>VAR_fout</v>
          </cell>
          <cell r="C649" t="str">
            <v>SCOM_ELC</v>
          </cell>
          <cell r="G649">
            <v>2.6397416964318805E-4</v>
          </cell>
          <cell r="H649">
            <v>1.1311421568969767E-3</v>
          </cell>
          <cell r="I649">
            <v>9.1761709699907188E-4</v>
          </cell>
          <cell r="J649">
            <v>1.2473078456182217E-3</v>
          </cell>
          <cell r="K649">
            <v>1.9984351652209274E-3</v>
          </cell>
          <cell r="L649">
            <v>1.8963908152809367E-3</v>
          </cell>
          <cell r="M649">
            <v>3.258793812854913E-3</v>
          </cell>
          <cell r="N649">
            <v>2.7966149742576735E-3</v>
          </cell>
          <cell r="O649">
            <v>5.6622321119919033E-3</v>
          </cell>
        </row>
        <row r="650">
          <cell r="A650" t="str">
            <v>D-SCOM_KEV_WOD_ELC_CHP</v>
          </cell>
          <cell r="B650" t="str">
            <v>VAR_fin</v>
          </cell>
          <cell r="C650" t="str">
            <v>SCOM_KEV_WOD_ELC_CHP</v>
          </cell>
          <cell r="G650">
            <v>2.9219567896060831E-3</v>
          </cell>
          <cell r="H650">
            <v>2.2618497937590748E-3</v>
          </cell>
          <cell r="I650">
            <v>1.8347910897926042E-3</v>
          </cell>
          <cell r="J650">
            <v>2.4949042178924559E-3</v>
          </cell>
          <cell r="K650">
            <v>3.9985862158817076E-3</v>
          </cell>
          <cell r="L650">
            <v>3.7936034537087524E-3</v>
          </cell>
          <cell r="M650">
            <v>6.5187309743088857E-3</v>
          </cell>
          <cell r="N650">
            <v>5.5927137356985915E-3</v>
          </cell>
          <cell r="O650">
            <v>1.132536303368783E-2</v>
          </cell>
        </row>
        <row r="651">
          <cell r="A651" t="str">
            <v>RHES-SHCONBR5</v>
          </cell>
          <cell r="B651" t="str">
            <v>VAR_fout</v>
          </cell>
          <cell r="C651" t="str">
            <v>RHES-SHCON</v>
          </cell>
          <cell r="E651">
            <v>9.3791877300761748E-4</v>
          </cell>
          <cell r="F651">
            <v>9.3811072954748755E-4</v>
          </cell>
          <cell r="G651">
            <v>9.3833821042126747E-4</v>
          </cell>
          <cell r="H651">
            <v>9.3854435732964388E-4</v>
          </cell>
          <cell r="I651">
            <v>9.3868475291219717E-4</v>
          </cell>
          <cell r="J651">
            <v>9.3854540309079755E-4</v>
          </cell>
          <cell r="K651">
            <v>6.3678280339558467E-4</v>
          </cell>
          <cell r="L651">
            <v>1.4921151244032672E-4</v>
          </cell>
          <cell r="M651">
            <v>1.5243412817907126E-4</v>
          </cell>
          <cell r="N651">
            <v>1.5451945105576838E-4</v>
          </cell>
          <cell r="O651">
            <v>2.5391968958167715E-4</v>
          </cell>
        </row>
        <row r="652">
          <cell r="A652" t="str">
            <v>RHES-SHCONBR5</v>
          </cell>
          <cell r="B652" t="str">
            <v>VAR_fin</v>
          </cell>
          <cell r="C652" t="str">
            <v>CON</v>
          </cell>
          <cell r="E652">
            <v>9.3791877300761748E-4</v>
          </cell>
          <cell r="F652">
            <v>9.3811072954748755E-4</v>
          </cell>
          <cell r="G652">
            <v>9.3833821042126747E-4</v>
          </cell>
          <cell r="H652">
            <v>9.3854435732964388E-4</v>
          </cell>
          <cell r="I652">
            <v>9.3868475291219717E-4</v>
          </cell>
          <cell r="J652">
            <v>9.3854540309079755E-4</v>
          </cell>
          <cell r="K652">
            <v>6.3678280339558467E-4</v>
          </cell>
          <cell r="L652">
            <v>1.4921151244032672E-4</v>
          </cell>
          <cell r="M652">
            <v>1.5243412817907126E-4</v>
          </cell>
          <cell r="N652">
            <v>1.5451945105576838E-4</v>
          </cell>
          <cell r="O652">
            <v>2.5391968958167715E-4</v>
          </cell>
        </row>
        <row r="653">
          <cell r="A653" t="str">
            <v>RHES-SHCONBR5</v>
          </cell>
          <cell r="B653" t="str">
            <v>VAR_ncap</v>
          </cell>
          <cell r="C653" t="str">
            <v>-</v>
          </cell>
          <cell r="E653">
            <v>7.5757057281439005E-5</v>
          </cell>
          <cell r="F653">
            <v>2.1377249497583599E-8</v>
          </cell>
          <cell r="G653">
            <v>2.0226822784484698E-8</v>
          </cell>
          <cell r="H653">
            <v>2.0021570113407601E-8</v>
          </cell>
          <cell r="I653">
            <v>2.0276819475226901E-8</v>
          </cell>
          <cell r="J653">
            <v>1.23931199021202E-8</v>
          </cell>
          <cell r="K653">
            <v>2.38950838538788E-7</v>
          </cell>
          <cell r="L653">
            <v>1.1732825334437201E-5</v>
          </cell>
          <cell r="M653">
            <v>2.8367994158520199E-7</v>
          </cell>
          <cell r="N653">
            <v>1.88263494435302E-7</v>
          </cell>
          <cell r="O653">
            <v>8.0572244067161006E-6</v>
          </cell>
        </row>
        <row r="654">
          <cell r="A654" t="str">
            <v>RHES-SHCONBR5</v>
          </cell>
          <cell r="B654" t="str">
            <v>VAR_cap</v>
          </cell>
          <cell r="C654" t="str">
            <v>-</v>
          </cell>
          <cell r="E654">
            <v>7.5757057281439005E-5</v>
          </cell>
          <cell r="F654">
            <v>7.5778434530936507E-5</v>
          </cell>
          <cell r="G654">
            <v>7.5798661353720996E-5</v>
          </cell>
          <cell r="H654">
            <v>7.5818682923834397E-5</v>
          </cell>
          <cell r="I654">
            <v>7.5838959743309593E-5</v>
          </cell>
          <cell r="J654">
            <v>7.5851352863211797E-5</v>
          </cell>
          <cell r="K654">
            <v>5.1458868862825601E-5</v>
          </cell>
          <cell r="L654">
            <v>1.2045756871528E-5</v>
          </cell>
          <cell r="M654">
            <v>1.2308147624052E-5</v>
          </cell>
          <cell r="N654">
            <v>1.2476761471903401E-5</v>
          </cell>
          <cell r="O654">
            <v>2.0513337135614701E-5</v>
          </cell>
        </row>
        <row r="655">
          <cell r="A655" t="str">
            <v>RHNS-SHCONBR</v>
          </cell>
          <cell r="B655" t="str">
            <v>VAR_fout</v>
          </cell>
          <cell r="C655" t="str">
            <v>RHNS-SHCON</v>
          </cell>
          <cell r="F655">
            <v>9.8835437085163769E-5</v>
          </cell>
          <cell r="G655">
            <v>1.0327657329854132E-4</v>
          </cell>
          <cell r="H655">
            <v>1.3372972398366075E-4</v>
          </cell>
          <cell r="I655">
            <v>1.3808428045328607E-4</v>
          </cell>
          <cell r="J655">
            <v>1.3799061068001423E-4</v>
          </cell>
          <cell r="K655">
            <v>3.3105898984690449E-4</v>
          </cell>
          <cell r="L655">
            <v>3.4347077056508306E-4</v>
          </cell>
          <cell r="M655">
            <v>3.3377521183700954E-4</v>
          </cell>
          <cell r="N655">
            <v>3.3202527668843541E-4</v>
          </cell>
          <cell r="O655">
            <v>3.8532318624729772E-4</v>
          </cell>
        </row>
        <row r="656">
          <cell r="A656" t="str">
            <v>RHNS-SHCONBR</v>
          </cell>
          <cell r="B656" t="str">
            <v>VAR_fin</v>
          </cell>
          <cell r="C656" t="str">
            <v>CON</v>
          </cell>
          <cell r="F656">
            <v>9.8835437085163769E-5</v>
          </cell>
          <cell r="G656">
            <v>1.0327657329854132E-4</v>
          </cell>
          <cell r="H656">
            <v>1.3372972398366075E-4</v>
          </cell>
          <cell r="I656">
            <v>1.3808428045328607E-4</v>
          </cell>
          <cell r="J656">
            <v>1.3799061068001423E-4</v>
          </cell>
          <cell r="K656">
            <v>3.3105898984690449E-4</v>
          </cell>
          <cell r="L656">
            <v>3.4347077056508306E-4</v>
          </cell>
          <cell r="M656">
            <v>3.3377521183700954E-4</v>
          </cell>
          <cell r="N656">
            <v>3.3202527668843541E-4</v>
          </cell>
          <cell r="O656">
            <v>3.8532318624729772E-4</v>
          </cell>
        </row>
        <row r="657">
          <cell r="A657" t="str">
            <v>RHNS-SHCONBR</v>
          </cell>
          <cell r="B657" t="str">
            <v>VAR_ncap</v>
          </cell>
          <cell r="C657" t="str">
            <v>-</v>
          </cell>
          <cell r="E657">
            <v>5.4705360638631001E-8</v>
          </cell>
          <cell r="F657">
            <v>8.9583628541136801E-6</v>
          </cell>
          <cell r="G657">
            <v>1.7077764198522599E-7</v>
          </cell>
          <cell r="H657">
            <v>2.7115883999435201E-6</v>
          </cell>
          <cell r="I657">
            <v>2.4399988962992002E-7</v>
          </cell>
          <cell r="J657">
            <v>1.1199070338904499E-7</v>
          </cell>
          <cell r="K657">
            <v>1.6598483938793101E-5</v>
          </cell>
          <cell r="L657">
            <v>3.1183507987263998E-7</v>
          </cell>
          <cell r="M657">
            <v>4.4225872873348102E-7</v>
          </cell>
          <cell r="N657">
            <v>2.72448141924671E-7</v>
          </cell>
          <cell r="O657">
            <v>7.2973616683244298E-6</v>
          </cell>
        </row>
        <row r="658">
          <cell r="A658" t="str">
            <v>RHNS-SHCONBR</v>
          </cell>
          <cell r="B658" t="str">
            <v>VAR_cap</v>
          </cell>
          <cell r="C658" t="str">
            <v>-</v>
          </cell>
          <cell r="E658">
            <v>5.4705360638631001E-8</v>
          </cell>
          <cell r="F658">
            <v>9.0130682147523095E-6</v>
          </cell>
          <cell r="G658">
            <v>9.1838458567375408E-6</v>
          </cell>
          <cell r="H658">
            <v>1.188514076536784E-5</v>
          </cell>
          <cell r="I658">
            <v>1.2101986675811854E-5</v>
          </cell>
          <cell r="J658">
            <v>1.2190330504667647E-5</v>
          </cell>
          <cell r="K658">
            <v>2.8762559507052102E-5</v>
          </cell>
          <cell r="L658">
            <v>2.9048070596785393E-5</v>
          </cell>
          <cell r="M658">
            <v>2.9455316595811794E-5</v>
          </cell>
          <cell r="N658">
            <v>2.9693063471213296E-5</v>
          </cell>
          <cell r="O658">
            <v>3.6952979250190337E-5</v>
          </cell>
        </row>
        <row r="659">
          <cell r="A659" t="str">
            <v>D-RHEM_SOLELC</v>
          </cell>
          <cell r="B659" t="str">
            <v>VAR_fout</v>
          </cell>
          <cell r="C659" t="str">
            <v>ELC5</v>
          </cell>
          <cell r="D659">
            <v>0.15963866292389864</v>
          </cell>
          <cell r="E659">
            <v>0.67965727322638858</v>
          </cell>
          <cell r="F659">
            <v>1.6222632052117452</v>
          </cell>
          <cell r="G659">
            <v>4.1006459351840263</v>
          </cell>
          <cell r="H659">
            <v>4.2885922777065177</v>
          </cell>
          <cell r="I659">
            <v>4.5383589805091411</v>
          </cell>
          <cell r="J659">
            <v>4.8393080395993326</v>
          </cell>
          <cell r="K659">
            <v>5.1284570423266773</v>
          </cell>
          <cell r="L659">
            <v>5.388577592254963</v>
          </cell>
          <cell r="M659">
            <v>5.6407643798209612</v>
          </cell>
          <cell r="N659">
            <v>5.9324710551084268</v>
          </cell>
          <cell r="O659">
            <v>6.1706859962022245</v>
          </cell>
        </row>
        <row r="660">
          <cell r="A660" t="str">
            <v>D-RHEM_SOLELC</v>
          </cell>
          <cell r="B660" t="str">
            <v>VAR_fout</v>
          </cell>
          <cell r="C660" t="str">
            <v>RHEM_ELC</v>
          </cell>
          <cell r="D660">
            <v>0.70284456286194918</v>
          </cell>
          <cell r="E660">
            <v>0.60792635167926989</v>
          </cell>
          <cell r="F660">
            <v>1.3062220786139727</v>
          </cell>
          <cell r="G660">
            <v>2.6523282570617832</v>
          </cell>
          <cell r="H660">
            <v>2.8087389532131897</v>
          </cell>
          <cell r="I660">
            <v>2.9210209848305193</v>
          </cell>
          <cell r="J660">
            <v>3.0005967589966849</v>
          </cell>
          <cell r="K660">
            <v>3.110909465531019</v>
          </cell>
          <cell r="L660">
            <v>3.2714144527921216</v>
          </cell>
          <cell r="M660">
            <v>3.460136985261371</v>
          </cell>
          <cell r="N660">
            <v>3.632456089276928</v>
          </cell>
          <cell r="O660">
            <v>3.8784562072316553</v>
          </cell>
        </row>
        <row r="661">
          <cell r="A661" t="str">
            <v>D-RHEM_SOLELC</v>
          </cell>
          <cell r="B661" t="str">
            <v>VAR_fin</v>
          </cell>
          <cell r="C661" t="str">
            <v>RHEM_SOL_ELC</v>
          </cell>
          <cell r="D661">
            <v>0.86248322578584768</v>
          </cell>
          <cell r="E661">
            <v>1.2875826579785794</v>
          </cell>
          <cell r="F661">
            <v>2.9284852838257187</v>
          </cell>
          <cell r="G661">
            <v>6.7529741922458042</v>
          </cell>
          <cell r="H661">
            <v>7.0973312309197158</v>
          </cell>
          <cell r="I661">
            <v>7.4593799653396635</v>
          </cell>
          <cell r="J661">
            <v>7.8399047985960149</v>
          </cell>
          <cell r="K661">
            <v>8.2393665078577012</v>
          </cell>
          <cell r="L661">
            <v>8.6599920450470869</v>
          </cell>
          <cell r="M661">
            <v>9.100901365082338</v>
          </cell>
          <cell r="N661">
            <v>9.5649271443853561</v>
          </cell>
          <cell r="O661">
            <v>10.049142203433881</v>
          </cell>
        </row>
        <row r="662">
          <cell r="A662" t="str">
            <v>ITOT-SWHCONBR7</v>
          </cell>
          <cell r="B662" t="str">
            <v>VAR_fout</v>
          </cell>
          <cell r="C662" t="str">
            <v>ITOT-ELS</v>
          </cell>
          <cell r="I662">
            <v>3.416027446234138E-4</v>
          </cell>
          <cell r="J662">
            <v>4.6399123120202592E-4</v>
          </cell>
          <cell r="K662">
            <v>6.1511086562389015E-4</v>
          </cell>
          <cell r="L662">
            <v>4.569184329977672E-4</v>
          </cell>
          <cell r="M662">
            <v>6.8793951578596281E-4</v>
          </cell>
          <cell r="N662">
            <v>6.2500941488133409E-4</v>
          </cell>
          <cell r="O662">
            <v>1.4890153910511637E-3</v>
          </cell>
        </row>
        <row r="663">
          <cell r="A663" t="str">
            <v>ITOT-SWHCONBR7</v>
          </cell>
          <cell r="B663" t="str">
            <v>VAR_fout</v>
          </cell>
          <cell r="C663" t="str">
            <v>ITOT-SWHC</v>
          </cell>
          <cell r="I663">
            <v>5.9567884227282242E-5</v>
          </cell>
          <cell r="J663">
            <v>8.0909701042320068E-5</v>
          </cell>
          <cell r="K663">
            <v>1.0726158793255721E-4</v>
          </cell>
          <cell r="L663">
            <v>7.9676363104538869E-5</v>
          </cell>
          <cell r="M663">
            <v>1.1996127688284997E-4</v>
          </cell>
          <cell r="N663">
            <v>1.0898767370167349E-4</v>
          </cell>
          <cell r="O663">
            <v>2.5965100638918487E-4</v>
          </cell>
        </row>
        <row r="664">
          <cell r="A664" t="str">
            <v>ITOT-SWHCONBR7</v>
          </cell>
          <cell r="B664" t="str">
            <v>VAR_fin</v>
          </cell>
          <cell r="C664" t="str">
            <v>CON</v>
          </cell>
          <cell r="I664">
            <v>4.0117062885069608E-4</v>
          </cell>
          <cell r="J664">
            <v>5.4490093224434603E-4</v>
          </cell>
          <cell r="K664">
            <v>7.223724535564464E-4</v>
          </cell>
          <cell r="L664">
            <v>5.3659479610230587E-4</v>
          </cell>
          <cell r="M664">
            <v>8.0790079266881314E-4</v>
          </cell>
          <cell r="N664">
            <v>7.339970885830077E-4</v>
          </cell>
          <cell r="O664">
            <v>1.74866639744035E-3</v>
          </cell>
        </row>
        <row r="665">
          <cell r="A665" t="str">
            <v>ITOT-SWHCONBR7</v>
          </cell>
          <cell r="B665" t="str">
            <v>VAR_ncap</v>
          </cell>
          <cell r="C665" t="str">
            <v>-</v>
          </cell>
          <cell r="I665">
            <v>2.17191410150478E-5</v>
          </cell>
          <cell r="J665">
            <v>7.8228379991177505E-6</v>
          </cell>
          <cell r="K665">
            <v>9.66360702695892E-6</v>
          </cell>
          <cell r="L665">
            <v>9.3281574277942092E-6</v>
          </cell>
          <cell r="M665">
            <v>2.4885923290779798E-5</v>
          </cell>
          <cell r="N665">
            <v>6.8927964614957896E-6</v>
          </cell>
          <cell r="O665">
            <v>6.3294684212199994E-5</v>
          </cell>
        </row>
        <row r="666">
          <cell r="A666" t="str">
            <v>ITOT-SWHCONBR7</v>
          </cell>
          <cell r="B666" t="str">
            <v>VAR_cap</v>
          </cell>
          <cell r="C666" t="str">
            <v>-</v>
          </cell>
          <cell r="I666">
            <v>2.17191410150478E-5</v>
          </cell>
          <cell r="J666">
            <v>2.9541979014165601E-5</v>
          </cell>
          <cell r="K666">
            <v>3.9205586041124498E-5</v>
          </cell>
          <cell r="L666">
            <v>2.9115346766527902E-5</v>
          </cell>
          <cell r="M666">
            <v>4.3877687745532901E-5</v>
          </cell>
          <cell r="N666">
            <v>3.9861360232026998E-5</v>
          </cell>
          <cell r="O666">
            <v>9.5073403964475602E-5</v>
          </cell>
        </row>
        <row r="667">
          <cell r="A667" t="str">
            <v>RHNS-SHSTG-ELCHP</v>
          </cell>
          <cell r="B667" t="str">
            <v>VAR_fout</v>
          </cell>
          <cell r="C667" t="str">
            <v>RHNS-SHAELCH</v>
          </cell>
          <cell r="E667">
            <v>2.657355183090454E-2</v>
          </cell>
          <cell r="F667">
            <v>8.8090575922607536E-2</v>
          </cell>
          <cell r="G667">
            <v>0.2253011651757568</v>
          </cell>
          <cell r="H667">
            <v>0.18761024658089304</v>
          </cell>
          <cell r="I667">
            <v>0.18876932877375818</v>
          </cell>
          <cell r="J667">
            <v>0.17881428212118614</v>
          </cell>
          <cell r="K667">
            <v>0.24534354226030952</v>
          </cell>
          <cell r="L667">
            <v>0.29029231335739997</v>
          </cell>
          <cell r="M667">
            <v>0.28688810711883139</v>
          </cell>
          <cell r="N667">
            <v>0.28062925724964827</v>
          </cell>
          <cell r="O667">
            <v>0.25057073853563155</v>
          </cell>
        </row>
        <row r="668">
          <cell r="A668" t="str">
            <v>RHNS-SHSTG-ELCHP</v>
          </cell>
          <cell r="B668" t="str">
            <v>VAR_fin</v>
          </cell>
          <cell r="C668" t="str">
            <v>RHNS-SHAELCH</v>
          </cell>
          <cell r="E668">
            <v>2.6574920666770842E-2</v>
          </cell>
          <cell r="F668">
            <v>8.8095300345211833E-2</v>
          </cell>
          <cell r="G668">
            <v>0.22531003757658061</v>
          </cell>
          <cell r="H668">
            <v>0.18761881554619803</v>
          </cell>
          <cell r="I668">
            <v>0.1887784746384259</v>
          </cell>
          <cell r="J668">
            <v>0.17882394092910589</v>
          </cell>
          <cell r="K668">
            <v>0.24535491686451685</v>
          </cell>
          <cell r="L668">
            <v>0.29030381948705924</v>
          </cell>
          <cell r="M668">
            <v>0.28689910725131662</v>
          </cell>
          <cell r="N668">
            <v>0.28064036711773854</v>
          </cell>
          <cell r="O668">
            <v>0.25058332371575243</v>
          </cell>
        </row>
        <row r="669">
          <cell r="A669" t="str">
            <v>RHNS-SHSTG-ELCHP</v>
          </cell>
          <cell r="B669" t="str">
            <v>VAR_ncap</v>
          </cell>
          <cell r="C669" t="str">
            <v>-</v>
          </cell>
          <cell r="D669">
            <v>4.5121298916244998E-5</v>
          </cell>
          <cell r="E669">
            <v>3.0884558466409201E-3</v>
          </cell>
          <cell r="F669">
            <v>6.2511063166128004E-3</v>
          </cell>
          <cell r="G669">
            <v>1.0795172962019201E-2</v>
          </cell>
          <cell r="H669">
            <v>1.4293805644462101E-3</v>
          </cell>
          <cell r="I669">
            <v>8.5494001779485695E-3</v>
          </cell>
          <cell r="J669">
            <v>1.003732011518E-2</v>
          </cell>
          <cell r="K669">
            <v>6.28253894727501E-3</v>
          </cell>
          <cell r="L669">
            <v>8.6066331876329394E-3</v>
          </cell>
          <cell r="M669">
            <v>1.00231895105237E-2</v>
          </cell>
          <cell r="N669">
            <v>7.94749153595487E-3</v>
          </cell>
          <cell r="O669">
            <v>6.9701008873397198E-3</v>
          </cell>
        </row>
        <row r="670">
          <cell r="A670" t="str">
            <v>RHNS-SHSTG-ELCHP</v>
          </cell>
          <cell r="B670" t="str">
            <v>VAR_cap</v>
          </cell>
          <cell r="C670" t="str">
            <v>-</v>
          </cell>
          <cell r="D670">
            <v>4.5121298916244998E-5</v>
          </cell>
          <cell r="E670">
            <v>3.1303898919455512E-3</v>
          </cell>
          <cell r="F670">
            <v>9.3745896618296996E-3</v>
          </cell>
          <cell r="G670">
            <v>2.0157969040705964E-2</v>
          </cell>
          <cell r="H670">
            <v>2.0016766992249056E-2</v>
          </cell>
          <cell r="I670">
            <v>1.9984745320775762E-2</v>
          </cell>
          <cell r="J670">
            <v>1.9984305119177818E-2</v>
          </cell>
          <cell r="K670">
            <v>2.4775966289462673E-2</v>
          </cell>
          <cell r="L670">
            <v>2.4773146624485924E-2</v>
          </cell>
          <cell r="M670">
            <v>2.4777006532184842E-2</v>
          </cell>
          <cell r="N670">
            <v>2.4775889013154483E-2</v>
          </cell>
          <cell r="O670">
            <v>2.478325383291605E-2</v>
          </cell>
        </row>
        <row r="671">
          <cell r="A671" t="str">
            <v>RHNS-SHSOLBR</v>
          </cell>
          <cell r="B671" t="str">
            <v>VAR_fout</v>
          </cell>
          <cell r="C671" t="str">
            <v>RHNS-SHASOL</v>
          </cell>
          <cell r="E671">
            <v>1.3402666370322272E-2</v>
          </cell>
          <cell r="F671">
            <v>1.3998706474340226E-2</v>
          </cell>
          <cell r="G671">
            <v>1.2317123642638447E-2</v>
          </cell>
          <cell r="H671">
            <v>1.4418318354140553E-2</v>
          </cell>
          <cell r="I671">
            <v>1.0311960962728324E-2</v>
          </cell>
          <cell r="J671">
            <v>1.2717014900672464E-2</v>
          </cell>
          <cell r="K671">
            <v>1.2852381112034648E-2</v>
          </cell>
          <cell r="L671">
            <v>1.5318297014262836E-2</v>
          </cell>
          <cell r="M671">
            <v>1.5236105264908553E-2</v>
          </cell>
          <cell r="N671">
            <v>4.0183780580765362E-3</v>
          </cell>
          <cell r="O671">
            <v>2.2631200776731426E-3</v>
          </cell>
        </row>
        <row r="672">
          <cell r="A672" t="str">
            <v>RHNS-SHSOLBR</v>
          </cell>
          <cell r="B672" t="str">
            <v>VAR_fin</v>
          </cell>
          <cell r="C672" t="str">
            <v>SOL</v>
          </cell>
          <cell r="E672">
            <v>1.3402666370322272E-2</v>
          </cell>
          <cell r="F672">
            <v>1.3998706474340226E-2</v>
          </cell>
          <cell r="G672">
            <v>1.2317123642638447E-2</v>
          </cell>
          <cell r="H672">
            <v>1.4418318354140553E-2</v>
          </cell>
          <cell r="I672">
            <v>1.0311960962728324E-2</v>
          </cell>
          <cell r="J672">
            <v>1.2717014900672464E-2</v>
          </cell>
          <cell r="K672">
            <v>1.2852381112034648E-2</v>
          </cell>
          <cell r="L672">
            <v>1.5318297014262836E-2</v>
          </cell>
          <cell r="M672">
            <v>1.5236105264908553E-2</v>
          </cell>
          <cell r="N672">
            <v>4.0183780580765362E-3</v>
          </cell>
          <cell r="O672">
            <v>2.2631200776731426E-3</v>
          </cell>
        </row>
        <row r="673">
          <cell r="A673" t="str">
            <v>RHNS-SHSOLBR</v>
          </cell>
          <cell r="B673" t="str">
            <v>VAR_ncap</v>
          </cell>
          <cell r="C673" t="str">
            <v>-</v>
          </cell>
          <cell r="E673">
            <v>2.1361743918393902E-3</v>
          </cell>
          <cell r="F673">
            <v>4.9547896913267301E-5</v>
          </cell>
          <cell r="G673">
            <v>2.8875826448584301E-7</v>
          </cell>
          <cell r="H673">
            <v>1.0417578805391201E-3</v>
          </cell>
          <cell r="I673">
            <v>1.1337170187221001E-3</v>
          </cell>
          <cell r="J673">
            <v>1.08645368862446E-5</v>
          </cell>
          <cell r="K673">
            <v>1.1208976647509501E-3</v>
          </cell>
          <cell r="L673">
            <v>9.6173012483591802E-4</v>
          </cell>
          <cell r="M673">
            <v>1.85144002329643E-4</v>
          </cell>
          <cell r="N673">
            <v>1.2281439774119601E-3</v>
          </cell>
          <cell r="O673">
            <v>8.5964202180195898E-4</v>
          </cell>
        </row>
        <row r="674">
          <cell r="A674" t="str">
            <v>RHNS-SHSOLBR</v>
          </cell>
          <cell r="B674" t="str">
            <v>VAR_cap</v>
          </cell>
          <cell r="C674" t="str">
            <v>-</v>
          </cell>
          <cell r="E674">
            <v>2.1361743918393902E-3</v>
          </cell>
          <cell r="F674">
            <v>2.18572228875266E-3</v>
          </cell>
          <cell r="G674">
            <v>2.18601104701715E-3</v>
          </cell>
          <cell r="H674">
            <v>2.1860502386194199E-3</v>
          </cell>
          <cell r="I674">
            <v>2.1861136288022602E-3</v>
          </cell>
          <cell r="J674">
            <v>2.18633943614747E-3</v>
          </cell>
          <cell r="K674">
            <v>2.2654792203593002E-3</v>
          </cell>
          <cell r="L674">
            <v>2.2662530681171601E-3</v>
          </cell>
          <cell r="M674">
            <v>2.2677717919165198E-3</v>
          </cell>
          <cell r="N674">
            <v>2.2686720387476E-3</v>
          </cell>
          <cell r="O674">
            <v>2.2729300015435598E-3</v>
          </cell>
        </row>
        <row r="675">
          <cell r="A675" t="str">
            <v>RHES-SHPLTBR</v>
          </cell>
          <cell r="B675" t="str">
            <v>VAR_fout</v>
          </cell>
          <cell r="C675" t="str">
            <v>RHES-SHPLT</v>
          </cell>
          <cell r="D675">
            <v>1.2957566600567856</v>
          </cell>
          <cell r="E675">
            <v>1.486884247720587</v>
          </cell>
          <cell r="F675">
            <v>1.4868839367712594</v>
          </cell>
          <cell r="G675">
            <v>1.4868840802180956</v>
          </cell>
          <cell r="H675">
            <v>1.4868844362021729</v>
          </cell>
          <cell r="I675">
            <v>1.4868850781199918</v>
          </cell>
          <cell r="J675">
            <v>1.4868858170003136</v>
          </cell>
          <cell r="K675">
            <v>1.486886881382355</v>
          </cell>
          <cell r="L675">
            <v>1.4868877750181768</v>
          </cell>
          <cell r="M675">
            <v>1.4868889689408555</v>
          </cell>
          <cell r="N675">
            <v>1.4868907933670863</v>
          </cell>
          <cell r="O675">
            <v>1.486896021089432</v>
          </cell>
        </row>
        <row r="676">
          <cell r="A676" t="str">
            <v>RHES-SHPLTBR</v>
          </cell>
          <cell r="B676" t="str">
            <v>VAR_fin</v>
          </cell>
          <cell r="C676" t="str">
            <v>RPLT</v>
          </cell>
          <cell r="D676">
            <v>1.4397296222853171</v>
          </cell>
          <cell r="E676">
            <v>1.6520936085784295</v>
          </cell>
          <cell r="F676">
            <v>1.6520932630791771</v>
          </cell>
          <cell r="G676">
            <v>1.65209342246455</v>
          </cell>
          <cell r="H676">
            <v>1.6520938180024125</v>
          </cell>
          <cell r="I676">
            <v>1.6520945312444353</v>
          </cell>
          <cell r="J676">
            <v>1.6520953522225699</v>
          </cell>
          <cell r="K676">
            <v>1.652096534869284</v>
          </cell>
          <cell r="L676">
            <v>1.6520975277979739</v>
          </cell>
          <cell r="M676">
            <v>1.6520988543787287</v>
          </cell>
          <cell r="N676">
            <v>1.6521008815189839</v>
          </cell>
          <cell r="O676">
            <v>1.6521066900993702</v>
          </cell>
        </row>
        <row r="677">
          <cell r="A677" t="str">
            <v>RHES-SHPLTBR</v>
          </cell>
          <cell r="B677" t="str">
            <v>VAR_ncap</v>
          </cell>
          <cell r="C677" t="str">
            <v>-</v>
          </cell>
          <cell r="E677">
            <v>1.54636676402176E-2</v>
          </cell>
          <cell r="F677">
            <v>1.3136268378751799E-6</v>
          </cell>
          <cell r="G677">
            <v>2.7218618181336401E-6</v>
          </cell>
          <cell r="H677">
            <v>8.5073729429988698E-2</v>
          </cell>
          <cell r="I677">
            <v>3.50626233949832E-2</v>
          </cell>
          <cell r="J677">
            <v>1.2117973277613701E-6</v>
          </cell>
          <cell r="K677">
            <v>8.5089298979065198E-2</v>
          </cell>
          <cell r="L677">
            <v>2.96638661696654E-2</v>
          </cell>
          <cell r="M677">
            <v>5.3969749642059804E-3</v>
          </cell>
          <cell r="N677">
            <v>7.9422854599567203E-2</v>
          </cell>
          <cell r="O677">
            <v>3.5351507340896197E-2</v>
          </cell>
        </row>
        <row r="678">
          <cell r="A678" t="str">
            <v>RHES-SHPLTBR</v>
          </cell>
          <cell r="B678" t="str">
            <v>VAR_cap</v>
          </cell>
          <cell r="C678" t="str">
            <v>-</v>
          </cell>
          <cell r="D678">
            <v>0.104681131456585</v>
          </cell>
          <cell r="E678">
            <v>0.1201447740516486</v>
          </cell>
          <cell r="F678">
            <v>0.12014594831982098</v>
          </cell>
          <cell r="G678">
            <v>0.12014843457395201</v>
          </cell>
          <cell r="H678">
            <v>0.12014733641664938</v>
          </cell>
          <cell r="I678">
            <v>0.12013860205997687</v>
          </cell>
          <cell r="J678">
            <v>0.12013736334268245</v>
          </cell>
          <cell r="K678">
            <v>0.12015284442109285</v>
          </cell>
          <cell r="L678">
            <v>0.12014140834587846</v>
          </cell>
          <cell r="M678">
            <v>0.12014982090746605</v>
          </cell>
          <cell r="N678">
            <v>0.12015054495841554</v>
          </cell>
          <cell r="O678">
            <v>0.12017098415127053</v>
          </cell>
        </row>
        <row r="679">
          <cell r="A679" t="str">
            <v>RHES-SHCONBR6</v>
          </cell>
          <cell r="B679" t="str">
            <v>VAR_fout</v>
          </cell>
          <cell r="C679" t="str">
            <v>RHES-SHCON</v>
          </cell>
          <cell r="E679">
            <v>1.7026513209902097E-4</v>
          </cell>
          <cell r="F679">
            <v>1.7046702458199537E-4</v>
          </cell>
          <cell r="G679">
            <v>1.7073105729824707E-4</v>
          </cell>
          <cell r="H679">
            <v>1.7087169949701468E-4</v>
          </cell>
          <cell r="I679">
            <v>1.710187206087665E-4</v>
          </cell>
          <cell r="J679">
            <v>1.7094046553517593E-4</v>
          </cell>
          <cell r="K679">
            <v>1.4145119815168715E-4</v>
          </cell>
          <cell r="L679">
            <v>9.0864546888834568E-5</v>
          </cell>
          <cell r="M679">
            <v>9.6393366667726289E-5</v>
          </cell>
          <cell r="N679">
            <v>9.8583911261446064E-5</v>
          </cell>
          <cell r="O679">
            <v>1.7934618394404594E-4</v>
          </cell>
        </row>
        <row r="680">
          <cell r="A680" t="str">
            <v>RHES-SHCONBR6</v>
          </cell>
          <cell r="B680" t="str">
            <v>VAR_fin</v>
          </cell>
          <cell r="C680" t="str">
            <v>CON</v>
          </cell>
          <cell r="E680">
            <v>1.7026513209902097E-4</v>
          </cell>
          <cell r="F680">
            <v>1.7046702458199537E-4</v>
          </cell>
          <cell r="G680">
            <v>1.7073105729824707E-4</v>
          </cell>
          <cell r="H680">
            <v>1.7087169949701468E-4</v>
          </cell>
          <cell r="I680">
            <v>1.710187206087665E-4</v>
          </cell>
          <cell r="J680">
            <v>1.7094046553517593E-4</v>
          </cell>
          <cell r="K680">
            <v>1.4145119815168715E-4</v>
          </cell>
          <cell r="L680">
            <v>9.0864546888834568E-5</v>
          </cell>
          <cell r="M680">
            <v>9.6393366667726289E-5</v>
          </cell>
          <cell r="N680">
            <v>9.8583911261446064E-5</v>
          </cell>
          <cell r="O680">
            <v>1.7934618394404594E-4</v>
          </cell>
        </row>
        <row r="681">
          <cell r="A681" t="str">
            <v>RHES-SHCONBR6</v>
          </cell>
          <cell r="B681" t="str">
            <v>VAR_ncap</v>
          </cell>
          <cell r="C681" t="str">
            <v>-</v>
          </cell>
          <cell r="E681">
            <v>1.37128649053615E-5</v>
          </cell>
          <cell r="F681">
            <v>1.7984525484946201E-8</v>
          </cell>
          <cell r="G681">
            <v>2.3473597650822999E-8</v>
          </cell>
          <cell r="H681">
            <v>1.4756928078624E-8</v>
          </cell>
          <cell r="I681">
            <v>2.0723058948822099E-8</v>
          </cell>
          <cell r="J681">
            <v>1.3015607880498399E-8</v>
          </cell>
          <cell r="K681">
            <v>2.07376751922954E-6</v>
          </cell>
          <cell r="L681">
            <v>5.1806746440509102E-6</v>
          </cell>
          <cell r="M681">
            <v>4.7151939825889002E-7</v>
          </cell>
          <cell r="N681">
            <v>1.9242229946347099E-7</v>
          </cell>
          <cell r="O681">
            <v>6.5504961095366796E-6</v>
          </cell>
        </row>
        <row r="682">
          <cell r="A682" t="str">
            <v>RHES-SHCONBR6</v>
          </cell>
          <cell r="B682" t="str">
            <v>VAR_cap</v>
          </cell>
          <cell r="C682" t="str">
            <v>-</v>
          </cell>
          <cell r="E682">
            <v>1.37128649053615E-5</v>
          </cell>
          <cell r="F682">
            <v>1.37308494308464E-5</v>
          </cell>
          <cell r="G682">
            <v>1.37543230284973E-5</v>
          </cell>
          <cell r="H682">
            <v>1.3769079956575901E-5</v>
          </cell>
          <cell r="I682">
            <v>1.3789803015524701E-5</v>
          </cell>
          <cell r="J682">
            <v>1.3802818623405201E-5</v>
          </cell>
          <cell r="K682">
            <v>1.1418024122246601E-5</v>
          </cell>
          <cell r="L682">
            <v>7.3255727049046497E-6</v>
          </cell>
          <cell r="M682">
            <v>7.7744571564472807E-6</v>
          </cell>
          <cell r="N682">
            <v>7.9514921090631201E-6</v>
          </cell>
          <cell r="O682">
            <v>1.448189557842E-5</v>
          </cell>
        </row>
        <row r="683">
          <cell r="A683" t="str">
            <v>RHSA-WHPLTBR</v>
          </cell>
          <cell r="B683" t="str">
            <v>VAR_fout</v>
          </cell>
          <cell r="C683" t="str">
            <v>RHSA-WHPLT</v>
          </cell>
          <cell r="D683">
            <v>0.16979221268604011</v>
          </cell>
          <cell r="E683">
            <v>0.19483688618825487</v>
          </cell>
          <cell r="F683">
            <v>0.12882298533396908</v>
          </cell>
          <cell r="G683">
            <v>0.13409259505514359</v>
          </cell>
          <cell r="H683">
            <v>0.1387578048711583</v>
          </cell>
          <cell r="I683">
            <v>0.14224277199016908</v>
          </cell>
          <cell r="J683">
            <v>0.14502063360956935</v>
          </cell>
          <cell r="K683">
            <v>0.14720641636772991</v>
          </cell>
          <cell r="L683">
            <v>0.148924091624863</v>
          </cell>
          <cell r="M683">
            <v>0.15046077602099323</v>
          </cell>
          <cell r="N683">
            <v>0.15045822890031571</v>
          </cell>
          <cell r="O683">
            <v>0.15048560555100715</v>
          </cell>
        </row>
        <row r="684">
          <cell r="A684" t="str">
            <v>RHSA-WHPLTBR</v>
          </cell>
          <cell r="B684" t="str">
            <v>VAR_fin</v>
          </cell>
          <cell r="C684" t="str">
            <v>RPLT</v>
          </cell>
          <cell r="D684">
            <v>0.27166754029766421</v>
          </cell>
          <cell r="E684">
            <v>0.31173901790120806</v>
          </cell>
          <cell r="F684">
            <v>0.20611677653435054</v>
          </cell>
          <cell r="G684">
            <v>0.2145481520882298</v>
          </cell>
          <cell r="H684">
            <v>0.22201248779385335</v>
          </cell>
          <cell r="I684">
            <v>0.22758843518427035</v>
          </cell>
          <cell r="J684">
            <v>0.2320330137753111</v>
          </cell>
          <cell r="K684">
            <v>0.23553026618836767</v>
          </cell>
          <cell r="L684">
            <v>0.2382785465997809</v>
          </cell>
          <cell r="M684">
            <v>0.24073724163358901</v>
          </cell>
          <cell r="N684">
            <v>0.24073316624050511</v>
          </cell>
          <cell r="O684">
            <v>0.24077696888161132</v>
          </cell>
        </row>
        <row r="685">
          <cell r="A685" t="str">
            <v>RHSA-WHPLTBR</v>
          </cell>
          <cell r="B685" t="str">
            <v>VAR_ncap</v>
          </cell>
          <cell r="C685" t="str">
            <v>-</v>
          </cell>
          <cell r="E685">
            <v>1.95250181600221E-3</v>
          </cell>
          <cell r="F685">
            <v>4.12644627821562E-7</v>
          </cell>
          <cell r="G685">
            <v>3.8353600200527401E-7</v>
          </cell>
          <cell r="H685">
            <v>5.5171204868906601E-3</v>
          </cell>
          <cell r="I685">
            <v>4.1562107685532397E-3</v>
          </cell>
          <cell r="J685">
            <v>1.70249461991879E-4</v>
          </cell>
          <cell r="K685">
            <v>5.6872964416730702E-3</v>
          </cell>
          <cell r="L685">
            <v>3.63083813338534E-3</v>
          </cell>
          <cell r="M685">
            <v>9.0291349670777797E-4</v>
          </cell>
          <cell r="N685">
            <v>5.8244425669007399E-3</v>
          </cell>
          <cell r="O685">
            <v>3.5173563106972601E-3</v>
          </cell>
        </row>
        <row r="686">
          <cell r="A686" t="str">
            <v>RHSA-WHPLTBR</v>
          </cell>
          <cell r="B686" t="str">
            <v>VAR_cap</v>
          </cell>
          <cell r="C686" t="str">
            <v>-</v>
          </cell>
          <cell r="D686">
            <v>1.12410901121583E-2</v>
          </cell>
          <cell r="E686">
            <v>1.319355850081769E-2</v>
          </cell>
          <cell r="F686">
            <v>1.3192045142101972E-2</v>
          </cell>
          <cell r="G686">
            <v>1.3191174935807039E-2</v>
          </cell>
          <cell r="H686">
            <v>9.4318879772721E-3</v>
          </cell>
          <cell r="I686">
            <v>9.6734594724814278E-3</v>
          </cell>
          <cell r="J686">
            <v>9.84328134988657E-3</v>
          </cell>
          <cell r="K686">
            <v>1.0013274809491237E-2</v>
          </cell>
          <cell r="L686">
            <v>1.0103891976747301E-2</v>
          </cell>
          <cell r="M686">
            <v>1.0220513273561401E-2</v>
          </cell>
          <cell r="N686">
            <v>1.0213721308605681E-2</v>
          </cell>
          <cell r="O686">
            <v>1.0244118428013652E-2</v>
          </cell>
        </row>
        <row r="687">
          <cell r="A687" t="str">
            <v>ITOT-SWHCONBR8</v>
          </cell>
          <cell r="B687" t="str">
            <v>VAR_fout</v>
          </cell>
          <cell r="C687" t="str">
            <v>ITOT-ELS</v>
          </cell>
          <cell r="J687">
            <v>5.063286389268473E-5</v>
          </cell>
          <cell r="K687">
            <v>1.5946988727698515E-4</v>
          </cell>
          <cell r="L687">
            <v>1.5412584111562549E-4</v>
          </cell>
          <cell r="M687">
            <v>2.3889735718393484E-4</v>
          </cell>
          <cell r="N687">
            <v>1.814083965827246E-4</v>
          </cell>
          <cell r="O687">
            <v>4.6284726118563975E-4</v>
          </cell>
        </row>
        <row r="688">
          <cell r="A688" t="str">
            <v>ITOT-SWHCONBR8</v>
          </cell>
          <cell r="B688" t="str">
            <v>VAR_fout</v>
          </cell>
          <cell r="C688" t="str">
            <v>ITOT-SWHC</v>
          </cell>
          <cell r="J688">
            <v>1.9549453729213884E-4</v>
          </cell>
          <cell r="K688">
            <v>6.1571654116424274E-4</v>
          </cell>
          <cell r="L688">
            <v>5.9508306813381916E-4</v>
          </cell>
          <cell r="M688">
            <v>9.2238764929383407E-4</v>
          </cell>
          <cell r="N688">
            <v>7.0042158045838492E-4</v>
          </cell>
          <cell r="O688">
            <v>1.7870628719362878E-3</v>
          </cell>
        </row>
        <row r="689">
          <cell r="A689" t="str">
            <v>ITOT-SWHCONBR8</v>
          </cell>
          <cell r="B689" t="str">
            <v>VAR_fin</v>
          </cell>
          <cell r="C689" t="str">
            <v>CON</v>
          </cell>
          <cell r="J689">
            <v>2.4612740118482354E-4</v>
          </cell>
          <cell r="K689">
            <v>7.7518642844122746E-4</v>
          </cell>
          <cell r="L689">
            <v>7.4920890924944452E-4</v>
          </cell>
          <cell r="M689">
            <v>1.1612850064777682E-3</v>
          </cell>
          <cell r="N689">
            <v>8.8182997704110936E-4</v>
          </cell>
          <cell r="O689">
            <v>2.2499101331219262E-3</v>
          </cell>
        </row>
        <row r="690">
          <cell r="A690" t="str">
            <v>ITOT-SWHCONBR8</v>
          </cell>
          <cell r="B690" t="str">
            <v>VAR_ncap</v>
          </cell>
          <cell r="C690" t="str">
            <v>-</v>
          </cell>
          <cell r="J690">
            <v>1.3356036635663901E-5</v>
          </cell>
          <cell r="K690">
            <v>2.8791565232781301E-5</v>
          </cell>
          <cell r="L690">
            <v>3.62087662427538E-7</v>
          </cell>
          <cell r="M690">
            <v>3.4003964956371697E-5</v>
          </cell>
          <cell r="N690">
            <v>8.6028009850111297E-6</v>
          </cell>
          <cell r="O690">
            <v>7.9783985496560095E-5</v>
          </cell>
        </row>
        <row r="691">
          <cell r="A691" t="str">
            <v>ITOT-SWHCONBR8</v>
          </cell>
          <cell r="B691" t="str">
            <v>VAR_cap</v>
          </cell>
          <cell r="C691" t="str">
            <v>-</v>
          </cell>
          <cell r="J691">
            <v>1.3356036635663901E-5</v>
          </cell>
          <cell r="K691">
            <v>4.21476018684452E-5</v>
          </cell>
          <cell r="L691">
            <v>4.0740075733650199E-5</v>
          </cell>
          <cell r="M691">
            <v>6.3157617851580504E-5</v>
          </cell>
          <cell r="N691">
            <v>4.7953684265442898E-5</v>
          </cell>
          <cell r="O691">
            <v>1.2239075143794301E-4</v>
          </cell>
        </row>
        <row r="692">
          <cell r="A692" t="str">
            <v>D-SCOM_KEV_HFC_ELC_CHP</v>
          </cell>
          <cell r="B692" t="str">
            <v>VAR_fout</v>
          </cell>
          <cell r="C692" t="str">
            <v>ELC5</v>
          </cell>
          <cell r="G692">
            <v>4.1721195481458402E-4</v>
          </cell>
          <cell r="H692">
            <v>1.0867720847727285E-3</v>
          </cell>
          <cell r="I692">
            <v>1.2570354736102058E-3</v>
          </cell>
          <cell r="J692">
            <v>1.4685568807835466E-3</v>
          </cell>
          <cell r="K692">
            <v>3.7507576812776614E-3</v>
          </cell>
          <cell r="L692">
            <v>3.534496075567209E-3</v>
          </cell>
          <cell r="M692">
            <v>9.0669221746933031E-3</v>
          </cell>
          <cell r="N692">
            <v>6.6068390043272918E-3</v>
          </cell>
          <cell r="O692">
            <v>1.3370336750390933E-2</v>
          </cell>
        </row>
        <row r="693">
          <cell r="A693" t="str">
            <v>D-SCOM_KEV_HFC_ELC_CHP</v>
          </cell>
          <cell r="B693" t="str">
            <v>VAR_fout</v>
          </cell>
          <cell r="C693" t="str">
            <v>SCOM_ELC</v>
          </cell>
          <cell r="G693">
            <v>4.1667337220563079E-4</v>
          </cell>
          <cell r="H693">
            <v>1.085508690105883E-3</v>
          </cell>
          <cell r="I693">
            <v>1.2549197310051652E-3</v>
          </cell>
          <cell r="J693">
            <v>1.4662064247858897E-3</v>
          </cell>
          <cell r="K693">
            <v>3.7449010715523375E-3</v>
          </cell>
          <cell r="L693">
            <v>3.5301325886189518E-3</v>
          </cell>
          <cell r="M693">
            <v>9.0565555860473972E-3</v>
          </cell>
          <cell r="N693">
            <v>6.6008640494465282E-3</v>
          </cell>
          <cell r="O693">
            <v>1.3353143972036604E-2</v>
          </cell>
        </row>
        <row r="694">
          <cell r="A694" t="str">
            <v>D-SCOM_KEV_HFC_ELC_CHP</v>
          </cell>
          <cell r="B694" t="str">
            <v>VAR_fin</v>
          </cell>
          <cell r="C694" t="str">
            <v>SCOM_KEV_HFC_ELC_CHP</v>
          </cell>
          <cell r="G694">
            <v>8.3220439052704149E-4</v>
          </cell>
          <cell r="H694">
            <v>2.1705341172415737E-3</v>
          </cell>
          <cell r="I694">
            <v>2.5099895782726431E-3</v>
          </cell>
          <cell r="J694">
            <v>2.932800703402157E-3</v>
          </cell>
          <cell r="K694">
            <v>7.4939875650592942E-3</v>
          </cell>
          <cell r="L694">
            <v>7.0628997007879703E-3</v>
          </cell>
          <cell r="M694">
            <v>1.812172518769076E-2</v>
          </cell>
          <cell r="N694">
            <v>1.3205884331971326E-2</v>
          </cell>
          <cell r="O694">
            <v>2.6721630125490642E-2</v>
          </cell>
        </row>
        <row r="695">
          <cell r="A695" t="str">
            <v>D-EH2R</v>
          </cell>
          <cell r="B695" t="str">
            <v>VAR_fout</v>
          </cell>
          <cell r="C695" t="str">
            <v>EH2</v>
          </cell>
          <cell r="I695">
            <v>7.7827780951037926E-4</v>
          </cell>
          <cell r="J695">
            <v>7.2155244077571658E-4</v>
          </cell>
          <cell r="K695">
            <v>1.4319263232875599E-3</v>
          </cell>
          <cell r="L695">
            <v>9.819318438862479E-4</v>
          </cell>
          <cell r="M695">
            <v>1.6331844259308626E-3</v>
          </cell>
          <cell r="N695">
            <v>6.4308839912770163E-3</v>
          </cell>
          <cell r="O695">
            <v>1.7247971510777352E-2</v>
          </cell>
        </row>
        <row r="696">
          <cell r="A696" t="str">
            <v>D-EH2R</v>
          </cell>
          <cell r="B696" t="str">
            <v>VAR_fin</v>
          </cell>
          <cell r="C696" t="str">
            <v>H2</v>
          </cell>
          <cell r="I696">
            <v>7.7827780951037926E-4</v>
          </cell>
          <cell r="J696">
            <v>7.2155244077571658E-4</v>
          </cell>
          <cell r="K696">
            <v>1.4319263232875599E-3</v>
          </cell>
          <cell r="L696">
            <v>9.819318438862479E-4</v>
          </cell>
          <cell r="M696">
            <v>1.6331844259308626E-3</v>
          </cell>
          <cell r="N696">
            <v>6.4308839912770163E-3</v>
          </cell>
          <cell r="O696">
            <v>1.7247971510777352E-2</v>
          </cell>
        </row>
        <row r="697">
          <cell r="A697" t="str">
            <v>D-EH2R</v>
          </cell>
          <cell r="B697" t="str">
            <v>VAR_ncap</v>
          </cell>
          <cell r="C697" t="str">
            <v>-</v>
          </cell>
          <cell r="H697">
            <v>7.0395106283968704E-7</v>
          </cell>
          <cell r="I697">
            <v>2.0396427345245E-4</v>
          </cell>
          <cell r="J697">
            <v>1.95654266826889E-4</v>
          </cell>
          <cell r="K697">
            <v>3.0748840319568701E-5</v>
          </cell>
          <cell r="L697">
            <v>8.2965196208154205E-5</v>
          </cell>
          <cell r="M697">
            <v>9.9799299438116498E-5</v>
          </cell>
          <cell r="N697">
            <v>4.8941718690130901E-4</v>
          </cell>
          <cell r="O697">
            <v>9.0374032373202501E-4</v>
          </cell>
        </row>
        <row r="698">
          <cell r="A698" t="str">
            <v>D-EH2R</v>
          </cell>
          <cell r="B698" t="str">
            <v>VAR_cap</v>
          </cell>
          <cell r="C698" t="str">
            <v>-</v>
          </cell>
          <cell r="H698">
            <v>7.0395106283968704E-7</v>
          </cell>
          <cell r="I698">
            <v>2.04112101020054E-4</v>
          </cell>
          <cell r="J698">
            <v>1.95654266826889E-4</v>
          </cell>
          <cell r="K698">
            <v>2.2640310714645701E-4</v>
          </cell>
          <cell r="L698">
            <v>1.22362405364589E-4</v>
          </cell>
          <cell r="M698">
            <v>1.6278499332084801E-4</v>
          </cell>
          <cell r="N698">
            <v>5.0709383075789598E-4</v>
          </cell>
          <cell r="O698">
            <v>1.39315751063333E-3</v>
          </cell>
        </row>
        <row r="699">
          <cell r="A699" t="str">
            <v>SCOM-ELCSPECADV</v>
          </cell>
          <cell r="B699" t="str">
            <v>VAR_fout</v>
          </cell>
          <cell r="C699" t="str">
            <v>SCOM-ELS</v>
          </cell>
          <cell r="G699">
            <v>2.091353106304186E-4</v>
          </cell>
          <cell r="H699">
            <v>4.0245703992511259E-4</v>
          </cell>
          <cell r="I699">
            <v>4.4798883834344498E-4</v>
          </cell>
          <cell r="J699">
            <v>4.7635533572296053E-4</v>
          </cell>
          <cell r="K699">
            <v>7.2800341623965696E-4</v>
          </cell>
          <cell r="L699">
            <v>5.4462682580917981E-4</v>
          </cell>
          <cell r="M699">
            <v>7.9209831196217764E-4</v>
          </cell>
          <cell r="N699">
            <v>7.6319848352959785E-4</v>
          </cell>
          <cell r="O699">
            <v>1.5187029623609327E-3</v>
          </cell>
        </row>
        <row r="700">
          <cell r="A700" t="str">
            <v>SCOM-ELCSPECADV</v>
          </cell>
          <cell r="B700" t="str">
            <v>VAR_fin</v>
          </cell>
          <cell r="C700" t="str">
            <v>SCOM_ELC</v>
          </cell>
          <cell r="G700">
            <v>1.8007172008206669E-4</v>
          </cell>
          <cell r="H700">
            <v>3.3788766655232265E-4</v>
          </cell>
          <cell r="I700">
            <v>3.6696506663782267E-4</v>
          </cell>
          <cell r="J700">
            <v>3.804724610351388E-4</v>
          </cell>
          <cell r="K700">
            <v>5.6732291991517408E-4</v>
          </cell>
          <cell r="L700">
            <v>4.2442009774921379E-4</v>
          </cell>
          <cell r="M700">
            <v>6.1727117919777648E-4</v>
          </cell>
          <cell r="N700">
            <v>5.9474994552540373E-4</v>
          </cell>
          <cell r="O700">
            <v>1.1835040603803899E-3</v>
          </cell>
        </row>
        <row r="701">
          <cell r="A701" t="str">
            <v>SCOM-ELCSPECADV</v>
          </cell>
          <cell r="B701" t="str">
            <v>VAR_ncap</v>
          </cell>
          <cell r="C701" t="str">
            <v>-</v>
          </cell>
          <cell r="G701">
            <v>2.1952461152853899E-5</v>
          </cell>
          <cell r="H701">
            <v>2.0486654037886299E-5</v>
          </cell>
          <cell r="I701">
            <v>4.87854814682032E-6</v>
          </cell>
          <cell r="J701">
            <v>3.1874323662047402E-6</v>
          </cell>
          <cell r="K701">
            <v>2.7237225734308199E-5</v>
          </cell>
          <cell r="L701">
            <v>2.3409686376133401E-6</v>
          </cell>
          <cell r="M701">
            <v>4.6936404552574402E-5</v>
          </cell>
          <cell r="N701">
            <v>2.3209141647108099E-6</v>
          </cell>
          <cell r="O701">
            <v>8.2868895734418394E-5</v>
          </cell>
        </row>
        <row r="702">
          <cell r="A702" t="str">
            <v>SCOM-ELCSPECADV</v>
          </cell>
          <cell r="B702" t="str">
            <v>VAR_cap</v>
          </cell>
          <cell r="C702" t="str">
            <v>-</v>
          </cell>
          <cell r="G702">
            <v>2.1952461152853899E-5</v>
          </cell>
          <cell r="H702">
            <v>4.2393954916277411E-5</v>
          </cell>
          <cell r="I702">
            <v>4.7144818412949858E-5</v>
          </cell>
          <cell r="J702">
            <v>5.009080241238557E-5</v>
          </cell>
          <cell r="K702">
            <v>7.6763887014181639E-5</v>
          </cell>
          <cell r="L702">
            <v>5.7228867716633479E-5</v>
          </cell>
          <cell r="M702">
            <v>8.3501317546742955E-5</v>
          </cell>
          <cell r="N702">
            <v>8.0421865294695658E-5</v>
          </cell>
          <cell r="O702">
            <v>1.6050198172879441E-4</v>
          </cell>
        </row>
        <row r="703">
          <cell r="A703" t="str">
            <v>RHSA-WHLTHRD</v>
          </cell>
          <cell r="B703" t="str">
            <v>VAR_fout</v>
          </cell>
          <cell r="C703" t="str">
            <v>RHSA-WHLTHRD</v>
          </cell>
          <cell r="D703">
            <v>1.3170389589835299</v>
          </cell>
          <cell r="E703">
            <v>1.4633763117998537</v>
          </cell>
          <cell r="F703">
            <v>1.4522091634225336</v>
          </cell>
          <cell r="G703">
            <v>1.4455186431360423</v>
          </cell>
          <cell r="H703">
            <v>1.4505704612036778</v>
          </cell>
          <cell r="I703">
            <v>1.5935493945372852</v>
          </cell>
          <cell r="J703">
            <v>1.4759605731211252</v>
          </cell>
          <cell r="K703">
            <v>1.5622823298670812</v>
          </cell>
          <cell r="L703">
            <v>1.5301204540562447</v>
          </cell>
          <cell r="M703">
            <v>1.4911138700737541</v>
          </cell>
          <cell r="N703">
            <v>1.5048561595446375</v>
          </cell>
          <cell r="O703">
            <v>1.3637221857545772</v>
          </cell>
        </row>
        <row r="704">
          <cell r="A704" t="str">
            <v>RHSA-WHLTHRD</v>
          </cell>
          <cell r="B704" t="str">
            <v>VAR_fin</v>
          </cell>
          <cell r="C704" t="str">
            <v>RHSA_LTH</v>
          </cell>
          <cell r="D704">
            <v>1.7104402064721167</v>
          </cell>
          <cell r="E704">
            <v>1.8955651707251984</v>
          </cell>
          <cell r="F704">
            <v>1.8738182753839143</v>
          </cell>
          <cell r="G704">
            <v>1.8532290296615921</v>
          </cell>
          <cell r="H704">
            <v>1.8478604601320743</v>
          </cell>
          <cell r="I704">
            <v>2.0171511323256777</v>
          </cell>
          <cell r="J704">
            <v>1.8683045229381328</v>
          </cell>
          <cell r="K704">
            <v>1.977572569451999</v>
          </cell>
          <cell r="L704">
            <v>1.9368613342484113</v>
          </cell>
          <cell r="M704">
            <v>1.8874859114857658</v>
          </cell>
          <cell r="N704">
            <v>1.9048812146134648</v>
          </cell>
          <cell r="O704">
            <v>1.7262306148792115</v>
          </cell>
        </row>
        <row r="705">
          <cell r="A705" t="str">
            <v>RHSA-WHLTHRD</v>
          </cell>
          <cell r="B705" t="str">
            <v>VAR_ncap</v>
          </cell>
          <cell r="C705" t="str">
            <v>-</v>
          </cell>
          <cell r="E705">
            <v>2.8742510721800601E-2</v>
          </cell>
          <cell r="F705">
            <v>2.4844502051965599E-2</v>
          </cell>
          <cell r="G705">
            <v>2.3572107270599E-2</v>
          </cell>
          <cell r="H705">
            <v>2.5882255232521901E-2</v>
          </cell>
          <cell r="I705">
            <v>3.0131265909950002E-2</v>
          </cell>
          <cell r="J705">
            <v>3.7696726430950997E-2</v>
          </cell>
          <cell r="K705">
            <v>2.4943246528496998E-2</v>
          </cell>
          <cell r="L705">
            <v>3.07144376474946E-2</v>
          </cell>
          <cell r="M705">
            <v>2.2736312413857099E-2</v>
          </cell>
          <cell r="N705">
            <v>3.5466431065872203E-2</v>
          </cell>
          <cell r="O705">
            <v>3.1299015978366103E-2</v>
          </cell>
        </row>
        <row r="706">
          <cell r="A706" t="str">
            <v>RHSA-WHLTHRD</v>
          </cell>
          <cell r="B706" t="str">
            <v>VAR_cap</v>
          </cell>
          <cell r="C706" t="str">
            <v>-</v>
          </cell>
          <cell r="D706">
            <v>0.13737412127568699</v>
          </cell>
          <cell r="E706">
            <v>0.15132521015631198</v>
          </cell>
          <cell r="F706">
            <v>0.13810056505837409</v>
          </cell>
          <cell r="G706">
            <v>0.12502361221631958</v>
          </cell>
          <cell r="H706">
            <v>0.12937132748178398</v>
          </cell>
          <cell r="I706">
            <v>0.14107781409249195</v>
          </cell>
          <cell r="J706">
            <v>0.16076261807667297</v>
          </cell>
          <cell r="K706">
            <v>0.14945754868923397</v>
          </cell>
          <cell r="L706">
            <v>0.151979278558664</v>
          </cell>
          <cell r="M706">
            <v>0.13344861443426698</v>
          </cell>
          <cell r="N706">
            <v>0.13288375928288998</v>
          </cell>
          <cell r="O706">
            <v>0.12055706475089095</v>
          </cell>
        </row>
        <row r="707">
          <cell r="A707" t="str">
            <v>RHES-SHCONBR7</v>
          </cell>
          <cell r="B707" t="str">
            <v>VAR_fout</v>
          </cell>
          <cell r="C707" t="str">
            <v>RHES-SHCON</v>
          </cell>
          <cell r="E707">
            <v>1.6097555209997411E-4</v>
          </cell>
          <cell r="F707">
            <v>1.6117830156589749E-4</v>
          </cell>
          <cell r="G707">
            <v>1.614445779400363E-4</v>
          </cell>
          <cell r="H707">
            <v>1.6157973886800841E-4</v>
          </cell>
          <cell r="I707">
            <v>1.617270219038122E-4</v>
          </cell>
          <cell r="J707">
            <v>1.6165825611226425E-4</v>
          </cell>
          <cell r="K707">
            <v>1.3742672079062267E-4</v>
          </cell>
          <cell r="L707">
            <v>8.8494719997739621E-5</v>
          </cell>
          <cell r="M707">
            <v>9.4201078991268809E-5</v>
          </cell>
          <cell r="N707">
            <v>9.6388113757066076E-5</v>
          </cell>
          <cell r="O707">
            <v>1.7598405777959362E-4</v>
          </cell>
        </row>
        <row r="708">
          <cell r="A708" t="str">
            <v>RHES-SHCONBR7</v>
          </cell>
          <cell r="B708" t="str">
            <v>VAR_fin</v>
          </cell>
          <cell r="C708" t="str">
            <v>CON</v>
          </cell>
          <cell r="E708">
            <v>1.6097555209997411E-4</v>
          </cell>
          <cell r="F708">
            <v>1.6117830156589749E-4</v>
          </cell>
          <cell r="G708">
            <v>1.614445779400363E-4</v>
          </cell>
          <cell r="H708">
            <v>1.6157973886800841E-4</v>
          </cell>
          <cell r="I708">
            <v>1.617270219038122E-4</v>
          </cell>
          <cell r="J708">
            <v>1.6165825611226425E-4</v>
          </cell>
          <cell r="K708">
            <v>1.3742672079062267E-4</v>
          </cell>
          <cell r="L708">
            <v>8.8494719997739621E-5</v>
          </cell>
          <cell r="M708">
            <v>9.4201078991268809E-5</v>
          </cell>
          <cell r="N708">
            <v>9.6388113757066076E-5</v>
          </cell>
          <cell r="O708">
            <v>1.7598405777959362E-4</v>
          </cell>
        </row>
        <row r="709">
          <cell r="A709" t="str">
            <v>RHES-SHCONBR7</v>
          </cell>
          <cell r="B709" t="str">
            <v>VAR_ncap</v>
          </cell>
          <cell r="C709" t="str">
            <v>-</v>
          </cell>
          <cell r="E709">
            <v>1.2962005458243201E-5</v>
          </cell>
          <cell r="F709">
            <v>1.8029940634396801E-8</v>
          </cell>
          <cell r="G709">
            <v>2.3671525894827601E-8</v>
          </cell>
          <cell r="H709">
            <v>1.43461327916321E-8</v>
          </cell>
          <cell r="I709">
            <v>2.06854022363487E-8</v>
          </cell>
          <cell r="J709">
            <v>1.29967344069717E-8</v>
          </cell>
          <cell r="K709">
            <v>2.2546959831832599E-6</v>
          </cell>
          <cell r="L709">
            <v>4.8077934080624303E-6</v>
          </cell>
          <cell r="M709">
            <v>4.8604164931764104E-7</v>
          </cell>
          <cell r="N709">
            <v>1.91745265437326E-7</v>
          </cell>
          <cell r="O709">
            <v>6.4561368985452297E-6</v>
          </cell>
        </row>
        <row r="710">
          <cell r="A710" t="str">
            <v>RHES-SHCONBR7</v>
          </cell>
          <cell r="B710" t="str">
            <v>VAR_cap</v>
          </cell>
          <cell r="C710" t="str">
            <v>-</v>
          </cell>
          <cell r="E710">
            <v>1.2962005458243201E-5</v>
          </cell>
          <cell r="F710">
            <v>1.29800353988776E-5</v>
          </cell>
          <cell r="G710">
            <v>1.30037069247724E-5</v>
          </cell>
          <cell r="H710">
            <v>1.30180530575641E-5</v>
          </cell>
          <cell r="I710">
            <v>1.30387384598004E-5</v>
          </cell>
          <cell r="J710">
            <v>1.3051735194207401E-5</v>
          </cell>
          <cell r="K710">
            <v>1.10920014690084E-5</v>
          </cell>
          <cell r="L710">
            <v>7.1333112170962004E-6</v>
          </cell>
          <cell r="M710">
            <v>7.5965593099982799E-6</v>
          </cell>
          <cell r="N710">
            <v>7.7732611581808607E-6</v>
          </cell>
          <cell r="O710">
            <v>1.4209409938952899E-5</v>
          </cell>
        </row>
        <row r="711">
          <cell r="A711" t="str">
            <v>ITOT-SWHCONBR9</v>
          </cell>
          <cell r="B711" t="str">
            <v>VAR_fout</v>
          </cell>
          <cell r="C711" t="str">
            <v>ITOT-ELS</v>
          </cell>
          <cell r="J711">
            <v>1.6027510937595626E-5</v>
          </cell>
          <cell r="K711">
            <v>3.5011795972071153E-5</v>
          </cell>
          <cell r="L711">
            <v>3.3217669680213509E-5</v>
          </cell>
          <cell r="M711">
            <v>5.0426368004197931E-5</v>
          </cell>
          <cell r="N711">
            <v>3.935308166183335E-5</v>
          </cell>
          <cell r="O711">
            <v>9.6585114378188017E-5</v>
          </cell>
        </row>
        <row r="712">
          <cell r="A712" t="str">
            <v>ITOT-SWHCONBR9</v>
          </cell>
          <cell r="B712" t="str">
            <v>VAR_fout</v>
          </cell>
          <cell r="C712" t="str">
            <v>ITOT-SWHC</v>
          </cell>
          <cell r="J712">
            <v>9.3263694839030488E-5</v>
          </cell>
          <cell r="K712">
            <v>2.0320825508107049E-4</v>
          </cell>
          <cell r="L712">
            <v>1.9279515677973568E-4</v>
          </cell>
          <cell r="M712">
            <v>2.9267433925363434E-4</v>
          </cell>
          <cell r="N712">
            <v>2.2840505134164255E-4</v>
          </cell>
          <cell r="O712">
            <v>5.6057942800916442E-4</v>
          </cell>
        </row>
        <row r="713">
          <cell r="A713" t="str">
            <v>ITOT-SWHCONBR9</v>
          </cell>
          <cell r="B713" t="str">
            <v>VAR_fin</v>
          </cell>
          <cell r="C713" t="str">
            <v>CON</v>
          </cell>
          <cell r="J713">
            <v>1.0933257675528392E-4</v>
          </cell>
          <cell r="K713">
            <v>2.3822005105314176E-4</v>
          </cell>
          <cell r="L713">
            <v>2.2601282645994894E-4</v>
          </cell>
          <cell r="M713">
            <v>3.4310070725783199E-4</v>
          </cell>
          <cell r="N713">
            <v>2.6775813300347623E-4</v>
          </cell>
          <cell r="O713">
            <v>6.5716454238735238E-4</v>
          </cell>
        </row>
        <row r="714">
          <cell r="A714" t="str">
            <v>ITOT-SWHCONBR9</v>
          </cell>
          <cell r="B714" t="str">
            <v>VAR_ncap</v>
          </cell>
          <cell r="C714" t="str">
            <v>-</v>
          </cell>
          <cell r="J714">
            <v>5.90896500011301E-6</v>
          </cell>
          <cell r="K714">
            <v>7.01706370496527E-6</v>
          </cell>
          <cell r="L714">
            <v>1.2161181079641099E-7</v>
          </cell>
          <cell r="M714">
            <v>1.14952059470461E-5</v>
          </cell>
          <cell r="N714">
            <v>1.71416472353268E-6</v>
          </cell>
          <cell r="O714">
            <v>2.25135272374448E-5</v>
          </cell>
        </row>
        <row r="715">
          <cell r="A715" t="str">
            <v>ITOT-SWHCONBR9</v>
          </cell>
          <cell r="B715" t="str">
            <v>VAR_cap</v>
          </cell>
          <cell r="C715" t="str">
            <v>-</v>
          </cell>
          <cell r="J715">
            <v>5.90896500011301E-6</v>
          </cell>
          <cell r="K715">
            <v>1.29260287050783E-5</v>
          </cell>
          <cell r="L715">
            <v>1.22647296661408E-5</v>
          </cell>
          <cell r="M715">
            <v>1.86338814628078E-5</v>
          </cell>
          <cell r="N715">
            <v>1.45353056915141E-5</v>
          </cell>
          <cell r="O715">
            <v>3.5722897908023597E-5</v>
          </cell>
        </row>
        <row r="716">
          <cell r="A716" t="str">
            <v>SCOM-SHPLTBR</v>
          </cell>
          <cell r="B716" t="str">
            <v>VAR_fout</v>
          </cell>
          <cell r="C716" t="str">
            <v>SCOM-SHPLT</v>
          </cell>
          <cell r="D716">
            <v>1.8770707378999587</v>
          </cell>
          <cell r="E716">
            <v>2.160082431076948</v>
          </cell>
          <cell r="F716">
            <v>2.0882676286785449</v>
          </cell>
          <cell r="G716">
            <v>2.2799719760402701</v>
          </cell>
          <cell r="H716">
            <v>2.4139650132145269</v>
          </cell>
          <cell r="I716">
            <v>2.7024677717450016</v>
          </cell>
          <cell r="J716">
            <v>2.6025474501389283</v>
          </cell>
          <cell r="K716">
            <v>2.6584210851919421</v>
          </cell>
          <cell r="L716">
            <v>2.5947572655339264</v>
          </cell>
          <cell r="M716">
            <v>2.5340428224291065</v>
          </cell>
          <cell r="N716">
            <v>2.4791519730914686</v>
          </cell>
          <cell r="O716">
            <v>2.3696468718954828</v>
          </cell>
        </row>
        <row r="717">
          <cell r="A717" t="str">
            <v>SCOM-SHPLTBR</v>
          </cell>
          <cell r="B717" t="str">
            <v>VAR_fin</v>
          </cell>
          <cell r="C717" t="str">
            <v>SCOMPLTBRC</v>
          </cell>
          <cell r="D717">
            <v>1.8770707378999587</v>
          </cell>
          <cell r="E717">
            <v>2.160082431076948</v>
          </cell>
          <cell r="F717">
            <v>2.0882676286785449</v>
          </cell>
          <cell r="G717">
            <v>2.2799719760402701</v>
          </cell>
          <cell r="H717">
            <v>2.4139650132145269</v>
          </cell>
          <cell r="I717">
            <v>2.7024677717450016</v>
          </cell>
          <cell r="J717">
            <v>2.6025474501389283</v>
          </cell>
          <cell r="K717">
            <v>2.6584210851919421</v>
          </cell>
          <cell r="L717">
            <v>2.5947572655339264</v>
          </cell>
          <cell r="M717">
            <v>2.5340428224291065</v>
          </cell>
          <cell r="N717">
            <v>2.4791519730914686</v>
          </cell>
          <cell r="O717">
            <v>2.3696468718954828</v>
          </cell>
        </row>
        <row r="718">
          <cell r="A718" t="str">
            <v>SCOM-SHPLTBR</v>
          </cell>
          <cell r="B718" t="str">
            <v>VAR_fin</v>
          </cell>
          <cell r="C718" t="str">
            <v>SPLT</v>
          </cell>
          <cell r="D718">
            <v>2.0856341532221734</v>
          </cell>
          <cell r="E718">
            <v>2.4000915900854962</v>
          </cell>
          <cell r="F718">
            <v>2.3202973651983845</v>
          </cell>
          <cell r="G718">
            <v>2.5333021956003021</v>
          </cell>
          <cell r="H718">
            <v>2.6821833480161423</v>
          </cell>
          <cell r="I718">
            <v>3.0027419686055565</v>
          </cell>
          <cell r="J718">
            <v>2.8917193890432515</v>
          </cell>
          <cell r="K718">
            <v>2.9538012057688237</v>
          </cell>
          <cell r="L718">
            <v>2.8830636283710307</v>
          </cell>
          <cell r="M718">
            <v>2.8156031360323381</v>
          </cell>
          <cell r="N718">
            <v>2.7546133034349611</v>
          </cell>
          <cell r="O718">
            <v>2.6329409687727581</v>
          </cell>
        </row>
        <row r="719">
          <cell r="A719" t="str">
            <v>SCOM-SHPLTBR</v>
          </cell>
          <cell r="B719" t="str">
            <v>VAR_ncap</v>
          </cell>
          <cell r="C719" t="str">
            <v>-</v>
          </cell>
          <cell r="D719">
            <v>1.5096157430988301E-6</v>
          </cell>
          <cell r="E719">
            <v>2.2108224112732201E-2</v>
          </cell>
          <cell r="F719">
            <v>2.4491478214077698E-6</v>
          </cell>
          <cell r="G719">
            <v>1.5441121015327399E-2</v>
          </cell>
          <cell r="H719">
            <v>0.13509123175697299</v>
          </cell>
          <cell r="I719">
            <v>7.6200649649167507E-2</v>
          </cell>
          <cell r="J719">
            <v>2.0549885095235298E-6</v>
          </cell>
          <cell r="K719">
            <v>0.14283011368637699</v>
          </cell>
          <cell r="L719">
            <v>5.8686498739447299E-2</v>
          </cell>
          <cell r="M719">
            <v>4.1337397587234304E-3</v>
          </cell>
          <cell r="N719">
            <v>0.135957861703629</v>
          </cell>
          <cell r="O719">
            <v>5.5833572881153502E-2</v>
          </cell>
        </row>
        <row r="720">
          <cell r="A720" t="str">
            <v>SCOM-SHPLTBR</v>
          </cell>
          <cell r="B720" t="str">
            <v>VAR_cap</v>
          </cell>
          <cell r="C720" t="str">
            <v>-</v>
          </cell>
          <cell r="D720">
            <v>0.15051237773993711</v>
          </cell>
          <cell r="E720">
            <v>0.17262051914186469</v>
          </cell>
          <cell r="F720">
            <v>0.17262201106165495</v>
          </cell>
          <cell r="G720">
            <v>0.18806225156225534</v>
          </cell>
          <cell r="H720">
            <v>0.20089272915941628</v>
          </cell>
          <cell r="I720">
            <v>0.22379510053742854</v>
          </cell>
          <cell r="J720">
            <v>0.21129305677708227</v>
          </cell>
          <cell r="K720">
            <v>0.21903167725904099</v>
          </cell>
          <cell r="L720">
            <v>0.21322565062726559</v>
          </cell>
          <cell r="M720">
            <v>0.20564902944193206</v>
          </cell>
          <cell r="N720">
            <v>0.20547010057136791</v>
          </cell>
          <cell r="O720">
            <v>0.19592368259249496</v>
          </cell>
        </row>
        <row r="721">
          <cell r="A721" t="str">
            <v>ITOT-SWHELCHP</v>
          </cell>
          <cell r="B721" t="str">
            <v>VAR_fout</v>
          </cell>
          <cell r="C721" t="str">
            <v>ITOT-SWHAELCH</v>
          </cell>
          <cell r="D721">
            <v>1.1081301913717583</v>
          </cell>
          <cell r="E721">
            <v>1.4007924758127142</v>
          </cell>
          <cell r="F721">
            <v>3.5517880404053503</v>
          </cell>
          <cell r="G721">
            <v>5.8115641637472084</v>
          </cell>
          <cell r="H721">
            <v>8.1621741182518726</v>
          </cell>
          <cell r="I721">
            <v>8.917688391617892</v>
          </cell>
          <cell r="J721">
            <v>8.9177381520638637</v>
          </cell>
          <cell r="K721">
            <v>8.9177557884372654</v>
          </cell>
          <cell r="L721">
            <v>8.9326912454066782</v>
          </cell>
          <cell r="M721">
            <v>9.1750010132126221</v>
          </cell>
          <cell r="N721">
            <v>9.1751434021043252</v>
          </cell>
          <cell r="O721">
            <v>9.1970623091661121</v>
          </cell>
        </row>
        <row r="722">
          <cell r="A722" t="str">
            <v>ITOT-SWHELCHP</v>
          </cell>
          <cell r="B722" t="str">
            <v>VAR_fin</v>
          </cell>
          <cell r="C722" t="str">
            <v>ITOT_ELC</v>
          </cell>
          <cell r="D722">
            <v>0.35966806854370148</v>
          </cell>
          <cell r="E722">
            <v>0.45106281473130361</v>
          </cell>
          <cell r="F722">
            <v>1.1302883411758178</v>
          </cell>
          <cell r="G722">
            <v>1.8139786020877384</v>
          </cell>
          <cell r="H722">
            <v>2.4997777684503091</v>
          </cell>
          <cell r="I722">
            <v>2.680759342452403</v>
          </cell>
          <cell r="J722">
            <v>2.6321957828391866</v>
          </cell>
          <cell r="K722">
            <v>2.5853516318475669</v>
          </cell>
          <cell r="L722">
            <v>2.5896815786373555</v>
          </cell>
          <cell r="M722">
            <v>2.6599297406717946</v>
          </cell>
          <cell r="N722">
            <v>2.6599710207160414</v>
          </cell>
          <cell r="O722">
            <v>2.666325543477698</v>
          </cell>
        </row>
        <row r="723">
          <cell r="A723" t="str">
            <v>ITOT-SWHELCHP</v>
          </cell>
          <cell r="B723" t="str">
            <v>VAR_fin</v>
          </cell>
          <cell r="C723" t="str">
            <v>ITOTELCHPC</v>
          </cell>
          <cell r="D723">
            <v>1.1081301913717583</v>
          </cell>
          <cell r="E723">
            <v>1.4007924758127142</v>
          </cell>
          <cell r="F723">
            <v>3.5517880404053503</v>
          </cell>
          <cell r="G723">
            <v>5.8115641637472084</v>
          </cell>
          <cell r="H723">
            <v>8.1621741182518726</v>
          </cell>
          <cell r="I723">
            <v>8.917688391617892</v>
          </cell>
          <cell r="J723">
            <v>8.9177381520638637</v>
          </cell>
          <cell r="K723">
            <v>8.9177557884372654</v>
          </cell>
          <cell r="L723">
            <v>8.9326912454066782</v>
          </cell>
          <cell r="M723">
            <v>9.1750010132126221</v>
          </cell>
          <cell r="N723">
            <v>9.1751434021043252</v>
          </cell>
          <cell r="O723">
            <v>9.1970623091661121</v>
          </cell>
        </row>
        <row r="724">
          <cell r="A724" t="str">
            <v>ITOT-SWHELCHP</v>
          </cell>
          <cell r="B724" t="str">
            <v>VAR_ncap</v>
          </cell>
          <cell r="C724" t="str">
            <v>-</v>
          </cell>
          <cell r="E724">
            <v>1.60210189810874E-2</v>
          </cell>
          <cell r="F724">
            <v>0.11693663637479799</v>
          </cell>
          <cell r="G724">
            <v>0.122836326002005</v>
          </cell>
          <cell r="H724">
            <v>0.18277519626785399</v>
          </cell>
          <cell r="I724">
            <v>0.18173193825501399</v>
          </cell>
          <cell r="J724">
            <v>0.124088127613473</v>
          </cell>
          <cell r="K724">
            <v>0.181928076105251</v>
          </cell>
          <cell r="L724">
            <v>0.17481571731158899</v>
          </cell>
          <cell r="M724">
            <v>0.14974897197626799</v>
          </cell>
          <cell r="N724">
            <v>0.19867535453077101</v>
          </cell>
          <cell r="O724">
            <v>0.151826209839384</v>
          </cell>
        </row>
        <row r="725">
          <cell r="A725" t="str">
            <v>ITOT-SWHELCHP</v>
          </cell>
          <cell r="B725" t="str">
            <v>VAR_cap</v>
          </cell>
          <cell r="C725" t="str">
            <v>-</v>
          </cell>
          <cell r="D725">
            <v>6.02631234918991E-2</v>
          </cell>
          <cell r="E725">
            <v>7.6283975478263183E-2</v>
          </cell>
          <cell r="F725">
            <v>0.19322015196961709</v>
          </cell>
          <cell r="G725">
            <v>0.31605574438712281</v>
          </cell>
          <cell r="H725">
            <v>0.44638168296578706</v>
          </cell>
          <cell r="I725">
            <v>0.48852850925147789</v>
          </cell>
          <cell r="J725">
            <v>0.48859404358251513</v>
          </cell>
          <cell r="K725">
            <v>0.48774614810683103</v>
          </cell>
          <cell r="L725">
            <v>0.49231210406761688</v>
          </cell>
          <cell r="M725">
            <v>0.50649024959850619</v>
          </cell>
          <cell r="N725">
            <v>0.50004067137015384</v>
          </cell>
          <cell r="O725">
            <v>0.50024729790599654</v>
          </cell>
        </row>
        <row r="726">
          <cell r="A726" t="str">
            <v>RHES-SHCONBR8</v>
          </cell>
          <cell r="B726" t="str">
            <v>VAR_fout</v>
          </cell>
          <cell r="C726" t="str">
            <v>RHES-SHCON</v>
          </cell>
          <cell r="E726">
            <v>3.7063564737901307E-5</v>
          </cell>
          <cell r="F726">
            <v>3.74674867647871E-5</v>
          </cell>
          <cell r="G726">
            <v>3.8051186518267579E-5</v>
          </cell>
          <cell r="H726">
            <v>3.8255674924783514E-5</v>
          </cell>
          <cell r="I726">
            <v>3.8263067648075925E-5</v>
          </cell>
          <cell r="J726">
            <v>3.7852142707506676E-5</v>
          </cell>
          <cell r="K726">
            <v>5.3809536602484444E-5</v>
          </cell>
          <cell r="L726">
            <v>3.2488450759325297E-5</v>
          </cell>
          <cell r="M726">
            <v>4.2271440355610811E-5</v>
          </cell>
          <cell r="N726">
            <v>4.3253557832533374E-5</v>
          </cell>
          <cell r="O726">
            <v>8.3286870607270739E-5</v>
          </cell>
        </row>
        <row r="727">
          <cell r="A727" t="str">
            <v>RHES-SHCONBR8</v>
          </cell>
          <cell r="B727" t="str">
            <v>VAR_fin</v>
          </cell>
          <cell r="C727" t="str">
            <v>CON</v>
          </cell>
          <cell r="E727">
            <v>3.7063564737901307E-5</v>
          </cell>
          <cell r="F727">
            <v>3.74674867647871E-5</v>
          </cell>
          <cell r="G727">
            <v>3.8051186518267579E-5</v>
          </cell>
          <cell r="H727">
            <v>3.8255674924783514E-5</v>
          </cell>
          <cell r="I727">
            <v>3.8263067648075925E-5</v>
          </cell>
          <cell r="J727">
            <v>3.7852142707506676E-5</v>
          </cell>
          <cell r="K727">
            <v>5.3809536602484444E-5</v>
          </cell>
          <cell r="L727">
            <v>3.2488450759325297E-5</v>
          </cell>
          <cell r="M727">
            <v>4.2271440355610811E-5</v>
          </cell>
          <cell r="N727">
            <v>4.3253557832533374E-5</v>
          </cell>
          <cell r="O727">
            <v>8.3286870607270739E-5</v>
          </cell>
        </row>
        <row r="728">
          <cell r="A728" t="str">
            <v>RHES-SHCONBR8</v>
          </cell>
          <cell r="B728" t="str">
            <v>VAR_ncap</v>
          </cell>
          <cell r="C728" t="str">
            <v>-</v>
          </cell>
          <cell r="E728">
            <v>2.9463428832123201E-6</v>
          </cell>
          <cell r="F728">
            <v>3.5135806556158202E-8</v>
          </cell>
          <cell r="G728">
            <v>4.7178494837945302E-8</v>
          </cell>
          <cell r="H728">
            <v>2.10023088502023E-8</v>
          </cell>
          <cell r="I728">
            <v>1.5869200571281499E-8</v>
          </cell>
          <cell r="J728">
            <v>1.21723556297679E-8</v>
          </cell>
          <cell r="K728">
            <v>2.2428034361564598E-6</v>
          </cell>
          <cell r="L728">
            <v>2.99783084199971E-7</v>
          </cell>
          <cell r="M728">
            <v>8.3602537641762405E-7</v>
          </cell>
          <cell r="N728">
            <v>9.8467023142464703E-8</v>
          </cell>
          <cell r="O728">
            <v>3.2497810923656601E-6</v>
          </cell>
        </row>
        <row r="729">
          <cell r="A729" t="str">
            <v>RHES-SHCONBR8</v>
          </cell>
          <cell r="B729" t="str">
            <v>VAR_cap</v>
          </cell>
          <cell r="C729" t="str">
            <v>-</v>
          </cell>
          <cell r="E729">
            <v>2.9463428832123201E-6</v>
          </cell>
          <cell r="F729">
            <v>2.9814786897684798E-6</v>
          </cell>
          <cell r="G729">
            <v>3.0286571846064299E-6</v>
          </cell>
          <cell r="H729">
            <v>3.0496594934566301E-6</v>
          </cell>
          <cell r="I729">
            <v>3.06552869402791E-6</v>
          </cell>
          <cell r="J729">
            <v>3.0777010496576801E-6</v>
          </cell>
          <cell r="K729">
            <v>4.3625389134270598E-6</v>
          </cell>
          <cell r="L729">
            <v>2.6368165798735502E-6</v>
          </cell>
          <cell r="M729">
            <v>3.4276557618253101E-6</v>
          </cell>
          <cell r="N729">
            <v>3.5063561225845301E-6</v>
          </cell>
          <cell r="O729">
            <v>6.7390323679119499E-6</v>
          </cell>
        </row>
        <row r="730">
          <cell r="A730" t="str">
            <v>RHEM-SHWODBR</v>
          </cell>
          <cell r="B730" t="str">
            <v>VAR_fout</v>
          </cell>
          <cell r="C730" t="str">
            <v>RHEM-SHWOD</v>
          </cell>
          <cell r="D730">
            <v>4.7439183148776332</v>
          </cell>
          <cell r="E730">
            <v>4.7422358209807705</v>
          </cell>
          <cell r="F730">
            <v>3.250475111692734</v>
          </cell>
          <cell r="G730">
            <v>2.3792975369620035</v>
          </cell>
          <cell r="H730">
            <v>2.1192970393094637</v>
          </cell>
          <cell r="I730">
            <v>1.8240173407274873</v>
          </cell>
          <cell r="J730">
            <v>1.5151798778916978</v>
          </cell>
          <cell r="K730">
            <v>1.224021774583081</v>
          </cell>
          <cell r="L730">
            <v>1.0943366211425174</v>
          </cell>
          <cell r="M730">
            <v>0.92625227199867932</v>
          </cell>
          <cell r="N730">
            <v>0.87454732305006699</v>
          </cell>
          <cell r="O730">
            <v>0.37268273157902831</v>
          </cell>
        </row>
        <row r="731">
          <cell r="A731" t="str">
            <v>RHEM-SHWODBR</v>
          </cell>
          <cell r="B731" t="str">
            <v>VAR_fin</v>
          </cell>
          <cell r="C731" t="str">
            <v>RHEMWODBRC</v>
          </cell>
          <cell r="D731">
            <v>4.7439183148776332</v>
          </cell>
          <cell r="E731">
            <v>4.7422358209807705</v>
          </cell>
          <cell r="F731">
            <v>3.250475111692734</v>
          </cell>
          <cell r="G731">
            <v>2.3792975369620035</v>
          </cell>
          <cell r="H731">
            <v>2.1192970393094637</v>
          </cell>
          <cell r="I731">
            <v>1.8240173407274873</v>
          </cell>
          <cell r="J731">
            <v>1.5151798778916978</v>
          </cell>
          <cell r="K731">
            <v>1.224021774583081</v>
          </cell>
          <cell r="L731">
            <v>1.0943366211425174</v>
          </cell>
          <cell r="M731">
            <v>0.92625227199867932</v>
          </cell>
          <cell r="N731">
            <v>0.87454732305006699</v>
          </cell>
          <cell r="O731">
            <v>0.37268273157902831</v>
          </cell>
        </row>
        <row r="732">
          <cell r="A732" t="str">
            <v>RHEM-SHWODBR</v>
          </cell>
          <cell r="B732" t="str">
            <v>VAR_fin</v>
          </cell>
          <cell r="C732" t="str">
            <v>RWOD</v>
          </cell>
          <cell r="D732">
            <v>6.5887754373300522</v>
          </cell>
          <cell r="E732">
            <v>6.5864386402510746</v>
          </cell>
          <cell r="F732">
            <v>4.5145487662399084</v>
          </cell>
          <cell r="G732">
            <v>3.3045799124472253</v>
          </cell>
          <cell r="H732">
            <v>2.9434681101520326</v>
          </cell>
          <cell r="I732">
            <v>2.5333574176770677</v>
          </cell>
          <cell r="J732">
            <v>2.1044164970718011</v>
          </cell>
          <cell r="K732">
            <v>1.700030242476501</v>
          </cell>
          <cell r="L732">
            <v>1.5199119738090523</v>
          </cell>
          <cell r="M732">
            <v>1.2864614888870558</v>
          </cell>
          <cell r="N732">
            <v>1.2146490597917587</v>
          </cell>
          <cell r="O732">
            <v>0.51761490497087248</v>
          </cell>
        </row>
        <row r="733">
          <cell r="A733" t="str">
            <v>RHEM-SHWODBR</v>
          </cell>
          <cell r="B733" t="str">
            <v>VAR_ncap</v>
          </cell>
          <cell r="C733" t="str">
            <v>-</v>
          </cell>
          <cell r="D733">
            <v>1.5322041456648601E-4</v>
          </cell>
          <cell r="E733">
            <v>5.0376925569208702E-7</v>
          </cell>
          <cell r="F733">
            <v>6.0409132844559201E-7</v>
          </cell>
          <cell r="G733">
            <v>2.6656687192093602E-6</v>
          </cell>
          <cell r="H733">
            <v>6.3045119334897107E-2</v>
          </cell>
          <cell r="I733">
            <v>6.5779029694916002E-2</v>
          </cell>
          <cell r="J733">
            <v>7.7893974840162104E-7</v>
          </cell>
          <cell r="K733">
            <v>2.0741754934962799E-2</v>
          </cell>
          <cell r="L733">
            <v>4.6585870520570498E-2</v>
          </cell>
          <cell r="M733">
            <v>3.2318229317484002E-6</v>
          </cell>
          <cell r="N733">
            <v>2.6420936542002001E-2</v>
          </cell>
          <cell r="O733">
            <v>2.92022354624051E-5</v>
          </cell>
        </row>
        <row r="734">
          <cell r="A734" t="str">
            <v>RHEM-SHWODBR</v>
          </cell>
          <cell r="B734" t="str">
            <v>VAR_cap</v>
          </cell>
          <cell r="C734" t="str">
            <v>-</v>
          </cell>
          <cell r="D734">
            <v>0.33522499936955952</v>
          </cell>
          <cell r="E734">
            <v>0.33522457172002024</v>
          </cell>
          <cell r="F734">
            <v>0.33521700024418166</v>
          </cell>
          <cell r="G734">
            <v>0.33521394642002339</v>
          </cell>
          <cell r="H734">
            <v>0.14997963591466223</v>
          </cell>
          <cell r="I734">
            <v>0.12882611062824312</v>
          </cell>
          <cell r="J734">
            <v>0.12362008956581498</v>
          </cell>
          <cell r="K734">
            <v>8.6520868682843963E-2</v>
          </cell>
          <cell r="L734">
            <v>7.7434945705187677E-2</v>
          </cell>
          <cell r="M734">
            <v>6.7328793377769119E-2</v>
          </cell>
          <cell r="N734">
            <v>6.191424534325804E-2</v>
          </cell>
          <cell r="O734">
            <v>2.6452607031042168E-2</v>
          </cell>
        </row>
        <row r="735">
          <cell r="A735" t="str">
            <v>RHES-SHCONBR9</v>
          </cell>
          <cell r="B735" t="str">
            <v>VAR_fout</v>
          </cell>
          <cell r="C735" t="str">
            <v>RHES-SHCON</v>
          </cell>
          <cell r="E735">
            <v>7.2046981122142915E-6</v>
          </cell>
          <cell r="F735">
            <v>1.2018204366920999E-5</v>
          </cell>
          <cell r="G735">
            <v>1.2907306712490265E-5</v>
          </cell>
          <cell r="H735">
            <v>1.3033652255447567E-5</v>
          </cell>
          <cell r="I735">
            <v>1.2911267117433975E-5</v>
          </cell>
          <cell r="J735">
            <v>1.2445617172204581E-5</v>
          </cell>
          <cell r="K735">
            <v>1.8590173817957633E-5</v>
          </cell>
          <cell r="L735">
            <v>1.1044884027731623E-5</v>
          </cell>
          <cell r="M735">
            <v>1.6335122821599732E-5</v>
          </cell>
          <cell r="N735">
            <v>1.6689610171032101E-5</v>
          </cell>
          <cell r="O735">
            <v>3.3229034043287656E-5</v>
          </cell>
        </row>
        <row r="736">
          <cell r="A736" t="str">
            <v>RHES-SHCONBR9</v>
          </cell>
          <cell r="B736" t="str">
            <v>VAR_fin</v>
          </cell>
          <cell r="C736" t="str">
            <v>CON</v>
          </cell>
          <cell r="E736">
            <v>7.2046981122142915E-6</v>
          </cell>
          <cell r="F736">
            <v>1.2018204366920999E-5</v>
          </cell>
          <cell r="G736">
            <v>1.2907306712490265E-5</v>
          </cell>
          <cell r="H736">
            <v>1.3033652255447567E-5</v>
          </cell>
          <cell r="I736">
            <v>1.2911267117433975E-5</v>
          </cell>
          <cell r="J736">
            <v>1.2445617172204581E-5</v>
          </cell>
          <cell r="K736">
            <v>1.8590173817957633E-5</v>
          </cell>
          <cell r="L736">
            <v>1.1044884027731623E-5</v>
          </cell>
          <cell r="M736">
            <v>1.6335122821599732E-5</v>
          </cell>
          <cell r="N736">
            <v>1.6689610171032101E-5</v>
          </cell>
          <cell r="O736">
            <v>3.3229034043287656E-5</v>
          </cell>
        </row>
        <row r="737">
          <cell r="A737" t="str">
            <v>RHES-SHCONBR9</v>
          </cell>
          <cell r="B737" t="str">
            <v>VAR_ncap</v>
          </cell>
          <cell r="C737" t="str">
            <v>-</v>
          </cell>
          <cell r="E737">
            <v>5.6235376969701305E-7</v>
          </cell>
          <cell r="F737">
            <v>3.7972914968773602E-7</v>
          </cell>
          <cell r="G737">
            <v>7.11251398582801E-8</v>
          </cell>
          <cell r="H737">
            <v>1.4856640482714E-8</v>
          </cell>
          <cell r="K737">
            <v>6.6726502501293199E-7</v>
          </cell>
          <cell r="L737">
            <v>5.9567811744052201E-8</v>
          </cell>
          <cell r="M737">
            <v>5.9072651351728498E-7</v>
          </cell>
          <cell r="N737">
            <v>3.7881900794929399E-8</v>
          </cell>
          <cell r="O737">
            <v>1.3314283626037899E-6</v>
          </cell>
        </row>
        <row r="738">
          <cell r="A738" t="str">
            <v>RHES-SHCONBR9</v>
          </cell>
          <cell r="B738" t="str">
            <v>VAR_cap</v>
          </cell>
          <cell r="C738" t="str">
            <v>-</v>
          </cell>
          <cell r="E738">
            <v>5.6235376969701305E-7</v>
          </cell>
          <cell r="F738">
            <v>9.4208291938474897E-7</v>
          </cell>
          <cell r="G738">
            <v>1.0132080592430301E-6</v>
          </cell>
          <cell r="H738">
            <v>1.0280646997257401E-6</v>
          </cell>
          <cell r="I738">
            <v>1.0280646997257401E-6</v>
          </cell>
          <cell r="J738">
            <v>1.0280646997257401E-6</v>
          </cell>
          <cell r="K738">
            <v>1.51248761429005E-6</v>
          </cell>
          <cell r="L738">
            <v>9.0900228012409299E-7</v>
          </cell>
          <cell r="M738">
            <v>1.3324159907569799E-6</v>
          </cell>
          <cell r="N738">
            <v>1.3580726878046901E-6</v>
          </cell>
          <cell r="O738">
            <v>2.68686961367299E-6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RHSA_LTH</v>
          </cell>
          <cell r="E739">
            <v>8.1174165829078014E-5</v>
          </cell>
          <cell r="F739">
            <v>2.4891704375909524E-5</v>
          </cell>
          <cell r="G739">
            <v>1.4492924367963579E-4</v>
          </cell>
          <cell r="H739">
            <v>2.3794393372177851E-4</v>
          </cell>
          <cell r="I739">
            <v>7.4235167307903978E-5</v>
          </cell>
          <cell r="J739">
            <v>1.9310494937033477E-4</v>
          </cell>
          <cell r="K739">
            <v>5.8869559953458298E-5</v>
          </cell>
          <cell r="L739">
            <v>1.7004953884305348E-4</v>
          </cell>
          <cell r="M739">
            <v>5.8883841264304297E-5</v>
          </cell>
          <cell r="N739">
            <v>5.7771063805097159E-4</v>
          </cell>
          <cell r="O739">
            <v>8.7253982551714591E-5</v>
          </cell>
        </row>
        <row r="740">
          <cell r="A740" t="str">
            <v>D-RHNS_LTH_CHPNGA</v>
          </cell>
          <cell r="B740" t="str">
            <v>VAR_fout</v>
          </cell>
          <cell r="C740" t="str">
            <v>LTH</v>
          </cell>
          <cell r="F740">
            <v>5.748466845614843E-7</v>
          </cell>
          <cell r="G740">
            <v>1.1855215211668305E-6</v>
          </cell>
          <cell r="H740">
            <v>7.2208290908030294E-6</v>
          </cell>
          <cell r="I740">
            <v>9.538866149179146E-6</v>
          </cell>
          <cell r="J740">
            <v>2.818196293165315E-5</v>
          </cell>
          <cell r="K740">
            <v>3.4233961422370138E-5</v>
          </cell>
          <cell r="L740">
            <v>3.1050288704305867E-5</v>
          </cell>
          <cell r="M740">
            <v>5.4684071129681572E-5</v>
          </cell>
          <cell r="N740">
            <v>3.2904848598778231E-5</v>
          </cell>
          <cell r="O740">
            <v>3.7095684127233911E-5</v>
          </cell>
        </row>
        <row r="741">
          <cell r="A741" t="str">
            <v>D-RHNS_LTH_CHPNGA</v>
          </cell>
          <cell r="B741" t="str">
            <v>VAR_fout</v>
          </cell>
          <cell r="C741" t="str">
            <v>RHNS_LTH_CHPNGA_ON</v>
          </cell>
          <cell r="E741">
            <v>9.4254629906872242E-4</v>
          </cell>
          <cell r="F741">
            <v>2.3521542550818115E-3</v>
          </cell>
          <cell r="G741">
            <v>2.2323229778347352E-3</v>
          </cell>
          <cell r="H741">
            <v>6.8575067205933239E-3</v>
          </cell>
          <cell r="I741">
            <v>6.7290576664225128E-3</v>
          </cell>
          <cell r="J741">
            <v>1.7959217104500411E-2</v>
          </cell>
          <cell r="K741">
            <v>1.7930929771636721E-2</v>
          </cell>
          <cell r="L741">
            <v>1.6004635211338266E-2</v>
          </cell>
          <cell r="M741">
            <v>2.4338885571482588E-2</v>
          </cell>
          <cell r="N741">
            <v>1.0776408279267903E-2</v>
          </cell>
          <cell r="O741">
            <v>1.1209968471715973E-2</v>
          </cell>
        </row>
        <row r="742">
          <cell r="A742" t="str">
            <v>D-RHNS_LTH_CHPNGA</v>
          </cell>
          <cell r="B742" t="str">
            <v>VAR_fin</v>
          </cell>
          <cell r="C742" t="str">
            <v>RHNS_LTH_CHPNGA</v>
          </cell>
          <cell r="E742">
            <v>1.0249469637567421E-3</v>
          </cell>
          <cell r="F742">
            <v>2.3789513939840193E-3</v>
          </cell>
          <cell r="G742">
            <v>2.3798042643388365E-3</v>
          </cell>
          <cell r="H742">
            <v>7.1031290016953354E-3</v>
          </cell>
          <cell r="I742">
            <v>6.8132548440774186E-3</v>
          </cell>
          <cell r="J742">
            <v>1.8180637303349085E-2</v>
          </cell>
          <cell r="K742">
            <v>1.802403329301256E-2</v>
          </cell>
          <cell r="L742">
            <v>1.6205735038885619E-2</v>
          </cell>
          <cell r="M742">
            <v>2.4452453483876545E-2</v>
          </cell>
          <cell r="N742">
            <v>1.1387023765917655E-2</v>
          </cell>
          <cell r="O742">
            <v>1.1334318138394925E-2</v>
          </cell>
        </row>
        <row r="743">
          <cell r="A743" t="str">
            <v>D-SLFO</v>
          </cell>
          <cell r="B743" t="str">
            <v>VAR_fout</v>
          </cell>
          <cell r="C743" t="str">
            <v>CO2</v>
          </cell>
          <cell r="D743">
            <v>2267.7886265700099</v>
          </cell>
          <cell r="E743">
            <v>2023.7823893478701</v>
          </cell>
          <cell r="F743">
            <v>1899.52759475621</v>
          </cell>
          <cell r="G743">
            <v>1600.30881601685</v>
          </cell>
          <cell r="H743">
            <v>1274.6496047143401</v>
          </cell>
          <cell r="I743">
            <v>1067.61468694934</v>
          </cell>
          <cell r="J743">
            <v>992.60704459589601</v>
          </cell>
          <cell r="K743">
            <v>960.30455099835797</v>
          </cell>
          <cell r="L743">
            <v>705.24543519202405</v>
          </cell>
          <cell r="M743">
            <v>588.74533739522894</v>
          </cell>
          <cell r="N743">
            <v>316.77518347465599</v>
          </cell>
          <cell r="O743">
            <v>134.968501131653</v>
          </cell>
        </row>
        <row r="744">
          <cell r="A744" t="str">
            <v>D-SLFO</v>
          </cell>
          <cell r="B744" t="str">
            <v>VAR_fout</v>
          </cell>
          <cell r="C744" t="str">
            <v>SLFO</v>
          </cell>
          <cell r="D744">
            <v>30.256633834950208</v>
          </cell>
          <cell r="E744">
            <v>27.001124354668281</v>
          </cell>
          <cell r="F744">
            <v>25.343399325318007</v>
          </cell>
          <cell r="G744">
            <v>21.351341418571248</v>
          </cell>
          <cell r="H744">
            <v>17.00661387608109</v>
          </cell>
          <cell r="I744">
            <v>14.244189356215994</v>
          </cell>
          <cell r="J744">
            <v>13.243442335161122</v>
          </cell>
          <cell r="K744">
            <v>12.812644839073849</v>
          </cell>
          <cell r="L744">
            <v>9.409500482830218</v>
          </cell>
          <cell r="M744">
            <v>7.8553531675677437</v>
          </cell>
          <cell r="N744">
            <v>4.2266709895277739</v>
          </cell>
          <cell r="O744">
            <v>1.8013725262830811</v>
          </cell>
        </row>
        <row r="745">
          <cell r="A745" t="str">
            <v>D-SLFO</v>
          </cell>
          <cell r="B745" t="str">
            <v>VAR_fin</v>
          </cell>
          <cell r="C745" t="str">
            <v>LFO</v>
          </cell>
          <cell r="D745">
            <v>30.770537673948596</v>
          </cell>
          <cell r="E745">
            <v>27.459733912454183</v>
          </cell>
          <cell r="F745">
            <v>25.773780118808801</v>
          </cell>
          <cell r="G745">
            <v>21.713823826551582</v>
          </cell>
          <cell r="H745">
            <v>17.295109968987006</v>
          </cell>
          <cell r="I745">
            <v>14.485952333098181</v>
          </cell>
          <cell r="J745">
            <v>13.468209560324221</v>
          </cell>
          <cell r="K745">
            <v>13.029912496585583</v>
          </cell>
          <cell r="L745">
            <v>9.5691375195661177</v>
          </cell>
          <cell r="M745">
            <v>7.9884034924725782</v>
          </cell>
          <cell r="N745">
            <v>4.2981707391405237</v>
          </cell>
          <cell r="O745">
            <v>1.8313229461553968</v>
          </cell>
        </row>
        <row r="746">
          <cell r="A746" t="str">
            <v>D-SLFO</v>
          </cell>
          <cell r="B746" t="str">
            <v>VAR_fin</v>
          </cell>
          <cell r="C746" t="str">
            <v>BDS</v>
          </cell>
          <cell r="F746">
            <v>7.2675411161054576E-5</v>
          </cell>
          <cell r="G746">
            <v>1.6653646681060149E-4</v>
          </cell>
          <cell r="H746">
            <v>3.5852084359476596E-4</v>
          </cell>
          <cell r="I746">
            <v>1.7218462686462583E-4</v>
          </cell>
          <cell r="J746">
            <v>1.7055247524431642E-4</v>
          </cell>
          <cell r="K746">
            <v>3.5309740307275104E-4</v>
          </cell>
          <cell r="L746">
            <v>1.8189510408106653E-4</v>
          </cell>
          <cell r="M746">
            <v>3.7166665542268844E-4</v>
          </cell>
          <cell r="N746">
            <v>2.8971238604708972E-4</v>
          </cell>
          <cell r="O746">
            <v>6.4577778315430751E-4</v>
          </cell>
        </row>
        <row r="747">
          <cell r="A747" t="str">
            <v>D-RCOA</v>
          </cell>
          <cell r="B747" t="str">
            <v>VAR_fout</v>
          </cell>
          <cell r="C747" t="str">
            <v>CO2</v>
          </cell>
          <cell r="D747">
            <v>9.2701468458814897</v>
          </cell>
          <cell r="E747">
            <v>9.2701187671744005</v>
          </cell>
          <cell r="F747">
            <v>0.15461661766957499</v>
          </cell>
          <cell r="G747">
            <v>0.13038868780981799</v>
          </cell>
          <cell r="H747">
            <v>5.3049360342533297E-2</v>
          </cell>
        </row>
        <row r="748">
          <cell r="A748" t="str">
            <v>D-RCOA</v>
          </cell>
          <cell r="B748" t="str">
            <v>VAR_fout</v>
          </cell>
          <cell r="C748" t="str">
            <v>RCOA</v>
          </cell>
          <cell r="D748">
            <v>0.10000158409796647</v>
          </cell>
          <cell r="E748">
            <v>0.10000128119929226</v>
          </cell>
          <cell r="F748">
            <v>1.6679246782046943E-3</v>
          </cell>
          <cell r="G748">
            <v>1.406566211540651E-3</v>
          </cell>
          <cell r="H748">
            <v>5.7226925935850346E-4</v>
          </cell>
        </row>
        <row r="749">
          <cell r="A749" t="str">
            <v>D-RCOA</v>
          </cell>
          <cell r="B749" t="str">
            <v>VAR_fin</v>
          </cell>
          <cell r="C749" t="str">
            <v>COA</v>
          </cell>
          <cell r="D749">
            <v>0.10000158409796647</v>
          </cell>
          <cell r="E749">
            <v>0.10000128119929226</v>
          </cell>
          <cell r="F749">
            <v>1.6679246782046943E-3</v>
          </cell>
          <cell r="G749">
            <v>1.406566211540651E-3</v>
          </cell>
          <cell r="H749">
            <v>5.7226925935850346E-4</v>
          </cell>
        </row>
        <row r="750">
          <cell r="A750" t="str">
            <v>SCOM-ELCSPECDC</v>
          </cell>
          <cell r="B750" t="str">
            <v>VAR_fout</v>
          </cell>
          <cell r="C750" t="str">
            <v>SCOM-ELSDC</v>
          </cell>
          <cell r="F750">
            <v>10.487579723257756</v>
          </cell>
          <cell r="G750">
            <v>10.340289210629201</v>
          </cell>
          <cell r="H750">
            <v>10.170100600289807</v>
          </cell>
          <cell r="I750">
            <v>9.9999119899503377</v>
          </cell>
          <cell r="J750">
            <v>10.085006295120101</v>
          </cell>
          <cell r="K750">
            <v>9.4977989814225499</v>
          </cell>
          <cell r="L750">
            <v>9.4977989814225499</v>
          </cell>
          <cell r="M750">
            <v>9.4977989814225499</v>
          </cell>
          <cell r="N750">
            <v>9.4977989814225499</v>
          </cell>
          <cell r="O750">
            <v>9.4977989814225499</v>
          </cell>
        </row>
        <row r="751">
          <cell r="A751" t="str">
            <v>SCOM-ELCSPECDC</v>
          </cell>
          <cell r="B751" t="str">
            <v>VAR_fin</v>
          </cell>
          <cell r="C751" t="str">
            <v>SCOM_ELC</v>
          </cell>
          <cell r="F751">
            <v>10.487579723257756</v>
          </cell>
          <cell r="G751">
            <v>10.340289210629201</v>
          </cell>
          <cell r="H751">
            <v>10.170100600289807</v>
          </cell>
          <cell r="I751">
            <v>9.9999119899503377</v>
          </cell>
          <cell r="J751">
            <v>10.085006295120101</v>
          </cell>
          <cell r="K751">
            <v>9.4977989814225499</v>
          </cell>
          <cell r="L751">
            <v>9.4977989814225499</v>
          </cell>
          <cell r="M751">
            <v>9.4977989814225499</v>
          </cell>
          <cell r="N751">
            <v>9.4977989814225499</v>
          </cell>
          <cell r="O751">
            <v>9.4977989814225499</v>
          </cell>
        </row>
        <row r="752">
          <cell r="A752" t="str">
            <v>D-RHEM_KEV_WOD_ELC_CHP</v>
          </cell>
          <cell r="B752" t="str">
            <v>VAR_fout</v>
          </cell>
          <cell r="C752" t="str">
            <v>ELC5</v>
          </cell>
          <cell r="G752">
            <v>6.289170704713423E-4</v>
          </cell>
          <cell r="H752">
            <v>9.2399764219809318E-4</v>
          </cell>
          <cell r="I752">
            <v>8.4233067526078898E-4</v>
          </cell>
          <cell r="J752">
            <v>8.260061986019501E-4</v>
          </cell>
          <cell r="K752">
            <v>2.0579929430994078E-3</v>
          </cell>
          <cell r="L752">
            <v>2.0010652732531742E-3</v>
          </cell>
          <cell r="M752">
            <v>2.1510234336387045E-3</v>
          </cell>
          <cell r="N752">
            <v>2.1004987401349318E-3</v>
          </cell>
          <cell r="O752">
            <v>3.8946597860669754E-3</v>
          </cell>
        </row>
        <row r="753">
          <cell r="A753" t="str">
            <v>D-RHEM_KEV_WOD_ELC_CHP</v>
          </cell>
          <cell r="B753" t="str">
            <v>VAR_fout</v>
          </cell>
          <cell r="C753" t="str">
            <v>RHEM_ELC</v>
          </cell>
          <cell r="G753">
            <v>6.2842474032564339E-4</v>
          </cell>
          <cell r="H753">
            <v>9.2296983231828552E-4</v>
          </cell>
          <cell r="I753">
            <v>8.411740675057475E-4</v>
          </cell>
          <cell r="J753">
            <v>8.2455636571532743E-4</v>
          </cell>
          <cell r="K753">
            <v>2.053829151438293E-3</v>
          </cell>
          <cell r="L753">
            <v>1.9958154637396094E-3</v>
          </cell>
          <cell r="M753">
            <v>2.1461529056113742E-3</v>
          </cell>
          <cell r="N753">
            <v>2.0960126057401819E-3</v>
          </cell>
          <cell r="O753">
            <v>3.8863673037066167E-3</v>
          </cell>
        </row>
        <row r="754">
          <cell r="A754" t="str">
            <v>D-RHEM_KEV_WOD_ELC_CHP</v>
          </cell>
          <cell r="B754" t="str">
            <v>VAR_fin</v>
          </cell>
          <cell r="C754" t="str">
            <v>RHEM_KEV_WOD_ELC_CHP</v>
          </cell>
          <cell r="G754">
            <v>1.2563305532321972E-3</v>
          </cell>
          <cell r="H754">
            <v>1.8459350785922288E-3</v>
          </cell>
          <cell r="I754">
            <v>1.6825585059633975E-3</v>
          </cell>
          <cell r="J754">
            <v>1.649605461298291E-3</v>
          </cell>
          <cell r="K754">
            <v>4.1108647665493957E-3</v>
          </cell>
          <cell r="L754">
            <v>3.9959348652178301E-3</v>
          </cell>
          <cell r="M754">
            <v>4.2962343511110564E-3</v>
          </cell>
          <cell r="N754">
            <v>4.1955656116822535E-3</v>
          </cell>
          <cell r="O754">
            <v>7.7800771184588346E-3</v>
          </cell>
        </row>
        <row r="755">
          <cell r="A755" t="str">
            <v>RHES-SHSTG-SOL</v>
          </cell>
          <cell r="B755" t="str">
            <v>VAR_fout</v>
          </cell>
          <cell r="C755" t="str">
            <v>RHES-SHASOL</v>
          </cell>
          <cell r="D755">
            <v>1.9198264048509137E-7</v>
          </cell>
          <cell r="E755">
            <v>1.8383154507069879E-7</v>
          </cell>
          <cell r="F755">
            <v>6.0010150467916815E-2</v>
          </cell>
          <cell r="G755">
            <v>5.6960475566617312E-2</v>
          </cell>
          <cell r="H755">
            <v>7.1564483397451195E-2</v>
          </cell>
          <cell r="I755">
            <v>6.8132070543271056E-2</v>
          </cell>
          <cell r="J755">
            <v>6.1874256850303525E-2</v>
          </cell>
          <cell r="K755">
            <v>6.7425435460841218E-2</v>
          </cell>
          <cell r="L755">
            <v>6.3887499456398072E-2</v>
          </cell>
          <cell r="M755">
            <v>4.7962290070354269E-2</v>
          </cell>
          <cell r="N755">
            <v>6.0118900605167828E-2</v>
          </cell>
          <cell r="O755">
            <v>5.4848276421285695E-2</v>
          </cell>
        </row>
        <row r="756">
          <cell r="A756" t="str">
            <v>RHES-SHSTG-SOL</v>
          </cell>
          <cell r="B756" t="str">
            <v>VAR_fin</v>
          </cell>
          <cell r="C756" t="str">
            <v>RHES-SHASOL</v>
          </cell>
          <cell r="E756">
            <v>1.4876006413384998E-7</v>
          </cell>
          <cell r="F756">
            <v>6.0014666681326725E-2</v>
          </cell>
          <cell r="G756">
            <v>5.6964370383455906E-2</v>
          </cell>
          <cell r="H756">
            <v>7.1570250020598164E-2</v>
          </cell>
          <cell r="I756">
            <v>6.8137623284017595E-2</v>
          </cell>
          <cell r="J756">
            <v>6.1878751118425883E-2</v>
          </cell>
          <cell r="K756">
            <v>6.7430865775517407E-2</v>
          </cell>
          <cell r="L756">
            <v>6.3892920044788651E-2</v>
          </cell>
          <cell r="M756">
            <v>4.7965632288358484E-2</v>
          </cell>
          <cell r="N756">
            <v>6.0122603772751991E-2</v>
          </cell>
          <cell r="O756">
            <v>5.4851333975725856E-2</v>
          </cell>
        </row>
        <row r="757">
          <cell r="A757" t="str">
            <v>RHES-SHSTG-SOL</v>
          </cell>
          <cell r="B757" t="str">
            <v>VAR_ncap</v>
          </cell>
          <cell r="C757" t="str">
            <v>-</v>
          </cell>
          <cell r="D757">
            <v>2.7642124266449501E-3</v>
          </cell>
          <cell r="E757">
            <v>8.3970259240393995E-3</v>
          </cell>
          <cell r="F757">
            <v>7.3559466151489699E-8</v>
          </cell>
          <cell r="G757">
            <v>1.17541875778924E-7</v>
          </cell>
          <cell r="H757">
            <v>5.7814889434342201E-3</v>
          </cell>
          <cell r="I757">
            <v>4.6699246755608197E-3</v>
          </cell>
          <cell r="J757">
            <v>1.15094724311196E-7</v>
          </cell>
          <cell r="K757">
            <v>5.44450701726726E-3</v>
          </cell>
          <cell r="L757">
            <v>3.6258289663683501E-3</v>
          </cell>
          <cell r="M757">
            <v>4.0087776062164402E-4</v>
          </cell>
          <cell r="N757">
            <v>5.3238029655457699E-3</v>
          </cell>
          <cell r="O757">
            <v>3.1449219524048899E-3</v>
          </cell>
        </row>
        <row r="758">
          <cell r="A758" t="str">
            <v>RHES-SHSTG-SOL</v>
          </cell>
          <cell r="B758" t="str">
            <v>VAR_cap</v>
          </cell>
          <cell r="C758" t="str">
            <v>-</v>
          </cell>
          <cell r="D758">
            <v>2.7642124266449501E-3</v>
          </cell>
          <cell r="E758">
            <v>1.11612383506844E-2</v>
          </cell>
          <cell r="F758">
            <v>1.11613119101505E-2</v>
          </cell>
          <cell r="G758">
            <v>1.1161429452026301E-2</v>
          </cell>
          <cell r="H758">
            <v>1.0800699895968E-2</v>
          </cell>
          <cell r="I758">
            <v>1.04515242461608E-2</v>
          </cell>
          <cell r="J758">
            <v>1.0451528713719399E-2</v>
          </cell>
          <cell r="K758">
            <v>1.01145467875524E-2</v>
          </cell>
          <cell r="L758">
            <v>9.7879887987334206E-3</v>
          </cell>
          <cell r="M758">
            <v>9.4712137442572505E-3</v>
          </cell>
          <cell r="N758">
            <v>9.1654138254570992E-3</v>
          </cell>
          <cell r="O758">
            <v>8.8696026785722998E-3</v>
          </cell>
        </row>
        <row r="759">
          <cell r="A759" t="str">
            <v>D-ITOT_LTH</v>
          </cell>
          <cell r="B759" t="str">
            <v>VAR_fout</v>
          </cell>
          <cell r="C759" t="str">
            <v>ITOT_LTH_DH</v>
          </cell>
          <cell r="D759">
            <v>7.1200010388641122</v>
          </cell>
          <cell r="E759">
            <v>7.6289059087354349</v>
          </cell>
          <cell r="F759">
            <v>7.3930114256968853</v>
          </cell>
          <cell r="G759">
            <v>7.8106207581416696</v>
          </cell>
          <cell r="H759">
            <v>7.3255307645330916</v>
          </cell>
          <cell r="I759">
            <v>7.8107988361459029</v>
          </cell>
          <cell r="J759">
            <v>8.8814698494627944</v>
          </cell>
          <cell r="K759">
            <v>9.2265840849056051</v>
          </cell>
          <cell r="L759">
            <v>9.1450537208966711</v>
          </cell>
          <cell r="M759">
            <v>9.3853557688595224</v>
          </cell>
          <cell r="N759">
            <v>9.0428404135824376</v>
          </cell>
          <cell r="O759">
            <v>8.9636927588490938</v>
          </cell>
        </row>
        <row r="760">
          <cell r="A760" t="str">
            <v>D-ITOT_LTH</v>
          </cell>
          <cell r="B760" t="str">
            <v>VAR_fin</v>
          </cell>
          <cell r="C760" t="str">
            <v>LTH</v>
          </cell>
          <cell r="D760">
            <v>7.7403368199187375</v>
          </cell>
          <cell r="E760">
            <v>8.2914007801095106</v>
          </cell>
          <cell r="F760">
            <v>8.0318548962176326</v>
          </cell>
          <cell r="G760">
            <v>8.4799811969847791</v>
          </cell>
          <cell r="H760">
            <v>7.9481029372477305</v>
          </cell>
          <cell r="I760">
            <v>8.4690573696434086</v>
          </cell>
          <cell r="J760">
            <v>9.6236515478065616</v>
          </cell>
          <cell r="K760">
            <v>9.9910606705639982</v>
          </cell>
          <cell r="L760">
            <v>9.9027750378953492</v>
          </cell>
          <cell r="M760">
            <v>10.16298751939056</v>
          </cell>
          <cell r="N760">
            <v>9.7920927588072306</v>
          </cell>
          <cell r="O760">
            <v>9.7063872568471545</v>
          </cell>
        </row>
        <row r="761">
          <cell r="A761" t="str">
            <v>D-ITOT_LTH</v>
          </cell>
          <cell r="B761" t="str">
            <v>VAR_ncap</v>
          </cell>
          <cell r="C761" t="str">
            <v>-</v>
          </cell>
          <cell r="D761">
            <v>0.79547232203254503</v>
          </cell>
          <cell r="E761">
            <v>2.9459686605383599E-8</v>
          </cell>
          <cell r="F761">
            <v>2.9405080113968799E-8</v>
          </cell>
          <cell r="G761">
            <v>3.8107940881382E-8</v>
          </cell>
          <cell r="H761">
            <v>5.0379050672812299E-8</v>
          </cell>
          <cell r="I761">
            <v>5.9978692125649799E-8</v>
          </cell>
          <cell r="J761">
            <v>6.9718160340348996E-8</v>
          </cell>
          <cell r="K761">
            <v>6.9157310157390595E-8</v>
          </cell>
          <cell r="L761">
            <v>6.4621904994978703E-8</v>
          </cell>
          <cell r="M761">
            <v>1.04976442538055E-7</v>
          </cell>
          <cell r="N761">
            <v>1.52796424171107E-7</v>
          </cell>
          <cell r="O761">
            <v>4.9330706583800295E-7</v>
          </cell>
        </row>
        <row r="762">
          <cell r="A762" t="str">
            <v>D-ITOT_LTH</v>
          </cell>
          <cell r="B762" t="str">
            <v>VAR_cap</v>
          </cell>
          <cell r="C762" t="str">
            <v>-</v>
          </cell>
          <cell r="D762">
            <v>0.79547232203254503</v>
          </cell>
          <cell r="E762">
            <v>0.79547235149223094</v>
          </cell>
          <cell r="F762">
            <v>0.79547238089731198</v>
          </cell>
          <cell r="G762">
            <v>0.79547241900525301</v>
          </cell>
          <cell r="H762">
            <v>0.79547246938430305</v>
          </cell>
          <cell r="I762">
            <v>0.79547252936299495</v>
          </cell>
          <cell r="J762">
            <v>0.79547259908115597</v>
          </cell>
          <cell r="K762">
            <v>0.79547266823846596</v>
          </cell>
          <cell r="L762">
            <v>0.79547273286037101</v>
          </cell>
          <cell r="M762">
            <v>0.795472837836814</v>
          </cell>
          <cell r="N762">
            <v>0.79547299063323795</v>
          </cell>
          <cell r="O762">
            <v>0.79547348394030404</v>
          </cell>
        </row>
        <row r="763">
          <cell r="A763" t="str">
            <v>D-IH2</v>
          </cell>
          <cell r="B763" t="str">
            <v>VAR_fout</v>
          </cell>
          <cell r="C763" t="str">
            <v>IH2</v>
          </cell>
          <cell r="G763">
            <v>4.5750929632980774E-4</v>
          </cell>
          <cell r="H763">
            <v>1.4155196876723696E-3</v>
          </cell>
          <cell r="I763">
            <v>1.7944910644691499E-3</v>
          </cell>
          <cell r="J763">
            <v>1.9661283449843893E-3</v>
          </cell>
          <cell r="K763">
            <v>5.8483007523254908E-3</v>
          </cell>
          <cell r="L763">
            <v>6.8844416998475296E-3</v>
          </cell>
          <cell r="M763">
            <v>7.0200126002708099E-2</v>
          </cell>
          <cell r="N763">
            <v>6.7378147268390254E-2</v>
          </cell>
          <cell r="O763">
            <v>9.1217101069438714E-2</v>
          </cell>
        </row>
        <row r="764">
          <cell r="A764" t="str">
            <v>D-IH2</v>
          </cell>
          <cell r="B764" t="str">
            <v>VAR_fin</v>
          </cell>
          <cell r="C764" t="str">
            <v>H2</v>
          </cell>
          <cell r="G764">
            <v>4.6099477967125247E-4</v>
          </cell>
          <cell r="H764">
            <v>1.4263036659006765E-3</v>
          </cell>
          <cell r="I764">
            <v>1.8081621936937428E-3</v>
          </cell>
          <cell r="J764">
            <v>1.9811070736103632E-3</v>
          </cell>
          <cell r="K764">
            <v>5.8928553767047375E-3</v>
          </cell>
          <cell r="L764">
            <v>6.9368900480067082E-3</v>
          </cell>
          <cell r="M764">
            <v>7.0734937801534073E-2</v>
          </cell>
          <cell r="N764">
            <v>6.7891460138238616E-2</v>
          </cell>
          <cell r="O764">
            <v>9.1912028339295057E-2</v>
          </cell>
        </row>
        <row r="765">
          <cell r="A765" t="str">
            <v>D-IH2</v>
          </cell>
          <cell r="B765" t="str">
            <v>VAR_ncap</v>
          </cell>
          <cell r="C765" t="str">
            <v>-</v>
          </cell>
          <cell r="G765">
            <v>1.2409404779305499E-4</v>
          </cell>
          <cell r="H765">
            <v>1.2500810833207001E-4</v>
          </cell>
          <cell r="I765">
            <v>1.5631331034744399E-5</v>
          </cell>
          <cell r="J765">
            <v>1.3221613912328199E-5</v>
          </cell>
          <cell r="K765">
            <v>3.9282557157464701E-4</v>
          </cell>
          <cell r="L765">
            <v>6.8056182637018299E-6</v>
          </cell>
          <cell r="M765">
            <v>5.7214603636850398E-3</v>
          </cell>
          <cell r="N765">
            <v>1.4120445319688701E-3</v>
          </cell>
          <cell r="O765">
            <v>9.6114576537473302E-5</v>
          </cell>
        </row>
        <row r="766">
          <cell r="A766" t="str">
            <v>D-IH2</v>
          </cell>
          <cell r="B766" t="str">
            <v>VAR_cap</v>
          </cell>
          <cell r="C766" t="str">
            <v>-</v>
          </cell>
          <cell r="G766">
            <v>1.2409404779305499E-4</v>
          </cell>
          <cell r="H766">
            <v>2.4910215612512603E-4</v>
          </cell>
          <cell r="I766">
            <v>2.6473348715987002E-4</v>
          </cell>
          <cell r="J766">
            <v>2.7795510107219801E-4</v>
          </cell>
          <cell r="K766">
            <v>6.7078067264684604E-4</v>
          </cell>
          <cell r="L766">
            <v>6.7758629091054705E-4</v>
          </cell>
          <cell r="M766">
            <v>6.3990466545955802E-3</v>
          </cell>
          <cell r="N766">
            <v>7.77175167452382E-3</v>
          </cell>
          <cell r="O766">
            <v>7.78311171530887E-3</v>
          </cell>
        </row>
        <row r="767">
          <cell r="A767" t="str">
            <v>D-RHNM_LTH_CHPWOD</v>
          </cell>
          <cell r="B767" t="str">
            <v>VAR_fout</v>
          </cell>
          <cell r="C767" t="str">
            <v>RHNM_LTH_CHPWOD_ON</v>
          </cell>
          <cell r="G767">
            <v>3.8778663211899538E-3</v>
          </cell>
          <cell r="H767">
            <v>4.5309767545344271E-3</v>
          </cell>
          <cell r="I767">
            <v>4.0810967043886665E-3</v>
          </cell>
          <cell r="J767">
            <v>2.9533676815557378E-3</v>
          </cell>
          <cell r="K767">
            <v>9.9318519391139032E-3</v>
          </cell>
          <cell r="L767">
            <v>8.7594923234111562E-3</v>
          </cell>
          <cell r="M767">
            <v>1.1862663835803975E-2</v>
          </cell>
          <cell r="N767">
            <v>7.8955284223752344E-3</v>
          </cell>
          <cell r="O767">
            <v>1.3678009662483906E-2</v>
          </cell>
        </row>
        <row r="768">
          <cell r="A768" t="str">
            <v>D-RHNM_LTH_CHPWOD</v>
          </cell>
          <cell r="B768" t="str">
            <v>VAR_fout</v>
          </cell>
          <cell r="C768" t="str">
            <v>RHSA_LTH</v>
          </cell>
          <cell r="G768">
            <v>1.5625283917591969E-5</v>
          </cell>
          <cell r="H768">
            <v>2.3869635798955433E-5</v>
          </cell>
          <cell r="I768">
            <v>2.3093231985777719E-5</v>
          </cell>
          <cell r="J768">
            <v>7.8697166757959991E-4</v>
          </cell>
          <cell r="K768">
            <v>5.6984399118241402E-5</v>
          </cell>
          <cell r="L768">
            <v>1.2375993779053674E-3</v>
          </cell>
          <cell r="M768">
            <v>5.9496823498603904E-5</v>
          </cell>
          <cell r="N768">
            <v>1.3226623920683783E-3</v>
          </cell>
          <cell r="O768">
            <v>6.5287372588646798E-5</v>
          </cell>
        </row>
        <row r="769">
          <cell r="A769" t="str">
            <v>D-RHNM_LTH_CHPWOD</v>
          </cell>
          <cell r="B769" t="str">
            <v>VAR_fout</v>
          </cell>
          <cell r="C769" t="str">
            <v>LTH</v>
          </cell>
          <cell r="G769">
            <v>2.2206073931775872E-6</v>
          </cell>
          <cell r="H769">
            <v>5.1595897083117742E-6</v>
          </cell>
          <cell r="I769">
            <v>6.9380899897645249E-6</v>
          </cell>
          <cell r="J769">
            <v>7.5336265580464633E-6</v>
          </cell>
          <cell r="K769">
            <v>2.0420358987625634E-5</v>
          </cell>
          <cell r="L769">
            <v>2.3318827061178308E-5</v>
          </cell>
          <cell r="M769">
            <v>3.1673226833873326E-5</v>
          </cell>
          <cell r="N769">
            <v>2.7876645383666643E-5</v>
          </cell>
          <cell r="O769">
            <v>4.5272662469737693E-5</v>
          </cell>
        </row>
        <row r="770">
          <cell r="A770" t="str">
            <v>D-RHNM_LTH_CHPWOD</v>
          </cell>
          <cell r="B770" t="str">
            <v>VAR_fin</v>
          </cell>
          <cell r="C770" t="str">
            <v>RHNM_LTH_CHPWOD</v>
          </cell>
          <cell r="G770">
            <v>3.8970372716665811E-3</v>
          </cell>
          <cell r="H770">
            <v>4.5601922271858294E-3</v>
          </cell>
          <cell r="I770">
            <v>4.1111280263642115E-3</v>
          </cell>
          <cell r="J770">
            <v>3.7478729756933891E-3</v>
          </cell>
          <cell r="K770">
            <v>1.0009256697219769E-2</v>
          </cell>
          <cell r="L770">
            <v>1.0020410528377698E-2</v>
          </cell>
          <cell r="M770">
            <v>1.1953833886136449E-2</v>
          </cell>
          <cell r="N770">
            <v>9.2460674598272858E-3</v>
          </cell>
          <cell r="O770">
            <v>1.378856969754229E-2</v>
          </cell>
        </row>
        <row r="771">
          <cell r="A771" t="str">
            <v>RHNS-SHWODBR</v>
          </cell>
          <cell r="B771" t="str">
            <v>VAR_fout</v>
          </cell>
          <cell r="C771" t="str">
            <v>RHNS-SHWOD</v>
          </cell>
          <cell r="E771">
            <v>2.6569025881299099E-2</v>
          </cell>
          <cell r="F771">
            <v>9.3123701922694591E-2</v>
          </cell>
          <cell r="G771">
            <v>0.10590384069926383</v>
          </cell>
          <cell r="H771">
            <v>0.2187353966770651</v>
          </cell>
          <cell r="I771">
            <v>0.14737545575219976</v>
          </cell>
          <cell r="J771">
            <v>0.27214383131080949</v>
          </cell>
          <cell r="K771">
            <v>0.14976524845279204</v>
          </cell>
          <cell r="L771">
            <v>0.3394701356386009</v>
          </cell>
          <cell r="M771">
            <v>0.21143392730504676</v>
          </cell>
          <cell r="N771">
            <v>0.13837322137476118</v>
          </cell>
          <cell r="O771">
            <v>0.12846380984345354</v>
          </cell>
        </row>
        <row r="772">
          <cell r="A772" t="str">
            <v>RHNS-SHWODBR</v>
          </cell>
          <cell r="B772" t="str">
            <v>VAR_fin</v>
          </cell>
          <cell r="C772" t="str">
            <v>RHNSWODBRC</v>
          </cell>
          <cell r="E772">
            <v>2.6569025881299099E-2</v>
          </cell>
          <cell r="F772">
            <v>9.3123701922694591E-2</v>
          </cell>
          <cell r="G772">
            <v>0.10590384069926383</v>
          </cell>
          <cell r="H772">
            <v>0.2187353966770651</v>
          </cell>
          <cell r="I772">
            <v>0.14737545575219976</v>
          </cell>
          <cell r="J772">
            <v>0.27214383131080949</v>
          </cell>
          <cell r="K772">
            <v>0.14976524845279204</v>
          </cell>
          <cell r="L772">
            <v>0.3394701356386009</v>
          </cell>
          <cell r="M772">
            <v>0.21143392730504676</v>
          </cell>
          <cell r="N772">
            <v>0.13837322137476118</v>
          </cell>
          <cell r="O772">
            <v>0.12846380984345354</v>
          </cell>
        </row>
        <row r="773">
          <cell r="A773" t="str">
            <v>RHNS-SHWODBR</v>
          </cell>
          <cell r="B773" t="str">
            <v>VAR_fin</v>
          </cell>
          <cell r="C773" t="str">
            <v>RWOD</v>
          </cell>
          <cell r="E773">
            <v>3.6901424835137621E-2</v>
          </cell>
          <cell r="F773">
            <v>0.12933847489263148</v>
          </cell>
          <cell r="G773">
            <v>0.1470886676378664</v>
          </cell>
          <cell r="H773">
            <v>0.30379916205147939</v>
          </cell>
          <cell r="I773">
            <v>0.20468813298916649</v>
          </cell>
          <cell r="J773">
            <v>0.377977543487235</v>
          </cell>
          <cell r="K773">
            <v>0.20800728951776665</v>
          </cell>
          <cell r="L773">
            <v>0.47148629949805687</v>
          </cell>
          <cell r="M773">
            <v>0.29365823236812055</v>
          </cell>
          <cell r="N773">
            <v>0.19218502968716825</v>
          </cell>
          <cell r="O773">
            <v>0.17842195811590783</v>
          </cell>
        </row>
        <row r="774">
          <cell r="A774" t="str">
            <v>RHNS-SHWODBR</v>
          </cell>
          <cell r="B774" t="str">
            <v>VAR_ncap</v>
          </cell>
          <cell r="C774" t="str">
            <v>-</v>
          </cell>
          <cell r="E774">
            <v>1.95120460223369E-3</v>
          </cell>
          <cell r="F774">
            <v>5.8081924901155803E-3</v>
          </cell>
          <cell r="H774">
            <v>9.5269932982483506E-3</v>
          </cell>
          <cell r="J774">
            <v>1.09262535189902E-2</v>
          </cell>
          <cell r="L774">
            <v>1.53404659038577E-2</v>
          </cell>
          <cell r="M774">
            <v>1.0238487078976E-4</v>
          </cell>
          <cell r="N774">
            <v>3.37363270836104E-6</v>
          </cell>
          <cell r="O774">
            <v>9.3165442987230007E-3</v>
          </cell>
        </row>
        <row r="775">
          <cell r="A775" t="str">
            <v>RHNS-SHWODBR</v>
          </cell>
          <cell r="B775" t="str">
            <v>VAR_cap</v>
          </cell>
          <cell r="C775" t="str">
            <v>-</v>
          </cell>
          <cell r="E775">
            <v>1.95120460223369E-3</v>
          </cell>
          <cell r="F775">
            <v>7.7592933083518809E-3</v>
          </cell>
          <cell r="G775">
            <v>7.7590929913564045E-3</v>
          </cell>
          <cell r="H775">
            <v>1.6333105714588743E-2</v>
          </cell>
          <cell r="I775">
            <v>1.0746437358044651E-2</v>
          </cell>
          <cell r="J775">
            <v>2.0451784282216768E-2</v>
          </cell>
          <cell r="K775">
            <v>1.0926203516399063E-2</v>
          </cell>
          <cell r="L775">
            <v>2.4818805125422182E-2</v>
          </cell>
          <cell r="M775">
            <v>1.5442725195743938E-2</v>
          </cell>
          <cell r="N775">
            <v>1.0581787483588526E-2</v>
          </cell>
          <cell r="O775">
            <v>9.4217064775851053E-3</v>
          </cell>
        </row>
        <row r="776">
          <cell r="A776" t="str">
            <v>D-RHNM_NKEV_GAS_ELC_CHP</v>
          </cell>
          <cell r="B776" t="str">
            <v>VAR_fout</v>
          </cell>
          <cell r="C776" t="str">
            <v>ELC5</v>
          </cell>
          <cell r="E776">
            <v>6.3267575334210015E-4</v>
          </cell>
          <cell r="F776">
            <v>4.5072077503159596E-3</v>
          </cell>
          <cell r="G776">
            <v>0.19160706274041933</v>
          </cell>
          <cell r="H776">
            <v>0.19656973419105256</v>
          </cell>
          <cell r="I776">
            <v>0.2053857484279607</v>
          </cell>
          <cell r="J776">
            <v>0.20398677067308457</v>
          </cell>
          <cell r="K776">
            <v>0.21499033848874238</v>
          </cell>
          <cell r="L776">
            <v>0.21129788168158456</v>
          </cell>
          <cell r="M776">
            <v>0.20883138221213998</v>
          </cell>
          <cell r="N776">
            <v>0.14714261691900998</v>
          </cell>
          <cell r="O776">
            <v>1.9534161789257133E-2</v>
          </cell>
        </row>
        <row r="777">
          <cell r="A777" t="str">
            <v>D-RHNM_NKEV_GAS_ELC_CHP</v>
          </cell>
          <cell r="B777" t="str">
            <v>VAR_fout</v>
          </cell>
          <cell r="C777" t="str">
            <v>RHNM_ELC</v>
          </cell>
          <cell r="E777">
            <v>6.3244809139714113E-4</v>
          </cell>
          <cell r="F777">
            <v>4.4922669400442967E-3</v>
          </cell>
          <cell r="G777">
            <v>0.18847401822452986</v>
          </cell>
          <cell r="H777">
            <v>0.19344461331441887</v>
          </cell>
          <cell r="I777">
            <v>0.20197529830793881</v>
          </cell>
          <cell r="J777">
            <v>0.20035776416988457</v>
          </cell>
          <cell r="K777">
            <v>0.21070693469669174</v>
          </cell>
          <cell r="L777">
            <v>0.2072703892174215</v>
          </cell>
          <cell r="M777">
            <v>0.20506089262943936</v>
          </cell>
          <cell r="N777">
            <v>0.14524896543707644</v>
          </cell>
          <cell r="O777">
            <v>1.9290451318258992E-2</v>
          </cell>
        </row>
        <row r="778">
          <cell r="A778" t="str">
            <v>D-RHNM_NKEV_GAS_ELC_CHP</v>
          </cell>
          <cell r="B778" t="str">
            <v>VAR_fin</v>
          </cell>
          <cell r="C778" t="str">
            <v>RHNM_NKEV_GAS_ELC_CHP</v>
          </cell>
          <cell r="E778">
            <v>1.2651238447392423E-3</v>
          </cell>
          <cell r="F778">
            <v>8.9973066499818757E-3</v>
          </cell>
          <cell r="G778">
            <v>0.3800810809649493</v>
          </cell>
          <cell r="H778">
            <v>0.39001434750547131</v>
          </cell>
          <cell r="I778">
            <v>0.40736104673589968</v>
          </cell>
          <cell r="J778">
            <v>0.40434453484296912</v>
          </cell>
          <cell r="K778">
            <v>0.42569727318543443</v>
          </cell>
          <cell r="L778">
            <v>0.41856827089900617</v>
          </cell>
          <cell r="M778">
            <v>0.41389227484157931</v>
          </cell>
          <cell r="N778">
            <v>0.29239158235608653</v>
          </cell>
          <cell r="O778">
            <v>3.8824613107516122E-2</v>
          </cell>
        </row>
        <row r="779">
          <cell r="A779" t="str">
            <v>D-RLFO</v>
          </cell>
          <cell r="B779" t="str">
            <v>VAR_fout</v>
          </cell>
          <cell r="C779" t="str">
            <v>CO2</v>
          </cell>
          <cell r="D779">
            <v>4514.4819125332697</v>
          </cell>
          <cell r="E779">
            <v>3846.5251901761999</v>
          </cell>
          <cell r="F779">
            <v>3357.50336025146</v>
          </cell>
          <cell r="G779">
            <v>3433.9816602948599</v>
          </cell>
          <cell r="H779">
            <v>2759.7288614110198</v>
          </cell>
          <cell r="I779">
            <v>2525.9271769032398</v>
          </cell>
          <cell r="J779">
            <v>2436.0908553854301</v>
          </cell>
          <cell r="K779">
            <v>2101.2538374434898</v>
          </cell>
          <cell r="L779">
            <v>1961.12191575457</v>
          </cell>
          <cell r="M779">
            <v>1671.5819515288899</v>
          </cell>
          <cell r="N779">
            <v>1226.57049427682</v>
          </cell>
          <cell r="O779">
            <v>450.01364411346901</v>
          </cell>
        </row>
        <row r="780">
          <cell r="A780" t="str">
            <v>D-RLFO</v>
          </cell>
          <cell r="B780" t="str">
            <v>VAR_fout</v>
          </cell>
          <cell r="C780" t="str">
            <v>RLFO</v>
          </cell>
          <cell r="D780">
            <v>60.231815514755098</v>
          </cell>
          <cell r="E780">
            <v>51.319996428459312</v>
          </cell>
          <cell r="F780">
            <v>44.795582285168287</v>
          </cell>
          <cell r="G780">
            <v>45.816043314498181</v>
          </cell>
          <cell r="H780">
            <v>36.820414176488967</v>
          </cell>
          <cell r="I780">
            <v>33.700874216263394</v>
          </cell>
          <cell r="J780">
            <v>32.502278489850539</v>
          </cell>
          <cell r="K780">
            <v>28.03509558454353</v>
          </cell>
          <cell r="L780">
            <v>26.165300779108346</v>
          </cell>
          <cell r="M780">
            <v>22.302475706220271</v>
          </cell>
          <cell r="N780">
            <v>16.365091924657634</v>
          </cell>
          <cell r="O780">
            <v>6.004704800029776</v>
          </cell>
        </row>
        <row r="781">
          <cell r="A781" t="str">
            <v>D-RLFO</v>
          </cell>
          <cell r="B781" t="str">
            <v>VAR_fin</v>
          </cell>
          <cell r="C781" t="str">
            <v>LFO</v>
          </cell>
          <cell r="D781">
            <v>61.254842775213945</v>
          </cell>
          <cell r="E781">
            <v>52.191657939975627</v>
          </cell>
          <cell r="F781">
            <v>45.556354955922117</v>
          </cell>
          <cell r="G781">
            <v>46.594052378492002</v>
          </cell>
          <cell r="H781">
            <v>37.445439096486048</v>
          </cell>
          <cell r="I781">
            <v>34.273096023110462</v>
          </cell>
          <cell r="J781">
            <v>33.054150005229673</v>
          </cell>
          <cell r="K781">
            <v>28.510906885257704</v>
          </cell>
          <cell r="L781">
            <v>26.609523958678036</v>
          </cell>
          <cell r="M781">
            <v>22.680894864706833</v>
          </cell>
          <cell r="N781">
            <v>16.64274754785367</v>
          </cell>
          <cell r="O781">
            <v>6.1060195944839766</v>
          </cell>
        </row>
        <row r="782">
          <cell r="A782" t="str">
            <v>D-RLFO</v>
          </cell>
          <cell r="B782" t="str">
            <v>VAR_fin</v>
          </cell>
          <cell r="C782" t="str">
            <v>BDS</v>
          </cell>
          <cell r="F782">
            <v>7.2762365167576982E-5</v>
          </cell>
          <cell r="G782">
            <v>1.6872919612901527E-4</v>
          </cell>
          <cell r="H782">
            <v>3.6362065482270072E-4</v>
          </cell>
          <cell r="I782">
            <v>1.8187598871442819E-4</v>
          </cell>
          <cell r="J782">
            <v>1.7421551868806705E-4</v>
          </cell>
          <cell r="K782">
            <v>3.6007936731726788E-4</v>
          </cell>
          <cell r="L782">
            <v>1.9005009183298939E-4</v>
          </cell>
          <cell r="M782">
            <v>3.846365580241089E-4</v>
          </cell>
          <cell r="N782">
            <v>3.0270753256426617E-4</v>
          </cell>
          <cell r="O782">
            <v>6.7410329940866432E-4</v>
          </cell>
        </row>
        <row r="783">
          <cell r="A783" t="str">
            <v>D-SCOM_LTH_CHPBIO</v>
          </cell>
          <cell r="B783" t="str">
            <v>VAR_fout</v>
          </cell>
          <cell r="C783" t="str">
            <v>SCOM_LTH_CHPBIO_ON</v>
          </cell>
          <cell r="D783">
            <v>1.4243084932711523</v>
          </cell>
          <cell r="E783">
            <v>1.542798326727111</v>
          </cell>
          <cell r="F783">
            <v>1.3971453712014015</v>
          </cell>
          <cell r="G783">
            <v>1.157090467434045</v>
          </cell>
          <cell r="H783">
            <v>0.94001962621737423</v>
          </cell>
          <cell r="I783">
            <v>0.75134856286196472</v>
          </cell>
          <cell r="J783">
            <v>0.69092768287174899</v>
          </cell>
          <cell r="K783">
            <v>0.62933395593335184</v>
          </cell>
          <cell r="L783">
            <v>0.58081902832289944</v>
          </cell>
          <cell r="M783">
            <v>0.51835234816868858</v>
          </cell>
          <cell r="N783">
            <v>0.47878197154687024</v>
          </cell>
          <cell r="O783">
            <v>0.40750312951406675</v>
          </cell>
        </row>
        <row r="784">
          <cell r="A784" t="str">
            <v>D-SCOM_LTH_CHPBIO</v>
          </cell>
          <cell r="B784" t="str">
            <v>VAR_fout</v>
          </cell>
          <cell r="C784" t="str">
            <v>LTH</v>
          </cell>
          <cell r="E784">
            <v>3.5566669695247043E-2</v>
          </cell>
          <cell r="F784">
            <v>8.3940797798109729E-2</v>
          </cell>
          <cell r="G784">
            <v>0.16462863141717518</v>
          </cell>
          <cell r="H784">
            <v>0.21665084397768958</v>
          </cell>
          <cell r="I784">
            <v>0.24934478280223527</v>
          </cell>
          <cell r="J784">
            <v>0.31273344475002057</v>
          </cell>
          <cell r="K784">
            <v>0.37553251039214147</v>
          </cell>
          <cell r="L784">
            <v>0.42412094282220819</v>
          </cell>
          <cell r="M784">
            <v>0.48640986917818346</v>
          </cell>
          <cell r="N784">
            <v>0.57532925855462591</v>
          </cell>
          <cell r="O784">
            <v>0.64657661392179433</v>
          </cell>
        </row>
        <row r="785">
          <cell r="A785" t="str">
            <v>D-SCOM_LTH_CHPBIO</v>
          </cell>
          <cell r="B785" t="str">
            <v>VAR_fin</v>
          </cell>
          <cell r="C785" t="str">
            <v>SCOM_LTH_CHPBIO</v>
          </cell>
          <cell r="D785">
            <v>1.4243084932711523</v>
          </cell>
          <cell r="E785">
            <v>1.5783649964223592</v>
          </cell>
          <cell r="F785">
            <v>1.4810861689995112</v>
          </cell>
          <cell r="G785">
            <v>1.3217190988512209</v>
          </cell>
          <cell r="H785">
            <v>1.1566704701950636</v>
          </cell>
          <cell r="I785">
            <v>1.0006933456641995</v>
          </cell>
          <cell r="J785">
            <v>1.0036611276217702</v>
          </cell>
          <cell r="K785">
            <v>1.0048664663254934</v>
          </cell>
          <cell r="L785">
            <v>1.0049399711451072</v>
          </cell>
          <cell r="M785">
            <v>1.004762217346872</v>
          </cell>
          <cell r="N785">
            <v>1.054111230101497</v>
          </cell>
          <cell r="O785">
            <v>1.0540797434358615</v>
          </cell>
        </row>
        <row r="786">
          <cell r="A786" t="str">
            <v>D-SCOM_LTH_CHPHFC</v>
          </cell>
          <cell r="B786" t="str">
            <v>VAR_fout</v>
          </cell>
          <cell r="C786" t="str">
            <v>SCOM_LTH_CHPHFC_ON</v>
          </cell>
          <cell r="G786">
            <v>4.3133582621080043E-4</v>
          </cell>
          <cell r="H786">
            <v>1.043480717126465E-3</v>
          </cell>
          <cell r="I786">
            <v>1.0886220968625935E-3</v>
          </cell>
          <cell r="J786">
            <v>1.1782899126938429E-3</v>
          </cell>
          <cell r="K786">
            <v>3.6280305303971173E-3</v>
          </cell>
          <cell r="L786">
            <v>3.4562476062625015E-3</v>
          </cell>
          <cell r="M786">
            <v>9.2349168740060907E-3</v>
          </cell>
          <cell r="N786">
            <v>6.7358199643648177E-3</v>
          </cell>
          <cell r="O786">
            <v>1.3555076295221154E-2</v>
          </cell>
        </row>
        <row r="787">
          <cell r="A787" t="str">
            <v>D-SCOM_LTH_CHPHFC</v>
          </cell>
          <cell r="B787" t="str">
            <v>VAR_fout</v>
          </cell>
          <cell r="C787" t="str">
            <v>LTH</v>
          </cell>
          <cell r="G787">
            <v>1.4205230015951828E-7</v>
          </cell>
          <cell r="H787">
            <v>1.0564601792199741E-6</v>
          </cell>
          <cell r="I787">
            <v>1.5976874990000178E-6</v>
          </cell>
          <cell r="J787">
            <v>2.4544193025466743E-6</v>
          </cell>
          <cell r="K787">
            <v>8.3144456236361298E-6</v>
          </cell>
          <cell r="L787">
            <v>9.2223925954439413E-6</v>
          </cell>
          <cell r="M787">
            <v>2.7141488451307873E-5</v>
          </cell>
          <cell r="N787">
            <v>2.2354778021629008E-5</v>
          </cell>
          <cell r="O787">
            <v>4.8305645343598458E-5</v>
          </cell>
        </row>
        <row r="788">
          <cell r="A788" t="str">
            <v>D-SCOM_LTH_CHPHFC</v>
          </cell>
          <cell r="B788" t="str">
            <v>VAR_fin</v>
          </cell>
          <cell r="C788" t="str">
            <v>SCOM_LTH_CHPHFC</v>
          </cell>
          <cell r="G788">
            <v>4.3282060581325882E-4</v>
          </cell>
          <cell r="H788">
            <v>1.045751804912429E-3</v>
          </cell>
          <cell r="I788">
            <v>1.0915773842830208E-3</v>
          </cell>
          <cell r="J788">
            <v>1.1818219803286312E-3</v>
          </cell>
          <cell r="K788">
            <v>3.6366986864393518E-3</v>
          </cell>
          <cell r="L788">
            <v>3.4658334020649497E-3</v>
          </cell>
          <cell r="M788">
            <v>9.2620583624573975E-3</v>
          </cell>
          <cell r="N788">
            <v>6.7581747423864497E-3</v>
          </cell>
          <cell r="O788">
            <v>1.3603381940564749E-2</v>
          </cell>
        </row>
        <row r="789">
          <cell r="A789" t="str">
            <v>D-SCOM_NKEV_GAS_ELC_CHP</v>
          </cell>
          <cell r="B789" t="str">
            <v>VAR_fout</v>
          </cell>
          <cell r="C789" t="str">
            <v>ELC5</v>
          </cell>
          <cell r="D789">
            <v>0.23896481219245166</v>
          </cell>
          <cell r="E789">
            <v>0.31640837715598691</v>
          </cell>
          <cell r="F789">
            <v>0.26415192224239109</v>
          </cell>
          <cell r="G789">
            <v>1.1375925223766226</v>
          </cell>
          <cell r="H789">
            <v>2.0059681736664388</v>
          </cell>
          <cell r="I789">
            <v>1.9517905555463373</v>
          </cell>
          <cell r="J789">
            <v>1.9225889932944225</v>
          </cell>
          <cell r="K789">
            <v>1.345967638966163</v>
          </cell>
          <cell r="L789">
            <v>1.3111670772945259</v>
          </cell>
          <cell r="M789">
            <v>1.3227214826094469</v>
          </cell>
          <cell r="N789">
            <v>1.333335989498672</v>
          </cell>
          <cell r="O789">
            <v>1.42747665094811</v>
          </cell>
        </row>
        <row r="790">
          <cell r="A790" t="str">
            <v>D-SCOM_NKEV_GAS_ELC_CHP</v>
          </cell>
          <cell r="B790" t="str">
            <v>VAR_fout</v>
          </cell>
          <cell r="C790" t="str">
            <v>SCOM_ELC</v>
          </cell>
          <cell r="D790">
            <v>0.35543372379017713</v>
          </cell>
          <cell r="E790">
            <v>0.30946766091257183</v>
          </cell>
          <cell r="F790">
            <v>0.26167081672425224</v>
          </cell>
          <cell r="G790">
            <v>1.0984283255361944</v>
          </cell>
          <cell r="H790">
            <v>1.9508433867812898</v>
          </cell>
          <cell r="I790">
            <v>1.8988733357521743</v>
          </cell>
          <cell r="J790">
            <v>1.8769440867234377</v>
          </cell>
          <cell r="K790">
            <v>1.3239346580476514</v>
          </cell>
          <cell r="L790">
            <v>1.2983636306673001</v>
          </cell>
          <cell r="M790">
            <v>1.3136156805538641</v>
          </cell>
          <cell r="N790">
            <v>1.3325817125395012</v>
          </cell>
          <cell r="O790">
            <v>1.4325336434301243</v>
          </cell>
        </row>
        <row r="791">
          <cell r="A791" t="str">
            <v>D-SCOM_NKEV_GAS_ELC_CHP</v>
          </cell>
          <cell r="B791" t="str">
            <v>VAR_fin</v>
          </cell>
          <cell r="C791" t="str">
            <v>SCOM_NKEV_GAS_ELC_CHP</v>
          </cell>
          <cell r="D791">
            <v>0.59439853598262871</v>
          </cell>
          <cell r="E791">
            <v>0.62587603806855885</v>
          </cell>
          <cell r="F791">
            <v>0.52581833253843724</v>
          </cell>
          <cell r="G791">
            <v>2.2360208479128172</v>
          </cell>
          <cell r="H791">
            <v>3.9568115604477279</v>
          </cell>
          <cell r="I791">
            <v>3.8506638912985114</v>
          </cell>
          <cell r="J791">
            <v>3.7995330800178619</v>
          </cell>
          <cell r="K791">
            <v>2.6699022970138158</v>
          </cell>
          <cell r="L791">
            <v>2.6095307079618268</v>
          </cell>
          <cell r="M791">
            <v>2.6363371631633097</v>
          </cell>
          <cell r="N791">
            <v>2.6659177020381741</v>
          </cell>
          <cell r="O791">
            <v>2.8600102943782342</v>
          </cell>
        </row>
        <row r="792">
          <cell r="A792" t="str">
            <v>RHEM-SHLTHDH</v>
          </cell>
          <cell r="B792" t="str">
            <v>VAR_fout</v>
          </cell>
          <cell r="C792" t="str">
            <v>RHEM-SHLTHD</v>
          </cell>
          <cell r="D792">
            <v>2.0433723398410417</v>
          </cell>
          <cell r="E792">
            <v>3.7887233507647475</v>
          </cell>
          <cell r="F792">
            <v>4.178516624897723</v>
          </cell>
          <cell r="G792">
            <v>3.7047041110849226</v>
          </cell>
          <cell r="H792">
            <v>3.0751539241620613</v>
          </cell>
          <cell r="I792">
            <v>3.901224794279742</v>
          </cell>
          <cell r="J792">
            <v>3.8041733650730802</v>
          </cell>
          <cell r="K792">
            <v>3.6729721992510824</v>
          </cell>
          <cell r="L792">
            <v>3.5046863330459446</v>
          </cell>
          <cell r="M792">
            <v>3.2866912250698377</v>
          </cell>
          <cell r="N792">
            <v>3.219442561581201</v>
          </cell>
          <cell r="O792">
            <v>2.5687505065358933</v>
          </cell>
        </row>
        <row r="793">
          <cell r="A793" t="str">
            <v>RHEM-SHLTHDH</v>
          </cell>
          <cell r="B793" t="str">
            <v>VAR_fin</v>
          </cell>
          <cell r="C793" t="str">
            <v>RHEMLTHDHC</v>
          </cell>
          <cell r="D793">
            <v>2.0433723398410417</v>
          </cell>
          <cell r="E793">
            <v>3.7887233507647475</v>
          </cell>
          <cell r="F793">
            <v>4.178516624897723</v>
          </cell>
          <cell r="G793">
            <v>3.7047041110849226</v>
          </cell>
          <cell r="H793">
            <v>3.0751539241620613</v>
          </cell>
          <cell r="I793">
            <v>3.901224794279742</v>
          </cell>
          <cell r="J793">
            <v>3.8041733650730802</v>
          </cell>
          <cell r="K793">
            <v>3.6729721992510824</v>
          </cell>
          <cell r="L793">
            <v>3.5046863330459446</v>
          </cell>
          <cell r="M793">
            <v>3.2866912250698377</v>
          </cell>
          <cell r="N793">
            <v>3.219442561581201</v>
          </cell>
          <cell r="O793">
            <v>2.5687505065358933</v>
          </cell>
        </row>
        <row r="794">
          <cell r="A794" t="str">
            <v>RHEM-SHLTHDH</v>
          </cell>
          <cell r="B794" t="str">
            <v>VAR_fin</v>
          </cell>
          <cell r="C794" t="str">
            <v>RHEM_LTH_DH</v>
          </cell>
          <cell r="D794">
            <v>2.0640124644858999</v>
          </cell>
          <cell r="E794">
            <v>3.8269932836007561</v>
          </cell>
          <cell r="F794">
            <v>4.2207238635330571</v>
          </cell>
          <cell r="G794">
            <v>3.7421253647322477</v>
          </cell>
          <cell r="H794">
            <v>3.1062160850121838</v>
          </cell>
          <cell r="I794">
            <v>3.9406311053330705</v>
          </cell>
          <cell r="J794">
            <v>3.8425993586596765</v>
          </cell>
          <cell r="K794">
            <v>3.7100729285364515</v>
          </cell>
          <cell r="L794">
            <v>3.5400872050969134</v>
          </cell>
          <cell r="M794">
            <v>3.3198901263331684</v>
          </cell>
          <cell r="N794">
            <v>3.2519621834153556</v>
          </cell>
          <cell r="O794">
            <v>2.5946974813493866</v>
          </cell>
        </row>
        <row r="795">
          <cell r="A795" t="str">
            <v>RHEM-SHLTHDH</v>
          </cell>
          <cell r="B795" t="str">
            <v>VAR_ncap</v>
          </cell>
          <cell r="C795" t="str">
            <v>-</v>
          </cell>
          <cell r="D795">
            <v>2.10631726775118E-8</v>
          </cell>
          <cell r="E795">
            <v>3.7819405287430198E-8</v>
          </cell>
          <cell r="F795">
            <v>4.1955519998323902E-8</v>
          </cell>
          <cell r="G795">
            <v>3.0788280512858803E-8</v>
          </cell>
          <cell r="H795">
            <v>6.2751002823527304E-8</v>
          </cell>
          <cell r="I795">
            <v>6.3857549608060594E-8</v>
          </cell>
          <cell r="J795">
            <v>6.3962065901693199E-8</v>
          </cell>
          <cell r="K795">
            <v>6.1262819642566198E-8</v>
          </cell>
          <cell r="L795">
            <v>6.0726588494412906E-8</v>
          </cell>
          <cell r="M795">
            <v>9.3191563711825903E-8</v>
          </cell>
          <cell r="N795">
            <v>1.3099296976165E-7</v>
          </cell>
          <cell r="O795">
            <v>3.8792130289371702E-7</v>
          </cell>
        </row>
        <row r="796">
          <cell r="A796" t="str">
            <v>RHEM-SHLTHDH</v>
          </cell>
          <cell r="B796" t="str">
            <v>VAR_cap</v>
          </cell>
          <cell r="C796" t="str">
            <v>-</v>
          </cell>
          <cell r="D796">
            <v>0.31562548817486064</v>
          </cell>
          <cell r="E796">
            <v>0.31562552599426597</v>
          </cell>
          <cell r="F796">
            <v>0.31562556794978597</v>
          </cell>
          <cell r="G796">
            <v>0.31562559873806645</v>
          </cell>
          <cell r="H796">
            <v>0.31562566148906929</v>
          </cell>
          <cell r="I796">
            <v>0.31562572534661887</v>
          </cell>
          <cell r="J796">
            <v>0.31562578930868479</v>
          </cell>
          <cell r="K796">
            <v>0.31562585057150444</v>
          </cell>
          <cell r="L796">
            <v>0.31562591129809292</v>
          </cell>
          <cell r="M796">
            <v>0.31562600448965666</v>
          </cell>
          <cell r="N796">
            <v>0.31562613548262641</v>
          </cell>
          <cell r="O796">
            <v>0.31562652340392927</v>
          </cell>
        </row>
        <row r="797">
          <cell r="A797" t="str">
            <v>D-ITOT_SOLELC</v>
          </cell>
          <cell r="B797" t="str">
            <v>VAR_fout</v>
          </cell>
          <cell r="C797" t="str">
            <v>ITOT_ELC</v>
          </cell>
          <cell r="D797">
            <v>3.5161835999936133</v>
          </cell>
          <cell r="E797">
            <v>4.8474737250432165</v>
          </cell>
          <cell r="F797">
            <v>11.921383490800876</v>
          </cell>
          <cell r="G797">
            <v>14.098051005088658</v>
          </cell>
          <cell r="H797">
            <v>14.80557096680837</v>
          </cell>
          <cell r="I797">
            <v>15.555917667072565</v>
          </cell>
          <cell r="J797">
            <v>16.337660611555496</v>
          </cell>
          <cell r="K797">
            <v>17.139803101722997</v>
          </cell>
          <cell r="L797">
            <v>17.97798863833831</v>
          </cell>
          <cell r="M797">
            <v>18.879777157776918</v>
          </cell>
          <cell r="N797">
            <v>19.796964097399531</v>
          </cell>
          <cell r="O797">
            <v>20.73160743773899</v>
          </cell>
        </row>
        <row r="798">
          <cell r="A798" t="str">
            <v>D-ITOT_SOLELC</v>
          </cell>
          <cell r="B798" t="str">
            <v>VAR_fout</v>
          </cell>
          <cell r="C798" t="str">
            <v>ELC5</v>
          </cell>
          <cell r="D798">
            <v>1.7703997139185651E-3</v>
          </cell>
          <cell r="E798">
            <v>1.1490076091467216E-3</v>
          </cell>
          <cell r="F798">
            <v>5.2428120400143741E-3</v>
          </cell>
          <cell r="G798">
            <v>1.8424431001615137E-2</v>
          </cell>
          <cell r="H798">
            <v>3.0862033597023841E-2</v>
          </cell>
          <cell r="I798">
            <v>3.7346037252497792E-2</v>
          </cell>
          <cell r="J798">
            <v>5.1028851500755847E-2</v>
          </cell>
          <cell r="K798">
            <v>8.4463298267930295E-2</v>
          </cell>
          <cell r="L798">
            <v>0.12520502361167005</v>
          </cell>
          <cell r="M798">
            <v>0.14611389324527324</v>
          </cell>
          <cell r="N798">
            <v>0.19932283466630041</v>
          </cell>
          <cell r="O798">
            <v>0.28124529585194374</v>
          </cell>
        </row>
        <row r="799">
          <cell r="A799" t="str">
            <v>D-ITOT_SOLELC</v>
          </cell>
          <cell r="B799" t="str">
            <v>VAR_fin</v>
          </cell>
          <cell r="C799" t="str">
            <v>ITOT_SOL_ELC</v>
          </cell>
          <cell r="D799">
            <v>3.517953999707534</v>
          </cell>
          <cell r="E799">
            <v>4.8486223226375946</v>
          </cell>
          <cell r="F799">
            <v>11.926626302840884</v>
          </cell>
          <cell r="G799">
            <v>14.116475436090269</v>
          </cell>
          <cell r="H799">
            <v>14.836433000405394</v>
          </cell>
          <cell r="I799">
            <v>15.593263704325064</v>
          </cell>
          <cell r="J799">
            <v>16.388689463056252</v>
          </cell>
          <cell r="K799">
            <v>17.22426639999092</v>
          </cell>
          <cell r="L799">
            <v>18.10319366194998</v>
          </cell>
          <cell r="M799">
            <v>19.025891051022182</v>
          </cell>
          <cell r="N799">
            <v>19.996286932065825</v>
          </cell>
          <cell r="O799">
            <v>21.012852733590933</v>
          </cell>
        </row>
        <row r="800">
          <cell r="A800" t="str">
            <v>D-SWOD</v>
          </cell>
          <cell r="B800" t="str">
            <v>VAR_fout</v>
          </cell>
          <cell r="C800" t="str">
            <v>SWOD</v>
          </cell>
          <cell r="D800">
            <v>8.5743679104963544</v>
          </cell>
          <cell r="E800">
            <v>9.2173124719437318</v>
          </cell>
          <cell r="F800">
            <v>9.1314283505627767</v>
          </cell>
          <cell r="G800">
            <v>7.8216589909733258</v>
          </cell>
          <cell r="H800">
            <v>5.1111447351879375</v>
          </cell>
          <cell r="I800">
            <v>3.2623574353425036</v>
          </cell>
          <cell r="J800">
            <v>2.0072548442098648</v>
          </cell>
          <cell r="K800">
            <v>0.65017468403018341</v>
          </cell>
          <cell r="L800">
            <v>0.63375693024160151</v>
          </cell>
          <cell r="M800">
            <v>0.62753528023849259</v>
          </cell>
          <cell r="N800">
            <v>0.61179641788230288</v>
          </cell>
          <cell r="O800">
            <v>0.60314978947608222</v>
          </cell>
        </row>
        <row r="801">
          <cell r="A801" t="str">
            <v>D-SWOD</v>
          </cell>
          <cell r="B801" t="str">
            <v>VAR_fin</v>
          </cell>
          <cell r="C801" t="str">
            <v>WOD</v>
          </cell>
          <cell r="D801">
            <v>8.5743679104963544</v>
          </cell>
          <cell r="E801">
            <v>9.2173124719437318</v>
          </cell>
          <cell r="F801">
            <v>9.1314283505627767</v>
          </cell>
          <cell r="G801">
            <v>7.8216589909733258</v>
          </cell>
          <cell r="H801">
            <v>5.1111447351879375</v>
          </cell>
          <cell r="I801">
            <v>3.2623574353425036</v>
          </cell>
          <cell r="J801">
            <v>2.0072548442098648</v>
          </cell>
          <cell r="K801">
            <v>0.65017468403018341</v>
          </cell>
          <cell r="L801">
            <v>0.63375693024160151</v>
          </cell>
          <cell r="M801">
            <v>0.62753528023849259</v>
          </cell>
          <cell r="N801">
            <v>0.61179641788230288</v>
          </cell>
          <cell r="O801">
            <v>0.60314978947608222</v>
          </cell>
        </row>
        <row r="802">
          <cell r="A802" t="str">
            <v>D-RSH2R</v>
          </cell>
          <cell r="B802" t="str">
            <v>VAR_fout</v>
          </cell>
          <cell r="C802" t="str">
            <v>RSH2</v>
          </cell>
          <cell r="G802">
            <v>2.3352209462470383E-4</v>
          </cell>
          <cell r="H802">
            <v>4.8240104377773944E-4</v>
          </cell>
          <cell r="I802">
            <v>5.7166024244719219E-4</v>
          </cell>
          <cell r="J802">
            <v>6.2632154289372032E-4</v>
          </cell>
          <cell r="K802">
            <v>1.0577439565910023E-3</v>
          </cell>
          <cell r="L802">
            <v>6.5430508160710832E-4</v>
          </cell>
          <cell r="M802">
            <v>1.2946860054849909E-3</v>
          </cell>
          <cell r="N802">
            <v>1.3476931258861618E-3</v>
          </cell>
          <cell r="O802">
            <v>3.0617360388965373E-3</v>
          </cell>
        </row>
        <row r="803">
          <cell r="A803" t="str">
            <v>D-RSH2R</v>
          </cell>
          <cell r="B803" t="str">
            <v>VAR_fin</v>
          </cell>
          <cell r="C803" t="str">
            <v>H2</v>
          </cell>
          <cell r="G803">
            <v>2.3352209462470383E-4</v>
          </cell>
          <cell r="H803">
            <v>4.8240104377773944E-4</v>
          </cell>
          <cell r="I803">
            <v>5.7166024244719219E-4</v>
          </cell>
          <cell r="J803">
            <v>6.2632154289372032E-4</v>
          </cell>
          <cell r="K803">
            <v>1.0577439565910023E-3</v>
          </cell>
          <cell r="L803">
            <v>6.5430508160710832E-4</v>
          </cell>
          <cell r="M803">
            <v>1.2946860054849909E-3</v>
          </cell>
          <cell r="N803">
            <v>1.3476931258861618E-3</v>
          </cell>
          <cell r="O803">
            <v>3.0617360388965373E-3</v>
          </cell>
        </row>
        <row r="804">
          <cell r="A804" t="str">
            <v>D-RSH2R</v>
          </cell>
          <cell r="B804" t="str">
            <v>VAR_ncap</v>
          </cell>
          <cell r="C804" t="str">
            <v>-</v>
          </cell>
          <cell r="G804">
            <v>3.41761237548532E-5</v>
          </cell>
          <cell r="H804">
            <v>4.0338829913909898E-5</v>
          </cell>
          <cell r="I804">
            <v>5.4900953707083399E-5</v>
          </cell>
          <cell r="J804">
            <v>7.0175953625451498E-5</v>
          </cell>
          <cell r="K804">
            <v>2.19942696329508E-5</v>
          </cell>
          <cell r="L804">
            <v>2.9973663597589401E-5</v>
          </cell>
          <cell r="M804">
            <v>8.3368565026297904E-5</v>
          </cell>
          <cell r="N804">
            <v>8.5789740744278702E-5</v>
          </cell>
          <cell r="O804">
            <v>1.69299494824804E-4</v>
          </cell>
        </row>
        <row r="805">
          <cell r="A805" t="str">
            <v>D-RSH2R</v>
          </cell>
          <cell r="B805" t="str">
            <v>VAR_cap</v>
          </cell>
          <cell r="C805" t="str">
            <v>-</v>
          </cell>
          <cell r="G805">
            <v>3.41761237548532E-5</v>
          </cell>
          <cell r="H805">
            <v>6.6284732139233101E-5</v>
          </cell>
          <cell r="I805">
            <v>6.3371984466103202E-5</v>
          </cell>
          <cell r="J805">
            <v>7.0175953625451498E-5</v>
          </cell>
          <cell r="K805">
            <v>9.2170223258402305E-5</v>
          </cell>
          <cell r="L805">
            <v>4.7433076427902098E-5</v>
          </cell>
          <cell r="M805">
            <v>1.06124034623032E-4</v>
          </cell>
          <cell r="N805">
            <v>1.00556141321252E-4</v>
          </cell>
          <cell r="O805">
            <v>2.5508923556908199E-4</v>
          </cell>
        </row>
        <row r="806">
          <cell r="A806" t="str">
            <v>SCOM-SHLTHCHPBIO</v>
          </cell>
          <cell r="B806" t="str">
            <v>VAR_fout</v>
          </cell>
          <cell r="C806" t="str">
            <v>SCOM-SHLTHC-BIO</v>
          </cell>
          <cell r="D806">
            <v>1.4100654083384401</v>
          </cell>
          <cell r="E806">
            <v>1.5273703434598405</v>
          </cell>
          <cell r="F806">
            <v>1.3831739174893871</v>
          </cell>
          <cell r="G806">
            <v>1.1455195627597043</v>
          </cell>
          <cell r="H806">
            <v>0.93061942995520042</v>
          </cell>
          <cell r="I806">
            <v>0.7438350772333443</v>
          </cell>
          <cell r="J806">
            <v>0.68401840604303177</v>
          </cell>
          <cell r="K806">
            <v>0.62304061637401809</v>
          </cell>
          <cell r="L806">
            <v>0.57501083803967012</v>
          </cell>
          <cell r="M806">
            <v>0.51316882468700198</v>
          </cell>
          <cell r="N806">
            <v>0.47399415183140181</v>
          </cell>
          <cell r="O806">
            <v>0.40342809821892611</v>
          </cell>
        </row>
        <row r="807">
          <cell r="A807" t="str">
            <v>SCOM-SHLTHCHPBIO</v>
          </cell>
          <cell r="B807" t="str">
            <v>VAR_fin</v>
          </cell>
          <cell r="C807" t="str">
            <v>SCOM_LTH_CHPBIO_ON</v>
          </cell>
          <cell r="D807">
            <v>1.4243084932711523</v>
          </cell>
          <cell r="E807">
            <v>1.542798326727111</v>
          </cell>
          <cell r="F807">
            <v>1.3971453712014015</v>
          </cell>
          <cell r="G807">
            <v>1.157090467434045</v>
          </cell>
          <cell r="H807">
            <v>0.94001962621737423</v>
          </cell>
          <cell r="I807">
            <v>0.75134856286196472</v>
          </cell>
          <cell r="J807">
            <v>0.69092768287174899</v>
          </cell>
          <cell r="K807">
            <v>0.62933395593335184</v>
          </cell>
          <cell r="L807">
            <v>0.58081902832289944</v>
          </cell>
          <cell r="M807">
            <v>0.51835234816868858</v>
          </cell>
          <cell r="N807">
            <v>0.47878197154687024</v>
          </cell>
          <cell r="O807">
            <v>0.40750312951406675</v>
          </cell>
        </row>
        <row r="808">
          <cell r="A808" t="str">
            <v>SCOM-SHLTHCHPBIO</v>
          </cell>
          <cell r="B808" t="str">
            <v>VAR_fin</v>
          </cell>
          <cell r="C808" t="str">
            <v>SCOMLTHCHPC</v>
          </cell>
          <cell r="D808">
            <v>1.4100654083384401</v>
          </cell>
          <cell r="E808">
            <v>1.5273703434598405</v>
          </cell>
          <cell r="F808">
            <v>1.3831739174893871</v>
          </cell>
          <cell r="G808">
            <v>1.1455195627597043</v>
          </cell>
          <cell r="H808">
            <v>0.93061942995520042</v>
          </cell>
          <cell r="I808">
            <v>0.7438350772333443</v>
          </cell>
          <cell r="J808">
            <v>0.68401840604303177</v>
          </cell>
          <cell r="K808">
            <v>0.62304061637401809</v>
          </cell>
          <cell r="L808">
            <v>0.57501083803967012</v>
          </cell>
          <cell r="M808">
            <v>0.51316882468700198</v>
          </cell>
          <cell r="N808">
            <v>0.47399415183140181</v>
          </cell>
          <cell r="O808">
            <v>0.40342809821892611</v>
          </cell>
        </row>
        <row r="809">
          <cell r="A809" t="str">
            <v>SCOM-SHLTHCHPBIO</v>
          </cell>
          <cell r="B809" t="str">
            <v>VAR_ncap</v>
          </cell>
          <cell r="C809" t="str">
            <v>-</v>
          </cell>
          <cell r="D809">
            <v>1.1035358339097E-8</v>
          </cell>
          <cell r="E809">
            <v>2.1690854768558299E-2</v>
          </cell>
          <cell r="F809">
            <v>2.30420423979379E-2</v>
          </cell>
          <cell r="G809">
            <v>2.1519061582260898E-2</v>
          </cell>
          <cell r="H809">
            <v>4.6621336616415703E-2</v>
          </cell>
          <cell r="I809">
            <v>3.2300663376105702E-2</v>
          </cell>
          <cell r="J809">
            <v>2.4931278942031201E-2</v>
          </cell>
          <cell r="K809">
            <v>3.3419168631849502E-2</v>
          </cell>
          <cell r="L809">
            <v>2.67469719385139E-2</v>
          </cell>
          <cell r="M809">
            <v>2.6465508884165701E-2</v>
          </cell>
          <cell r="N809">
            <v>2.7240064688786699E-2</v>
          </cell>
          <cell r="O809">
            <v>2.07767379140157E-2</v>
          </cell>
        </row>
        <row r="810">
          <cell r="A810" t="str">
            <v>SCOM-SHLTHCHPBIO</v>
          </cell>
          <cell r="B810" t="str">
            <v>VAR_cap</v>
          </cell>
          <cell r="C810" t="str">
            <v>-</v>
          </cell>
          <cell r="D810">
            <v>0.10913969861439733</v>
          </cell>
          <cell r="E810">
            <v>0.12094510339929346</v>
          </cell>
          <cell r="F810">
            <v>0.1136345267046843</v>
          </cell>
          <cell r="G810">
            <v>0.10145016579501311</v>
          </cell>
          <cell r="H810">
            <v>8.9265820981534516E-2</v>
          </cell>
          <cell r="I810">
            <v>7.7079236037055007E-2</v>
          </cell>
          <cell r="J810">
            <v>6.9919184517721999E-2</v>
          </cell>
          <cell r="K810">
            <v>6.565000669423611E-2</v>
          </cell>
          <cell r="L810">
            <v>6.0816779000680901E-2</v>
          </cell>
          <cell r="M810">
            <v>5.7125889567169297E-2</v>
          </cell>
          <cell r="N810">
            <v>5.2584775673032692E-2</v>
          </cell>
          <cell r="O810">
            <v>4.6412331204830903E-2</v>
          </cell>
        </row>
        <row r="811">
          <cell r="A811" t="str">
            <v>D-RSH2</v>
          </cell>
          <cell r="B811" t="str">
            <v>VAR_fout</v>
          </cell>
          <cell r="C811" t="str">
            <v>RSH2</v>
          </cell>
          <cell r="G811">
            <v>2.1479638947314233E-4</v>
          </cell>
          <cell r="H811">
            <v>4.4236128850331878E-4</v>
          </cell>
          <cell r="I811">
            <v>5.3543873668659254E-4</v>
          </cell>
          <cell r="J811">
            <v>5.4301674401600474E-4</v>
          </cell>
          <cell r="K811">
            <v>1.2040084897419431E-3</v>
          </cell>
          <cell r="L811">
            <v>1.3219428770099423E-3</v>
          </cell>
          <cell r="M811">
            <v>2.1581873868905762E-3</v>
          </cell>
          <cell r="N811">
            <v>2.7760388194442054E-3</v>
          </cell>
          <cell r="O811">
            <v>4.6224335304550336E-3</v>
          </cell>
        </row>
        <row r="812">
          <cell r="A812" t="str">
            <v>D-RSH2</v>
          </cell>
          <cell r="B812" t="str">
            <v>VAR_fin</v>
          </cell>
          <cell r="C812" t="str">
            <v>H2</v>
          </cell>
          <cell r="G812">
            <v>2.164327917130901E-4</v>
          </cell>
          <cell r="H812">
            <v>4.4573136844343585E-4</v>
          </cell>
          <cell r="I812">
            <v>5.3951791674272795E-4</v>
          </cell>
          <cell r="J812">
            <v>5.4715365627238126E-4</v>
          </cell>
          <cell r="K812">
            <v>1.2131810935941886E-3</v>
          </cell>
          <cell r="L812">
            <v>1.3320139507851029E-3</v>
          </cell>
          <cell r="M812">
            <v>2.1746292958202233E-3</v>
          </cell>
          <cell r="N812">
            <v>2.7971877603247433E-3</v>
          </cell>
          <cell r="O812">
            <v>4.6576490226790885E-3</v>
          </cell>
        </row>
        <row r="813">
          <cell r="A813" t="str">
            <v>D-RSH2</v>
          </cell>
          <cell r="B813" t="str">
            <v>VAR_ncap</v>
          </cell>
          <cell r="C813" t="str">
            <v>-</v>
          </cell>
          <cell r="G813">
            <v>4.2392232103428901E-5</v>
          </cell>
          <cell r="H813">
            <v>3.7736904050583702E-5</v>
          </cell>
          <cell r="I813">
            <v>4.0575083786206103E-6</v>
          </cell>
          <cell r="J813">
            <v>3.4502815325788502E-6</v>
          </cell>
          <cell r="K813">
            <v>6.8445817493196603E-5</v>
          </cell>
          <cell r="L813">
            <v>1.26413749379706E-6</v>
          </cell>
          <cell r="M813">
            <v>9.1440517353133998E-5</v>
          </cell>
          <cell r="N813">
            <v>4.7358792663277602E-5</v>
          </cell>
          <cell r="O813">
            <v>2.5993820223543302E-4</v>
          </cell>
        </row>
        <row r="814">
          <cell r="A814" t="str">
            <v>D-RSH2</v>
          </cell>
          <cell r="B814" t="str">
            <v>VAR_cap</v>
          </cell>
          <cell r="C814" t="str">
            <v>-</v>
          </cell>
          <cell r="G814">
            <v>4.2392232103428901E-5</v>
          </cell>
          <cell r="H814">
            <v>8.0129136154012697E-5</v>
          </cell>
          <cell r="I814">
            <v>8.4186644532633303E-5</v>
          </cell>
          <cell r="J814">
            <v>8.7636926065212103E-5</v>
          </cell>
          <cell r="K814">
            <v>1.56082743558409E-4</v>
          </cell>
          <cell r="L814">
            <v>1.5734688105220601E-4</v>
          </cell>
          <cell r="M814">
            <v>2.4878739840534001E-4</v>
          </cell>
          <cell r="N814">
            <v>2.8270727312758E-4</v>
          </cell>
          <cell r="O814">
            <v>5.1369216120062105E-4</v>
          </cell>
        </row>
        <row r="815">
          <cell r="A815" t="str">
            <v>RHES-SHNGABR</v>
          </cell>
          <cell r="B815" t="str">
            <v>VAR_fout</v>
          </cell>
          <cell r="C815" t="str">
            <v>CO2_R</v>
          </cell>
          <cell r="D815">
            <v>1043.1350278340101</v>
          </cell>
          <cell r="E815">
            <v>1213.63720603042</v>
          </cell>
          <cell r="F815">
            <v>1085.88693493968</v>
          </cell>
          <cell r="G815">
            <v>1179.9991406679201</v>
          </cell>
          <cell r="H815">
            <v>1211.9131362215801</v>
          </cell>
          <cell r="I815">
            <v>1132.18475097224</v>
          </cell>
          <cell r="J815">
            <v>1100.9021553387599</v>
          </cell>
          <cell r="K815">
            <v>1069.52448523259</v>
          </cell>
          <cell r="L815">
            <v>997.86228956462401</v>
          </cell>
          <cell r="M815">
            <v>924.37643580150905</v>
          </cell>
          <cell r="N815">
            <v>905.24809926354806</v>
          </cell>
          <cell r="O815">
            <v>754.67336905736295</v>
          </cell>
        </row>
        <row r="816">
          <cell r="A816" t="str">
            <v>RHES-SHNGABR</v>
          </cell>
          <cell r="B816" t="str">
            <v>VAR_fout</v>
          </cell>
          <cell r="C816" t="str">
            <v>RHES-SHNGA</v>
          </cell>
          <cell r="D816">
            <v>17.57053681635303</v>
          </cell>
          <cell r="E816">
            <v>20.442470668952044</v>
          </cell>
          <cell r="F816">
            <v>18.290648726820855</v>
          </cell>
          <cell r="G816">
            <v>19.875872050257488</v>
          </cell>
          <cell r="H816">
            <v>20.413430486001712</v>
          </cell>
          <cell r="I816">
            <v>19.07048782666007</v>
          </cell>
          <cell r="J816">
            <v>18.543564673259283</v>
          </cell>
          <cell r="K816">
            <v>18.015040088137621</v>
          </cell>
          <cell r="L816">
            <v>16.807964097276461</v>
          </cell>
          <cell r="M816">
            <v>15.570170461195623</v>
          </cell>
          <cell r="N816">
            <v>15.247973303198044</v>
          </cell>
          <cell r="O816">
            <v>12.711696819228628</v>
          </cell>
        </row>
        <row r="817">
          <cell r="A817" t="str">
            <v>RHES-SHNGABR</v>
          </cell>
          <cell r="B817" t="str">
            <v>VAR_fin</v>
          </cell>
          <cell r="C817" t="str">
            <v>RNGA</v>
          </cell>
          <cell r="D817">
            <v>18.495301911950559</v>
          </cell>
          <cell r="E817">
            <v>21.518390177844239</v>
          </cell>
          <cell r="F817">
            <v>19.253314449285128</v>
          </cell>
          <cell r="G817">
            <v>20.921970579218431</v>
          </cell>
          <cell r="H817">
            <v>21.487821564212322</v>
          </cell>
          <cell r="I817">
            <v>20.074197712273765</v>
          </cell>
          <cell r="J817">
            <v>19.519541761325577</v>
          </cell>
          <cell r="K817">
            <v>18.963200092776468</v>
          </cell>
          <cell r="L817">
            <v>17.6925937866068</v>
          </cell>
          <cell r="M817">
            <v>16.389653117048024</v>
          </cell>
          <cell r="N817">
            <v>16.050498213892681</v>
          </cell>
          <cell r="O817">
            <v>13.380733493924865</v>
          </cell>
        </row>
        <row r="818">
          <cell r="A818" t="str">
            <v>RHES-SHNGABR</v>
          </cell>
          <cell r="B818" t="str">
            <v>VAR_ncap</v>
          </cell>
          <cell r="C818" t="str">
            <v>-</v>
          </cell>
          <cell r="E818">
            <v>0.22959199200079899</v>
          </cell>
          <cell r="F818">
            <v>3.1131710350068502E-7</v>
          </cell>
          <cell r="G818">
            <v>6.8429862682791197E-7</v>
          </cell>
          <cell r="H818">
            <v>1.17682191466672</v>
          </cell>
          <cell r="I818">
            <v>0.370851842299317</v>
          </cell>
          <cell r="J818">
            <v>7.6816362455744899E-7</v>
          </cell>
          <cell r="K818">
            <v>1.09642252933366</v>
          </cell>
          <cell r="L818">
            <v>0.214994422147715</v>
          </cell>
          <cell r="M818">
            <v>1.7618833193064601E-6</v>
          </cell>
          <cell r="N818">
            <v>0.89301025188678995</v>
          </cell>
          <cell r="O818">
            <v>0.136649805917679</v>
          </cell>
        </row>
        <row r="819">
          <cell r="A819" t="str">
            <v>RHES-SHNGABR</v>
          </cell>
          <cell r="B819" t="str">
            <v>VAR_cap</v>
          </cell>
          <cell r="C819" t="str">
            <v>-</v>
          </cell>
          <cell r="D819">
            <v>1.4219190615860799</v>
          </cell>
          <cell r="E819">
            <v>1.651511013654428</v>
          </cell>
          <cell r="F819">
            <v>1.6515102032339106</v>
          </cell>
          <cell r="G819">
            <v>1.6515099800071549</v>
          </cell>
          <cell r="H819">
            <v>1.6632043853978435</v>
          </cell>
          <cell r="I819">
            <v>1.5476740897930712</v>
          </cell>
          <cell r="J819">
            <v>1.5305931207699945</v>
          </cell>
          <cell r="K819">
            <v>1.467274421957494</v>
          </cell>
          <cell r="L819">
            <v>1.3683999688192361</v>
          </cell>
          <cell r="M819">
            <v>1.3114157162212057</v>
          </cell>
          <cell r="N819">
            <v>1.2340492710560995</v>
          </cell>
          <cell r="O819">
            <v>1.0296612011355613</v>
          </cell>
        </row>
        <row r="820">
          <cell r="A820" t="str">
            <v>SCOM-SHLTHCHPHFC</v>
          </cell>
          <cell r="B820" t="str">
            <v>VAR_fout</v>
          </cell>
          <cell r="C820" t="str">
            <v>SCOM-SHLTHC-HFC</v>
          </cell>
          <cell r="G820">
            <v>4.2702246794869232E-4</v>
          </cell>
          <cell r="H820">
            <v>1.0330459099551995E-3</v>
          </cell>
          <cell r="I820">
            <v>1.0777358758939685E-3</v>
          </cell>
          <cell r="J820">
            <v>1.1665070135669043E-3</v>
          </cell>
          <cell r="K820">
            <v>3.5917502250931502E-3</v>
          </cell>
          <cell r="L820">
            <v>3.4216851301998742E-3</v>
          </cell>
          <cell r="M820">
            <v>9.1425677052660217E-3</v>
          </cell>
          <cell r="N820">
            <v>6.6684617647211663E-3</v>
          </cell>
          <cell r="O820">
            <v>1.3419525532268942E-2</v>
          </cell>
        </row>
        <row r="821">
          <cell r="A821" t="str">
            <v>SCOM-SHLTHCHPHFC</v>
          </cell>
          <cell r="B821" t="str">
            <v>VAR_fin</v>
          </cell>
          <cell r="C821" t="str">
            <v>SCOM_LTH_CHPHFC_ON</v>
          </cell>
          <cell r="G821">
            <v>4.3133582621080043E-4</v>
          </cell>
          <cell r="H821">
            <v>1.043480717126465E-3</v>
          </cell>
          <cell r="I821">
            <v>1.0886220968625935E-3</v>
          </cell>
          <cell r="J821">
            <v>1.1782899126938429E-3</v>
          </cell>
          <cell r="K821">
            <v>3.6280305303971173E-3</v>
          </cell>
          <cell r="L821">
            <v>3.4562476062625015E-3</v>
          </cell>
          <cell r="M821">
            <v>9.2349168740060907E-3</v>
          </cell>
          <cell r="N821">
            <v>6.7358199643648177E-3</v>
          </cell>
          <cell r="O821">
            <v>1.3555076295221154E-2</v>
          </cell>
        </row>
        <row r="822">
          <cell r="A822" t="str">
            <v>SCOM-SHLTHCHPHFC</v>
          </cell>
          <cell r="B822" t="str">
            <v>VAR_fin</v>
          </cell>
          <cell r="C822" t="str">
            <v>SCOMLTHCHPC</v>
          </cell>
          <cell r="G822">
            <v>4.2702246794869232E-4</v>
          </cell>
          <cell r="H822">
            <v>1.0330459099551995E-3</v>
          </cell>
          <cell r="I822">
            <v>1.0777358758939685E-3</v>
          </cell>
          <cell r="J822">
            <v>1.1665070135669043E-3</v>
          </cell>
          <cell r="K822">
            <v>3.5917502250931502E-3</v>
          </cell>
          <cell r="L822">
            <v>3.4216851301998742E-3</v>
          </cell>
          <cell r="M822">
            <v>9.1425677052660217E-3</v>
          </cell>
          <cell r="N822">
            <v>6.6684617647211663E-3</v>
          </cell>
          <cell r="O822">
            <v>1.3419525532268942E-2</v>
          </cell>
        </row>
        <row r="823">
          <cell r="A823" t="str">
            <v>SCOM-SHLTHCHPHFC</v>
          </cell>
          <cell r="B823" t="str">
            <v>VAR_ncap</v>
          </cell>
          <cell r="C823" t="str">
            <v>-</v>
          </cell>
          <cell r="G823">
            <v>4.0640737157593502E-5</v>
          </cell>
          <cell r="H823">
            <v>8.0273234049450497E-5</v>
          </cell>
          <cell r="I823">
            <v>7.5755361084644006E-5</v>
          </cell>
          <cell r="J823">
            <v>6.8200268506262395E-5</v>
          </cell>
          <cell r="K823">
            <v>2.47152924413236E-4</v>
          </cell>
          <cell r="L823">
            <v>1.84126279019763E-4</v>
          </cell>
          <cell r="M823">
            <v>5.7092511819419002E-4</v>
          </cell>
          <cell r="N823">
            <v>3.2766240152692E-4</v>
          </cell>
          <cell r="O823">
            <v>8.3417614874012E-4</v>
          </cell>
        </row>
        <row r="824">
          <cell r="A824" t="str">
            <v>SCOM-SHLTHCHPHFC</v>
          </cell>
          <cell r="B824" t="str">
            <v>VAR_cap</v>
          </cell>
          <cell r="C824" t="str">
            <v>-</v>
          </cell>
          <cell r="G824">
            <v>4.0640737157593502E-5</v>
          </cell>
          <cell r="H824">
            <v>9.8492742692591094E-5</v>
          </cell>
          <cell r="I824">
            <v>1.003498185958974E-4</v>
          </cell>
          <cell r="J824">
            <v>1.0405288389620899E-4</v>
          </cell>
          <cell r="K824">
            <v>2.9787099373914993E-4</v>
          </cell>
          <cell r="L824">
            <v>2.8175830443941401E-4</v>
          </cell>
          <cell r="M824">
            <v>7.1562248690776103E-4</v>
          </cell>
          <cell r="N824">
            <v>5.2431497563724201E-4</v>
          </cell>
          <cell r="O824">
            <v>1.0611309786665748E-3</v>
          </cell>
        </row>
        <row r="825">
          <cell r="A825" t="str">
            <v>RHSA-WHNGABR</v>
          </cell>
          <cell r="B825" t="str">
            <v>VAR_fout</v>
          </cell>
          <cell r="C825" t="str">
            <v>RHSA-WHNGA</v>
          </cell>
          <cell r="D825">
            <v>6.3804488105762767</v>
          </cell>
          <cell r="E825">
            <v>5.1403746529040211</v>
          </cell>
          <cell r="F825">
            <v>9.048754969089142</v>
          </cell>
          <cell r="G825">
            <v>9.1581693034957112</v>
          </cell>
          <cell r="H825">
            <v>9.7570784538795685</v>
          </cell>
          <cell r="I825">
            <v>9.5988695703382945</v>
          </cell>
          <cell r="J825">
            <v>9.3123372406946956</v>
          </cell>
          <cell r="K825">
            <v>9.0304482546745888</v>
          </cell>
          <cell r="L825">
            <v>8.5175525164752361</v>
          </cell>
          <cell r="M825">
            <v>7.9378004327105511</v>
          </cell>
          <cell r="N825">
            <v>7.7746463029551229</v>
          </cell>
          <cell r="O825">
            <v>6.3434585616767381</v>
          </cell>
        </row>
        <row r="826">
          <cell r="A826" t="str">
            <v>RHSA-WHNGABR</v>
          </cell>
          <cell r="B826" t="str">
            <v>VAR_fout</v>
          </cell>
          <cell r="C826" t="str">
            <v>CO2_R</v>
          </cell>
          <cell r="D826">
            <v>479.809750555336</v>
          </cell>
          <cell r="E826">
            <v>384.50547801563198</v>
          </cell>
          <cell r="F826">
            <v>671.51286875871995</v>
          </cell>
          <cell r="G826">
            <v>670.80616716514101</v>
          </cell>
          <cell r="H826">
            <v>705.51182666513705</v>
          </cell>
          <cell r="I826">
            <v>685.286384515289</v>
          </cell>
          <cell r="J826">
            <v>660.64883066060497</v>
          </cell>
          <cell r="K826">
            <v>636.64660195455895</v>
          </cell>
          <cell r="L826">
            <v>600.48745241150402</v>
          </cell>
          <cell r="M826">
            <v>559.61493050609397</v>
          </cell>
          <cell r="N826">
            <v>548.11256435833604</v>
          </cell>
          <cell r="O826">
            <v>447.21382859821</v>
          </cell>
        </row>
        <row r="827">
          <cell r="A827" t="str">
            <v>RHSA-WHNGABR</v>
          </cell>
          <cell r="B827" t="str">
            <v>VAR_fin</v>
          </cell>
          <cell r="C827" t="str">
            <v>RNGA</v>
          </cell>
          <cell r="D827">
            <v>8.5072650807683736</v>
          </cell>
          <cell r="E827">
            <v>6.8174730144615614</v>
          </cell>
          <cell r="F827">
            <v>11.906256538275185</v>
          </cell>
          <cell r="G827">
            <v>11.89372636817626</v>
          </cell>
          <cell r="H827">
            <v>12.50907494087123</v>
          </cell>
          <cell r="I827">
            <v>12.150467810554783</v>
          </cell>
          <cell r="J827">
            <v>11.71363174930152</v>
          </cell>
          <cell r="K827">
            <v>11.288060318343247</v>
          </cell>
          <cell r="L827">
            <v>10.646940645594054</v>
          </cell>
          <cell r="M827">
            <v>9.9222505408881911</v>
          </cell>
          <cell r="N827">
            <v>9.7183078786939046</v>
          </cell>
          <cell r="O827">
            <v>7.9293232020959241</v>
          </cell>
        </row>
        <row r="828">
          <cell r="A828" t="str">
            <v>RHSA-WHNGABR</v>
          </cell>
          <cell r="B828" t="str">
            <v>VAR_ncap</v>
          </cell>
          <cell r="C828" t="str">
            <v>-</v>
          </cell>
          <cell r="E828">
            <v>1.0780563166637101E-6</v>
          </cell>
          <cell r="F828">
            <v>0.18240043930299699</v>
          </cell>
          <cell r="G828">
            <v>7.4718678076976797E-3</v>
          </cell>
          <cell r="H828">
            <v>0.38649302886114001</v>
          </cell>
          <cell r="I828">
            <v>0.24627109370545799</v>
          </cell>
          <cell r="J828">
            <v>6.7130985621845496E-3</v>
          </cell>
          <cell r="K828">
            <v>0.365511035035258</v>
          </cell>
          <cell r="L828">
            <v>0.17711095439424401</v>
          </cell>
          <cell r="M828">
            <v>1.5168965343429701E-5</v>
          </cell>
          <cell r="N828">
            <v>0.34570582494931101</v>
          </cell>
          <cell r="O828">
            <v>8.7924880865075397E-2</v>
          </cell>
        </row>
        <row r="829">
          <cell r="A829" t="str">
            <v>RHSA-WHNGABR</v>
          </cell>
          <cell r="B829" t="str">
            <v>VAR_cap</v>
          </cell>
          <cell r="C829" t="str">
            <v>-</v>
          </cell>
          <cell r="D829">
            <v>0.43610075802020798</v>
          </cell>
          <cell r="E829">
            <v>0.4361016830597238</v>
          </cell>
          <cell r="F829">
            <v>0.61850156248857713</v>
          </cell>
          <cell r="G829">
            <v>0.6259727308683769</v>
          </cell>
          <cell r="H829">
            <v>0.68946022093524351</v>
          </cell>
          <cell r="I829">
            <v>0.67711702500411608</v>
          </cell>
          <cell r="J829">
            <v>0.63947646931379332</v>
          </cell>
          <cell r="K829">
            <v>0.61849418927198407</v>
          </cell>
          <cell r="L829">
            <v>0.58628502535191296</v>
          </cell>
          <cell r="M829">
            <v>0.54263582833345247</v>
          </cell>
          <cell r="N829">
            <v>0.53142360422841228</v>
          </cell>
          <cell r="O829">
            <v>0.43364456704840115</v>
          </cell>
        </row>
        <row r="830">
          <cell r="A830" t="str">
            <v>ITOT-SWHWSTBR</v>
          </cell>
          <cell r="B830" t="str">
            <v>VAR_fout</v>
          </cell>
          <cell r="C830" t="str">
            <v>ITOT-SWH</v>
          </cell>
          <cell r="D830">
            <v>4.1173662834946549</v>
          </cell>
          <cell r="E830">
            <v>4.2663141053323654</v>
          </cell>
          <cell r="F830">
            <v>2.961162222954544</v>
          </cell>
          <cell r="G830">
            <v>2.9280900201452988</v>
          </cell>
          <cell r="H830">
            <v>2.895017512257398</v>
          </cell>
          <cell r="I830">
            <v>2.880405985311854</v>
          </cell>
          <cell r="J830">
            <v>2.909213965818187</v>
          </cell>
          <cell r="K830">
            <v>2.9375755052843959</v>
          </cell>
          <cell r="L830">
            <v>2.9375770023858729</v>
          </cell>
          <cell r="M830">
            <v>2.9375713692570509</v>
          </cell>
          <cell r="N830">
            <v>2.9375722737572043</v>
          </cell>
          <cell r="O830">
            <v>2.9375544079162075</v>
          </cell>
        </row>
        <row r="831">
          <cell r="A831" t="str">
            <v>ITOT-SWHWSTBR</v>
          </cell>
          <cell r="B831" t="str">
            <v>VAR_fout</v>
          </cell>
          <cell r="C831" t="str">
            <v>CO2_I</v>
          </cell>
          <cell r="D831">
            <v>723.65831649300003</v>
          </cell>
          <cell r="E831">
            <v>749.83702457356799</v>
          </cell>
          <cell r="F831">
            <v>520.44669373140403</v>
          </cell>
          <cell r="G831">
            <v>514.63400354068904</v>
          </cell>
          <cell r="H831">
            <v>508.821259730088</v>
          </cell>
          <cell r="I831">
            <v>506.25317317602202</v>
          </cell>
          <cell r="J831">
            <v>503.68480602225299</v>
          </cell>
          <cell r="K831">
            <v>501.11582148969097</v>
          </cell>
          <cell r="L831">
            <v>501.11607687758999</v>
          </cell>
          <cell r="M831">
            <v>501.11511593208502</v>
          </cell>
          <cell r="N831">
            <v>501.11527022917102</v>
          </cell>
          <cell r="O831">
            <v>501.11222252688202</v>
          </cell>
        </row>
        <row r="832">
          <cell r="A832" t="str">
            <v>ITOT-SWHWSTBR</v>
          </cell>
          <cell r="B832" t="str">
            <v>VAR_fin</v>
          </cell>
          <cell r="C832" t="str">
            <v>IWST</v>
          </cell>
          <cell r="D832">
            <v>7.7980422035883601</v>
          </cell>
          <cell r="E832">
            <v>8.0801403510082697</v>
          </cell>
          <cell r="F832">
            <v>5.6082617858987591</v>
          </cell>
          <cell r="G832">
            <v>5.5456250381539736</v>
          </cell>
          <cell r="H832">
            <v>5.4829877126087094</v>
          </cell>
          <cell r="I832">
            <v>5.4553143661209287</v>
          </cell>
          <cell r="J832">
            <v>5.4276379959294498</v>
          </cell>
          <cell r="K832">
            <v>5.3999549729492555</v>
          </cell>
          <cell r="L832">
            <v>5.3999577249740316</v>
          </cell>
          <cell r="M832">
            <v>5.3999473699578111</v>
          </cell>
          <cell r="N832">
            <v>5.3999490326419242</v>
          </cell>
          <cell r="O832">
            <v>5.3999161910224354</v>
          </cell>
        </row>
        <row r="833">
          <cell r="A833" t="str">
            <v>ITOT-SWHWSTBR</v>
          </cell>
          <cell r="B833" t="str">
            <v>VAR_ncap</v>
          </cell>
          <cell r="C833" t="str">
            <v>-</v>
          </cell>
          <cell r="E833">
            <v>7.0554783455754396E-6</v>
          </cell>
          <cell r="F833">
            <v>8.1918970324593397E-6</v>
          </cell>
          <cell r="G833">
            <v>8.1472609690859307E-6</v>
          </cell>
          <cell r="H833">
            <v>8.3394966846069493E-2</v>
          </cell>
          <cell r="I833">
            <v>0.101556094296231</v>
          </cell>
          <cell r="J833">
            <v>2.0267256541001101E-4</v>
          </cell>
          <cell r="K833">
            <v>0.11288403346525799</v>
          </cell>
          <cell r="L833">
            <v>7.4849661043385696E-2</v>
          </cell>
          <cell r="M833">
            <v>1.43674523714431E-3</v>
          </cell>
          <cell r="N833">
            <v>0.12398814143161099</v>
          </cell>
          <cell r="O833">
            <v>6.9722477781275799E-2</v>
          </cell>
        </row>
        <row r="834">
          <cell r="A834" t="str">
            <v>ITOT-SWHWSTBR</v>
          </cell>
          <cell r="B834" t="str">
            <v>VAR_cap</v>
          </cell>
          <cell r="C834" t="str">
            <v>-</v>
          </cell>
          <cell r="D834">
            <v>0.35954682816669398</v>
          </cell>
          <cell r="E834">
            <v>0.32013319749732294</v>
          </cell>
          <cell r="F834">
            <v>0.30927386529234996</v>
          </cell>
          <cell r="G834">
            <v>0.30923874999850098</v>
          </cell>
          <cell r="H834">
            <v>0.16359369359026779</v>
          </cell>
          <cell r="I834">
            <v>0.18495124458036405</v>
          </cell>
          <cell r="J834">
            <v>0.18513836878568468</v>
          </cell>
          <cell r="K834">
            <v>0.21462373820726963</v>
          </cell>
          <cell r="L834">
            <v>0.2034910577873579</v>
          </cell>
          <cell r="M834">
            <v>0.1891452575006814</v>
          </cell>
          <cell r="N834">
            <v>0.19650851298378214</v>
          </cell>
          <cell r="O834">
            <v>0.19511987891166555</v>
          </cell>
        </row>
        <row r="835">
          <cell r="A835" t="str">
            <v>SCOM-SHSTG-ELC</v>
          </cell>
          <cell r="B835" t="str">
            <v>VAR_fout</v>
          </cell>
          <cell r="C835" t="str">
            <v>SCOM-SHAELCB</v>
          </cell>
          <cell r="E835">
            <v>7.1562894157596696E-5</v>
          </cell>
          <cell r="F835">
            <v>7.3930270734594947E-2</v>
          </cell>
          <cell r="G835">
            <v>0.12541920491674322</v>
          </cell>
          <cell r="H835">
            <v>0.12767702595529959</v>
          </cell>
          <cell r="I835">
            <v>0.12979148258185827</v>
          </cell>
          <cell r="J835">
            <v>0.1248989563525643</v>
          </cell>
          <cell r="K835">
            <v>9.8686947808827113E-2</v>
          </cell>
          <cell r="L835">
            <v>0.1058249621463158</v>
          </cell>
          <cell r="M835">
            <v>0.12872942708559926</v>
          </cell>
          <cell r="N835">
            <v>0.11369069817720132</v>
          </cell>
          <cell r="O835">
            <v>0.15455950942617308</v>
          </cell>
        </row>
        <row r="836">
          <cell r="A836" t="str">
            <v>SCOM-SHSTG-ELC</v>
          </cell>
          <cell r="B836" t="str">
            <v>VAR_fin</v>
          </cell>
          <cell r="C836" t="str">
            <v>SCOM-SHAELCB</v>
          </cell>
          <cell r="E836">
            <v>9.7519588816833642E-5</v>
          </cell>
          <cell r="F836">
            <v>9.5410833090695563E-2</v>
          </cell>
          <cell r="G836">
            <v>0.15679014750335127</v>
          </cell>
          <cell r="H836">
            <v>0.15477605745403342</v>
          </cell>
          <cell r="I836">
            <v>0.15270869536572615</v>
          </cell>
          <cell r="J836">
            <v>0.14275410646011508</v>
          </cell>
          <cell r="K836">
            <v>0.10966090655448729</v>
          </cell>
          <cell r="L836">
            <v>0.11759096270319452</v>
          </cell>
          <cell r="M836">
            <v>0.14304008278708161</v>
          </cell>
          <cell r="N836">
            <v>0.12633040052951369</v>
          </cell>
          <cell r="O836">
            <v>0.17174039288220214</v>
          </cell>
        </row>
        <row r="837">
          <cell r="A837" t="str">
            <v>SCOM-SHSTG-ELC</v>
          </cell>
          <cell r="B837" t="str">
            <v>VAR_ncap</v>
          </cell>
          <cell r="C837" t="str">
            <v>-</v>
          </cell>
          <cell r="D837">
            <v>4.0828576198526896E-3</v>
          </cell>
          <cell r="E837">
            <v>9.6818246529969901E-3</v>
          </cell>
          <cell r="F837">
            <v>2.7188334573672701E-2</v>
          </cell>
          <cell r="G837">
            <v>4.4580065840358098E-5</v>
          </cell>
          <cell r="H837">
            <v>4.3796218994782204E-3</v>
          </cell>
          <cell r="I837">
            <v>2.17605295721537E-2</v>
          </cell>
          <cell r="J837">
            <v>8.33885373393278E-5</v>
          </cell>
          <cell r="K837">
            <v>3.3657539048473199E-4</v>
          </cell>
          <cell r="L837">
            <v>1.5233381087820101E-2</v>
          </cell>
          <cell r="M837">
            <v>2.4375533498350501E-3</v>
          </cell>
          <cell r="N837">
            <v>5.6398425473000004E-3</v>
          </cell>
          <cell r="O837">
            <v>1.1272712268348001E-2</v>
          </cell>
        </row>
        <row r="838">
          <cell r="A838" t="str">
            <v>SCOM-SHSTG-ELC</v>
          </cell>
          <cell r="B838" t="str">
            <v>VAR_cap</v>
          </cell>
          <cell r="C838" t="str">
            <v>-</v>
          </cell>
          <cell r="D838">
            <v>4.0828576198526896E-3</v>
          </cell>
          <cell r="E838">
            <v>1.3718657763171842E-2</v>
          </cell>
          <cell r="F838">
            <v>4.0893211790353039E-2</v>
          </cell>
          <cell r="G838">
            <v>4.0894092110208946E-2</v>
          </cell>
          <cell r="H838">
            <v>3.7493868995849597E-2</v>
          </cell>
          <cell r="I838">
            <v>3.1837521634718723E-2</v>
          </cell>
          <cell r="J838">
            <v>2.6134395622215121E-2</v>
          </cell>
          <cell r="K838">
            <v>1.9799929128798691E-2</v>
          </cell>
          <cell r="L838">
            <v>1.8495518621899392E-2</v>
          </cell>
          <cell r="M838">
            <v>1.7806886387115552E-2</v>
          </cell>
          <cell r="N838">
            <v>1.8302063104002401E-2</v>
          </cell>
          <cell r="O838">
            <v>1.9118239866185945E-2</v>
          </cell>
        </row>
        <row r="839">
          <cell r="A839" t="str">
            <v>SCOM-SHNGABR</v>
          </cell>
          <cell r="B839" t="str">
            <v>VAR_fout</v>
          </cell>
          <cell r="C839" t="str">
            <v>CO2_S</v>
          </cell>
          <cell r="D839">
            <v>1440.9459228013</v>
          </cell>
          <cell r="E839">
            <v>1508.68757222409</v>
          </cell>
          <cell r="F839">
            <v>1440.02781752698</v>
          </cell>
          <cell r="G839">
            <v>1491.7806929153501</v>
          </cell>
          <cell r="H839">
            <v>1509.4791478306499</v>
          </cell>
          <cell r="I839">
            <v>1519.1638303500299</v>
          </cell>
          <cell r="J839">
            <v>1421.4899756989601</v>
          </cell>
          <cell r="K839">
            <v>1327.5017118031401</v>
          </cell>
          <cell r="L839">
            <v>1295.9470243872199</v>
          </cell>
          <cell r="M839">
            <v>1263.9075114324601</v>
          </cell>
          <cell r="N839">
            <v>1236.6041163595401</v>
          </cell>
          <cell r="O839">
            <v>1175.9340281811101</v>
          </cell>
        </row>
        <row r="840">
          <cell r="A840" t="str">
            <v>SCOM-SHNGABR</v>
          </cell>
          <cell r="B840" t="str">
            <v>VAR_fout</v>
          </cell>
          <cell r="C840" t="str">
            <v>SCOM-SHNGA</v>
          </cell>
          <cell r="D840">
            <v>24.189713884358675</v>
          </cell>
          <cell r="E840">
            <v>25.326919029716397</v>
          </cell>
          <cell r="F840">
            <v>24.174301297702858</v>
          </cell>
          <cell r="G840">
            <v>25.043096738619678</v>
          </cell>
          <cell r="H840">
            <v>25.340207514133141</v>
          </cell>
          <cell r="I840">
            <v>25.502788007611436</v>
          </cell>
          <cell r="J840">
            <v>23.863099410971671</v>
          </cell>
          <cell r="K840">
            <v>22.28528224507318</v>
          </cell>
          <cell r="L840">
            <v>21.755561560748276</v>
          </cell>
          <cell r="M840">
            <v>21.217701923473783</v>
          </cell>
          <cell r="N840">
            <v>20.759349320205057</v>
          </cell>
          <cell r="O840">
            <v>19.740857195585949</v>
          </cell>
        </row>
        <row r="841">
          <cell r="A841" t="str">
            <v>SCOM-SHNGABR</v>
          </cell>
          <cell r="B841" t="str">
            <v>VAR_fin</v>
          </cell>
          <cell r="C841" t="str">
            <v>SNGA</v>
          </cell>
          <cell r="D841">
            <v>25.548686574491168</v>
          </cell>
          <cell r="E841">
            <v>26.74977964936334</v>
          </cell>
          <cell r="F841">
            <v>25.532408112180551</v>
          </cell>
          <cell r="G841">
            <v>26.450012285733134</v>
          </cell>
          <cell r="H841">
            <v>26.763814677848458</v>
          </cell>
          <cell r="I841">
            <v>26.93552890691544</v>
          </cell>
          <cell r="J841">
            <v>25.203722973385815</v>
          </cell>
          <cell r="K841">
            <v>23.537264393672789</v>
          </cell>
          <cell r="L841">
            <v>22.97778412034085</v>
          </cell>
          <cell r="M841">
            <v>22.409707649511635</v>
          </cell>
          <cell r="N841">
            <v>21.92560489999186</v>
          </cell>
          <cell r="O841">
            <v>20.849894116686286</v>
          </cell>
        </row>
        <row r="842">
          <cell r="A842" t="str">
            <v>SCOM-SHNGABR</v>
          </cell>
          <cell r="B842" t="str">
            <v>VAR_ncap</v>
          </cell>
          <cell r="C842" t="str">
            <v>-</v>
          </cell>
          <cell r="D842">
            <v>1.46373817329124E-7</v>
          </cell>
          <cell r="E842">
            <v>9.3947876701254299E-7</v>
          </cell>
          <cell r="F842">
            <v>1.24389720115115E-6</v>
          </cell>
          <cell r="G842">
            <v>1.3836841784142601E-6</v>
          </cell>
          <cell r="H842">
            <v>1.32593666112655</v>
          </cell>
          <cell r="I842">
            <v>0.72339707908884798</v>
          </cell>
          <cell r="J842">
            <v>2.1962183620789E-6</v>
          </cell>
          <cell r="K842">
            <v>1.0785726121814101</v>
          </cell>
          <cell r="L842">
            <v>0.63641258002325096</v>
          </cell>
          <cell r="M842">
            <v>3.02797929455581E-2</v>
          </cell>
          <cell r="N842">
            <v>1.1207873249245</v>
          </cell>
          <cell r="O842">
            <v>0.51615994513733499</v>
          </cell>
        </row>
        <row r="843">
          <cell r="A843" t="str">
            <v>SCOM-SHNGABR</v>
          </cell>
          <cell r="B843" t="str">
            <v>VAR_cap</v>
          </cell>
          <cell r="C843" t="str">
            <v>-</v>
          </cell>
          <cell r="D843">
            <v>2.7746816442490374</v>
          </cell>
          <cell r="E843">
            <v>2.7739065139502315</v>
          </cell>
          <cell r="F843">
            <v>2.7738690951700908</v>
          </cell>
          <cell r="G843">
            <v>2.7738611631368051</v>
          </cell>
          <cell r="H843">
            <v>2.0452951946445639</v>
          </cell>
          <cell r="I843">
            <v>2.0493337934376017</v>
          </cell>
          <cell r="J843">
            <v>2.04932266073651</v>
          </cell>
          <cell r="K843">
            <v>1.8019681864019088</v>
          </cell>
          <cell r="L843">
            <v>1.8261365480584182</v>
          </cell>
          <cell r="M843">
            <v>1.7452607549892944</v>
          </cell>
          <cell r="N843">
            <v>1.7767616325242552</v>
          </cell>
          <cell r="O843">
            <v>1.6672228134665168</v>
          </cell>
        </row>
        <row r="844">
          <cell r="A844" t="str">
            <v>RHEM-SHELCHP</v>
          </cell>
          <cell r="B844" t="str">
            <v>VAR_fout</v>
          </cell>
          <cell r="C844" t="str">
            <v>RHEM-SHAELCH</v>
          </cell>
          <cell r="D844">
            <v>9.9025205445283948</v>
          </cell>
          <cell r="E844">
            <v>11.655194666505828</v>
          </cell>
          <cell r="F844">
            <v>11.655202119552724</v>
          </cell>
          <cell r="G844">
            <v>11.655462685967995</v>
          </cell>
          <cell r="H844">
            <v>16.195961436349723</v>
          </cell>
          <cell r="I844">
            <v>16.196698565205423</v>
          </cell>
          <cell r="J844">
            <v>16.196712993994609</v>
          </cell>
          <cell r="K844">
            <v>16.196995173380291</v>
          </cell>
          <cell r="L844">
            <v>16.197178401139912</v>
          </cell>
          <cell r="M844">
            <v>16.19718871724498</v>
          </cell>
          <cell r="N844">
            <v>16.19805853449709</v>
          </cell>
          <cell r="O844">
            <v>16.198073633713818</v>
          </cell>
        </row>
        <row r="845">
          <cell r="A845" t="str">
            <v>RHEM-SHELCHP</v>
          </cell>
          <cell r="B845" t="str">
            <v>VAR_fin</v>
          </cell>
          <cell r="C845" t="str">
            <v>RHEMELCHPC</v>
          </cell>
          <cell r="D845">
            <v>9.9025205445283948</v>
          </cell>
          <cell r="E845">
            <v>11.655194666505828</v>
          </cell>
          <cell r="F845">
            <v>11.655202119552724</v>
          </cell>
          <cell r="G845">
            <v>11.655462685967995</v>
          </cell>
          <cell r="H845">
            <v>16.195961436349723</v>
          </cell>
          <cell r="I845">
            <v>16.196698565205423</v>
          </cell>
          <cell r="J845">
            <v>16.196712993994609</v>
          </cell>
          <cell r="K845">
            <v>16.196995173380291</v>
          </cell>
          <cell r="L845">
            <v>16.197178401139912</v>
          </cell>
          <cell r="M845">
            <v>16.19718871724498</v>
          </cell>
          <cell r="N845">
            <v>16.19805853449709</v>
          </cell>
          <cell r="O845">
            <v>16.198073633713818</v>
          </cell>
        </row>
        <row r="846">
          <cell r="A846" t="str">
            <v>RHEM-SHELCHP</v>
          </cell>
          <cell r="B846" t="str">
            <v>VAR_fin</v>
          </cell>
          <cell r="C846" t="str">
            <v>RHEM_ELC</v>
          </cell>
          <cell r="D846">
            <v>3.0945376701651219</v>
          </cell>
          <cell r="E846">
            <v>3.5825393442128588</v>
          </cell>
          <cell r="F846">
            <v>3.4965606358658188</v>
          </cell>
          <cell r="G846">
            <v>3.3621526978753815</v>
          </cell>
          <cell r="H846">
            <v>4.5198031915394576</v>
          </cell>
          <cell r="I846">
            <v>4.3774860987041713</v>
          </cell>
          <cell r="J846">
            <v>4.2622928931564763</v>
          </cell>
          <cell r="K846">
            <v>4.1530756854821265</v>
          </cell>
          <cell r="L846">
            <v>4.1531226669589509</v>
          </cell>
          <cell r="M846">
            <v>4.1531253121140939</v>
          </cell>
          <cell r="N846">
            <v>4.1533483421787416</v>
          </cell>
          <cell r="O846">
            <v>4.1533522137727692</v>
          </cell>
        </row>
        <row r="847">
          <cell r="A847" t="str">
            <v>RHEM-SHELCHP</v>
          </cell>
          <cell r="B847" t="str">
            <v>VAR_ncap</v>
          </cell>
          <cell r="C847" t="str">
            <v>-</v>
          </cell>
          <cell r="D847">
            <v>3.7108386833404201E-7</v>
          </cell>
          <cell r="E847">
            <v>0.12376237662241101</v>
          </cell>
          <cell r="F847">
            <v>1.9619408300230299E-5</v>
          </cell>
          <cell r="G847">
            <v>1.8899621316607101E-5</v>
          </cell>
          <cell r="H847">
            <v>0.89889651552408101</v>
          </cell>
          <cell r="I847">
            <v>0.24480803380119601</v>
          </cell>
          <cell r="J847">
            <v>1.71373524534158E-5</v>
          </cell>
          <cell r="K847">
            <v>0.89894037392148296</v>
          </cell>
          <cell r="L847">
            <v>0.20722035966173</v>
          </cell>
          <cell r="M847">
            <v>3.7617147740898797E-2</v>
          </cell>
          <cell r="N847">
            <v>0.80546543568503204</v>
          </cell>
          <cell r="O847">
            <v>0.30078612892596002</v>
          </cell>
        </row>
        <row r="848">
          <cell r="A848" t="str">
            <v>RHEM-SHELCHP</v>
          </cell>
          <cell r="B848" t="str">
            <v>VAR_cap</v>
          </cell>
          <cell r="C848" t="str">
            <v>-</v>
          </cell>
          <cell r="D848">
            <v>0.69925232147586736</v>
          </cell>
          <cell r="E848">
            <v>0.82301466492980513</v>
          </cell>
          <cell r="F848">
            <v>0.82303416296935883</v>
          </cell>
          <cell r="G848">
            <v>0.82305280800174918</v>
          </cell>
          <cell r="H848">
            <v>1.1436834535384264</v>
          </cell>
          <cell r="I848">
            <v>1.1437235717325338</v>
          </cell>
          <cell r="J848">
            <v>1.1437214444807975</v>
          </cell>
          <cell r="K848">
            <v>1.1437651303499798</v>
          </cell>
          <cell r="L848">
            <v>1.1437908710444036</v>
          </cell>
          <cell r="M848">
            <v>1.1437774269856738</v>
          </cell>
          <cell r="N848">
            <v>1.1438326084199459</v>
          </cell>
          <cell r="O848">
            <v>1.1438681852145938</v>
          </cell>
        </row>
        <row r="849">
          <cell r="A849" t="str">
            <v>RHNM-SHSTG-ELC</v>
          </cell>
          <cell r="B849" t="str">
            <v>VAR_fout</v>
          </cell>
          <cell r="C849" t="str">
            <v>RHNM-SHAELCB</v>
          </cell>
          <cell r="F849">
            <v>2.7352910601818759E-2</v>
          </cell>
          <cell r="G849">
            <v>3.144738814659398E-2</v>
          </cell>
          <cell r="H849">
            <v>1.4352210051532645E-2</v>
          </cell>
          <cell r="I849">
            <v>3.9244928219735165E-4</v>
          </cell>
          <cell r="J849">
            <v>1.2354063741070649E-3</v>
          </cell>
          <cell r="K849">
            <v>6.7345798432390204E-4</v>
          </cell>
          <cell r="L849">
            <v>3.7738001368873219E-4</v>
          </cell>
          <cell r="M849">
            <v>1.7515237661250307E-2</v>
          </cell>
          <cell r="N849">
            <v>3.8348689769366278E-4</v>
          </cell>
          <cell r="O849">
            <v>3.4103250572497688E-4</v>
          </cell>
        </row>
        <row r="850">
          <cell r="A850" t="str">
            <v>RHNM-SHSTG-ELC</v>
          </cell>
          <cell r="B850" t="str">
            <v>VAR_fin</v>
          </cell>
          <cell r="C850" t="str">
            <v>RHNM-SHAELCB</v>
          </cell>
          <cell r="F850">
            <v>2.735427387431786E-2</v>
          </cell>
          <cell r="G850">
            <v>3.1448651475792684E-2</v>
          </cell>
          <cell r="H850">
            <v>1.4352910502492577E-2</v>
          </cell>
          <cell r="I850">
            <v>3.9254108697071415E-4</v>
          </cell>
          <cell r="J850">
            <v>1.2355621402772826E-3</v>
          </cell>
          <cell r="K850">
            <v>6.7354634464423201E-4</v>
          </cell>
          <cell r="L850">
            <v>3.7744288478688083E-4</v>
          </cell>
          <cell r="M850">
            <v>1.7516074327829177E-2</v>
          </cell>
          <cell r="N850">
            <v>3.8356766053991923E-4</v>
          </cell>
          <cell r="O850">
            <v>3.4109923921361331E-4</v>
          </cell>
        </row>
        <row r="851">
          <cell r="A851" t="str">
            <v>RHNM-SHSTG-ELC</v>
          </cell>
          <cell r="B851" t="str">
            <v>VAR_ncap</v>
          </cell>
          <cell r="C851" t="str">
            <v>-</v>
          </cell>
          <cell r="D851">
            <v>6.0959698971609701E-5</v>
          </cell>
          <cell r="E851">
            <v>2.9727146137761098E-3</v>
          </cell>
          <cell r="F851">
            <v>3.0033637500675101E-5</v>
          </cell>
          <cell r="G851">
            <v>3.1405415684870201E-5</v>
          </cell>
          <cell r="H851">
            <v>9.2667605567999905E-5</v>
          </cell>
          <cell r="I851">
            <v>4.24695413195826E-5</v>
          </cell>
          <cell r="J851">
            <v>1.78784342950705E-4</v>
          </cell>
          <cell r="K851">
            <v>7.5535670104168106E-5</v>
          </cell>
          <cell r="L851">
            <v>4.4501401716647102E-5</v>
          </cell>
          <cell r="M851">
            <v>1.8455157102851599E-3</v>
          </cell>
          <cell r="N851">
            <v>5.0742318717085502E-5</v>
          </cell>
          <cell r="O851">
            <v>6.2252063732551205E-5</v>
          </cell>
        </row>
        <row r="852">
          <cell r="A852" t="str">
            <v>RHNM-SHSTG-ELC</v>
          </cell>
          <cell r="B852" t="str">
            <v>VAR_cap</v>
          </cell>
          <cell r="C852" t="str">
            <v>-</v>
          </cell>
          <cell r="D852">
            <v>6.0959698971609701E-5</v>
          </cell>
          <cell r="E852">
            <v>3.0294234889292923E-3</v>
          </cell>
          <cell r="F852">
            <v>3.0298097558516665E-3</v>
          </cell>
          <cell r="G852">
            <v>3.0295312495369621E-3</v>
          </cell>
          <cell r="H852">
            <v>1.6420400603920496E-3</v>
          </cell>
          <cell r="I852">
            <v>8.9991432450442588E-5</v>
          </cell>
          <cell r="J852">
            <v>2.4329320206439151E-4</v>
          </cell>
          <cell r="K852">
            <v>1.5401472084086603E-4</v>
          </cell>
          <cell r="L852">
            <v>8.3005672393102035E-5</v>
          </cell>
          <cell r="M852">
            <v>1.8910536905466123E-3</v>
          </cell>
          <cell r="N852">
            <v>9.5342935421800128E-5</v>
          </cell>
          <cell r="O852">
            <v>1.0511412623517001E-4</v>
          </cell>
        </row>
        <row r="853">
          <cell r="A853" t="str">
            <v>D-RWOD</v>
          </cell>
          <cell r="B853" t="str">
            <v>VAR_fout</v>
          </cell>
          <cell r="C853" t="str">
            <v>RWOD</v>
          </cell>
          <cell r="D853">
            <v>13.722985789827403</v>
          </cell>
          <cell r="E853">
            <v>14.023618636143866</v>
          </cell>
          <cell r="F853">
            <v>11.212496992997254</v>
          </cell>
          <cell r="G853">
            <v>9.5925371491000533</v>
          </cell>
          <cell r="H853">
            <v>8.9220576659030826</v>
          </cell>
          <cell r="I853">
            <v>7.8294367605873401</v>
          </cell>
          <cell r="J853">
            <v>6.9223666663912953</v>
          </cell>
          <cell r="K853">
            <v>5.759984400345596</v>
          </cell>
          <cell r="L853">
            <v>5.4583989691710615</v>
          </cell>
          <cell r="M853">
            <v>4.6439388361900287</v>
          </cell>
          <cell r="N853">
            <v>4.3251610739010884</v>
          </cell>
          <cell r="O853">
            <v>2.76677088002184</v>
          </cell>
        </row>
        <row r="854">
          <cell r="A854" t="str">
            <v>D-RWOD</v>
          </cell>
          <cell r="B854" t="str">
            <v>VAR_fin</v>
          </cell>
          <cell r="C854" t="str">
            <v>WOD</v>
          </cell>
          <cell r="D854">
            <v>13.722985789827403</v>
          </cell>
          <cell r="E854">
            <v>14.023618636143866</v>
          </cell>
          <cell r="F854">
            <v>11.212496992997254</v>
          </cell>
          <cell r="G854">
            <v>9.5925371491000533</v>
          </cell>
          <cell r="H854">
            <v>8.9220576659030826</v>
          </cell>
          <cell r="I854">
            <v>7.8294367605873401</v>
          </cell>
          <cell r="J854">
            <v>6.9223666663912953</v>
          </cell>
          <cell r="K854">
            <v>5.759984400345596</v>
          </cell>
          <cell r="L854">
            <v>5.4583989691710615</v>
          </cell>
          <cell r="M854">
            <v>4.6439388361900287</v>
          </cell>
          <cell r="N854">
            <v>4.3251610739010884</v>
          </cell>
          <cell r="O854">
            <v>2.76677088002184</v>
          </cell>
        </row>
        <row r="855">
          <cell r="A855" t="str">
            <v>RHNS-SHLTHCHPWOD</v>
          </cell>
          <cell r="B855" t="str">
            <v>VAR_fout</v>
          </cell>
          <cell r="C855" t="str">
            <v>RHNS-SHLTHC-WOD</v>
          </cell>
          <cell r="G855">
            <v>1.1471086369266557E-3</v>
          </cell>
          <cell r="H855">
            <v>2.7987056721762633E-3</v>
          </cell>
          <cell r="I855">
            <v>2.5519739354028527E-3</v>
          </cell>
          <cell r="J855">
            <v>2.7138436031619363E-3</v>
          </cell>
          <cell r="K855">
            <v>5.999021821092413E-3</v>
          </cell>
          <cell r="L855">
            <v>6.6145375471900678E-3</v>
          </cell>
          <cell r="M855">
            <v>9.8352442584310525E-3</v>
          </cell>
          <cell r="N855">
            <v>4.9811158499006771E-3</v>
          </cell>
          <cell r="O855">
            <v>6.2505836438559899E-3</v>
          </cell>
        </row>
        <row r="856">
          <cell r="A856" t="str">
            <v>RHNS-SHLTHCHPWOD</v>
          </cell>
          <cell r="B856" t="str">
            <v>VAR_fin</v>
          </cell>
          <cell r="C856" t="str">
            <v>RHNS_LTH_CHPWOD_ON</v>
          </cell>
          <cell r="G856">
            <v>1.1586955928552085E-3</v>
          </cell>
          <cell r="H856">
            <v>2.826975426440669E-3</v>
          </cell>
          <cell r="I856">
            <v>2.5777514499018724E-3</v>
          </cell>
          <cell r="J856">
            <v>2.7412561648100381E-3</v>
          </cell>
          <cell r="K856">
            <v>6.0596180011034386E-3</v>
          </cell>
          <cell r="L856">
            <v>6.6813510577677484E-3</v>
          </cell>
          <cell r="M856">
            <v>9.9345901600313754E-3</v>
          </cell>
          <cell r="N856">
            <v>5.0314301514148277E-3</v>
          </cell>
          <cell r="O856">
            <v>6.3137208523797858E-3</v>
          </cell>
        </row>
        <row r="857">
          <cell r="A857" t="str">
            <v>RHNS-SHLTHCHPWOD</v>
          </cell>
          <cell r="B857" t="str">
            <v>VAR_fin</v>
          </cell>
          <cell r="C857" t="str">
            <v>RHNSLTHCHPC</v>
          </cell>
          <cell r="G857">
            <v>1.1471086369266557E-3</v>
          </cell>
          <cell r="H857">
            <v>2.7987056721762633E-3</v>
          </cell>
          <cell r="I857">
            <v>2.5519739354028527E-3</v>
          </cell>
          <cell r="J857">
            <v>2.7138436031619363E-3</v>
          </cell>
          <cell r="K857">
            <v>5.999021821092413E-3</v>
          </cell>
          <cell r="L857">
            <v>6.6145375471900678E-3</v>
          </cell>
          <cell r="M857">
            <v>9.8352442584310525E-3</v>
          </cell>
          <cell r="N857">
            <v>4.9811158499006771E-3</v>
          </cell>
          <cell r="O857">
            <v>6.2505836438559899E-3</v>
          </cell>
        </row>
        <row r="858">
          <cell r="A858" t="str">
            <v>RHNS-SHLTHCHPWOD</v>
          </cell>
          <cell r="B858" t="str">
            <v>VAR_ncap</v>
          </cell>
          <cell r="C858" t="str">
            <v>-</v>
          </cell>
          <cell r="G858">
            <v>1.3835581586996301E-4</v>
          </cell>
          <cell r="H858">
            <v>2.4554671586966403E-4</v>
          </cell>
          <cell r="I858">
            <v>2.09467383370558E-4</v>
          </cell>
          <cell r="J858">
            <v>1.9296672378769201E-4</v>
          </cell>
          <cell r="K858">
            <v>5.2484687609832999E-4</v>
          </cell>
          <cell r="L858">
            <v>4.2274295207112098E-4</v>
          </cell>
          <cell r="M858">
            <v>7.0573622939152899E-4</v>
          </cell>
          <cell r="N858">
            <v>3.3132832571875702E-4</v>
          </cell>
          <cell r="O858">
            <v>5.4643531865380902E-4</v>
          </cell>
        </row>
        <row r="859">
          <cell r="A859" t="str">
            <v>RHNS-SHLTHCHPWOD</v>
          </cell>
          <cell r="B859" t="str">
            <v>VAR_cap</v>
          </cell>
          <cell r="C859" t="str">
            <v>-</v>
          </cell>
          <cell r="G859">
            <v>1.3835581586996301E-4</v>
          </cell>
          <cell r="H859">
            <v>3.056086796609726E-4</v>
          </cell>
          <cell r="I859">
            <v>2.8212621565979206E-4</v>
          </cell>
          <cell r="J859">
            <v>2.9527712011061697E-4</v>
          </cell>
          <cell r="K859">
            <v>6.6124966023504311E-4</v>
          </cell>
          <cell r="L859">
            <v>6.4836880573940485E-4</v>
          </cell>
          <cell r="M859">
            <v>9.9006964597150382E-4</v>
          </cell>
          <cell r="N859">
            <v>5.6022125004473195E-4</v>
          </cell>
          <cell r="O859">
            <v>7.7492249565343609E-4</v>
          </cell>
        </row>
        <row r="860">
          <cell r="A860" t="str">
            <v>RHNM-SHELCBR</v>
          </cell>
          <cell r="B860" t="str">
            <v>VAR_fout</v>
          </cell>
          <cell r="C860" t="str">
            <v>RHNM-SHAELCB</v>
          </cell>
          <cell r="E860">
            <v>0.1543866245675718</v>
          </cell>
          <cell r="F860">
            <v>0.16138984134889292</v>
          </cell>
          <cell r="G860">
            <v>0.15872119007023947</v>
          </cell>
          <cell r="H860">
            <v>7.756413481963112E-2</v>
          </cell>
          <cell r="I860">
            <v>2.8285747338263941E-3</v>
          </cell>
          <cell r="J860">
            <v>9.5701133933346755E-3</v>
          </cell>
          <cell r="K860">
            <v>5.6737402747895254E-3</v>
          </cell>
          <cell r="L860">
            <v>2.4633732071751261E-3</v>
          </cell>
          <cell r="M860">
            <v>0.10049035607122778</v>
          </cell>
          <cell r="N860">
            <v>2.787399341109885E-3</v>
          </cell>
          <cell r="O860">
            <v>3.1589737500031679E-3</v>
          </cell>
        </row>
        <row r="861">
          <cell r="A861" t="str">
            <v>RHNM-SHELCBR</v>
          </cell>
          <cell r="B861" t="str">
            <v>VAR_fin</v>
          </cell>
          <cell r="C861" t="str">
            <v>RHNM_ELC</v>
          </cell>
          <cell r="E861">
            <v>0.16251223638691767</v>
          </cell>
          <cell r="F861">
            <v>0.16988404352515027</v>
          </cell>
          <cell r="G861">
            <v>0.16707493691604156</v>
          </cell>
          <cell r="H861">
            <v>8.1646457704874775E-2</v>
          </cell>
          <cell r="I861">
            <v>2.977447088238308E-3</v>
          </cell>
          <cell r="J861">
            <v>1.0073803571931233E-2</v>
          </cell>
          <cell r="K861">
            <v>5.9723581839889817E-3</v>
          </cell>
          <cell r="L861">
            <v>2.5930244286053936E-3</v>
          </cell>
          <cell r="M861">
            <v>0.10577932218023969</v>
          </cell>
          <cell r="N861">
            <v>2.9341045695893513E-3</v>
          </cell>
          <cell r="O861">
            <v>3.3252355263191243E-3</v>
          </cell>
        </row>
        <row r="862">
          <cell r="A862" t="str">
            <v>RHNM-SHELCBR</v>
          </cell>
          <cell r="B862" t="str">
            <v>VAR_ncap</v>
          </cell>
          <cell r="C862" t="str">
            <v>-</v>
          </cell>
          <cell r="E862">
            <v>1.28770199692068E-2</v>
          </cell>
          <cell r="H862">
            <v>3.8277181437391901E-4</v>
          </cell>
          <cell r="J862">
            <v>6.5490642310990304E-4</v>
          </cell>
          <cell r="L862">
            <v>8.1317199883270103E-6</v>
          </cell>
          <cell r="M862">
            <v>8.0291924836156606E-3</v>
          </cell>
          <cell r="N862">
            <v>2.3367106317416499E-6</v>
          </cell>
          <cell r="O862">
            <v>4.6110632509314297E-5</v>
          </cell>
        </row>
        <row r="863">
          <cell r="A863" t="str">
            <v>RHNM-SHELCBR</v>
          </cell>
          <cell r="B863" t="str">
            <v>VAR_cap</v>
          </cell>
          <cell r="C863" t="str">
            <v>-</v>
          </cell>
          <cell r="E863">
            <v>1.28770199692068E-2</v>
          </cell>
          <cell r="F863">
            <v>1.287667892480975E-2</v>
          </cell>
          <cell r="G863">
            <v>1.2875492261878905E-2</v>
          </cell>
          <cell r="H863">
            <v>6.9786701965549132E-3</v>
          </cell>
          <cell r="I863">
            <v>3.8245647222029031E-4</v>
          </cell>
          <cell r="J863">
            <v>1.0339961369017965E-3</v>
          </cell>
          <cell r="K863">
            <v>6.545477559856222E-4</v>
          </cell>
          <cell r="L863">
            <v>3.5277639665110097E-4</v>
          </cell>
          <cell r="M863">
            <v>8.0369818893644886E-3</v>
          </cell>
          <cell r="N863">
            <v>4.0521491101871976E-4</v>
          </cell>
          <cell r="O863">
            <v>4.4674523569045946E-4</v>
          </cell>
        </row>
        <row r="864">
          <cell r="A864" t="str">
            <v>RHNS-SHSTG-NGAHP</v>
          </cell>
          <cell r="B864" t="str">
            <v>VAR_fout</v>
          </cell>
          <cell r="C864" t="str">
            <v>RHNS-SHANGAH</v>
          </cell>
          <cell r="F864">
            <v>1.0095060325781016E-4</v>
          </cell>
          <cell r="G864">
            <v>1.1768498791980566E-4</v>
          </cell>
          <cell r="H864">
            <v>4.3997041475486234E-2</v>
          </cell>
          <cell r="I864">
            <v>0.10654424699831484</v>
          </cell>
          <cell r="J864">
            <v>0.10724990927442012</v>
          </cell>
          <cell r="K864">
            <v>0.14354534211111919</v>
          </cell>
          <cell r="L864">
            <v>0.14300746761094751</v>
          </cell>
          <cell r="M864">
            <v>0.11990493904697531</v>
          </cell>
          <cell r="N864">
            <v>0.15313101349190689</v>
          </cell>
          <cell r="O864">
            <v>0.1141932135483273</v>
          </cell>
        </row>
        <row r="865">
          <cell r="A865" t="str">
            <v>RHNS-SHSTG-NGAHP</v>
          </cell>
          <cell r="B865" t="str">
            <v>VAR_fin</v>
          </cell>
          <cell r="C865" t="str">
            <v>RHNS-SHANGAH</v>
          </cell>
          <cell r="F865">
            <v>1.0098823084005274E-4</v>
          </cell>
          <cell r="G865">
            <v>1.1773090128366943E-4</v>
          </cell>
          <cell r="H865">
            <v>4.3999951758635414E-2</v>
          </cell>
          <cell r="I865">
            <v>0.10655118722608185</v>
          </cell>
          <cell r="J865">
            <v>0.10725716766763735</v>
          </cell>
          <cell r="K865">
            <v>0.14355453774383548</v>
          </cell>
          <cell r="L865">
            <v>0.14301657105105964</v>
          </cell>
          <cell r="M865">
            <v>0.11991404832173966</v>
          </cell>
          <cell r="N865">
            <v>0.15314008268783733</v>
          </cell>
          <cell r="O865">
            <v>0.11420252793266691</v>
          </cell>
        </row>
        <row r="866">
          <cell r="A866" t="str">
            <v>RHNS-SHSTG-NGAHP</v>
          </cell>
          <cell r="B866" t="str">
            <v>VAR_ncap</v>
          </cell>
          <cell r="C866" t="str">
            <v>-</v>
          </cell>
          <cell r="D866">
            <v>7.7759211730122904E-6</v>
          </cell>
          <cell r="E866">
            <v>1.45532475942508E-7</v>
          </cell>
          <cell r="F866">
            <v>2.8137837276972399E-5</v>
          </cell>
          <cell r="G866">
            <v>1.11878580854298E-5</v>
          </cell>
          <cell r="H866">
            <v>6.6312040131378102E-3</v>
          </cell>
          <cell r="I866">
            <v>9.6754022871520604E-3</v>
          </cell>
          <cell r="J866">
            <v>8.5175004524397097E-4</v>
          </cell>
          <cell r="K866">
            <v>1.13357945668196E-2</v>
          </cell>
          <cell r="L866">
            <v>8.3263320662127806E-3</v>
          </cell>
          <cell r="M866">
            <v>2.2686563133219799E-3</v>
          </cell>
          <cell r="N866">
            <v>1.2002673667265E-2</v>
          </cell>
          <cell r="O866">
            <v>7.6512154010483597E-3</v>
          </cell>
        </row>
        <row r="867">
          <cell r="A867" t="str">
            <v>RHNS-SHSTG-NGAHP</v>
          </cell>
          <cell r="B867" t="str">
            <v>VAR_cap</v>
          </cell>
          <cell r="C867" t="str">
            <v>-</v>
          </cell>
          <cell r="D867">
            <v>7.7759211730122904E-6</v>
          </cell>
          <cell r="E867">
            <v>2.1916237700030128E-7</v>
          </cell>
          <cell r="F867">
            <v>2.8289562805806221E-5</v>
          </cell>
          <cell r="G867">
            <v>2.8387586945655901E-5</v>
          </cell>
          <cell r="H867">
            <v>6.65093219040447E-3</v>
          </cell>
          <cell r="I867">
            <v>1.6304539009291703E-2</v>
          </cell>
          <cell r="J867">
            <v>1.711241589472786E-2</v>
          </cell>
          <cell r="K867">
            <v>2.1772865848492307E-2</v>
          </cell>
          <cell r="L867">
            <v>2.176968954060567E-2</v>
          </cell>
          <cell r="M867">
            <v>2.1774091205205869E-2</v>
          </cell>
          <cell r="N867">
            <v>2.1772069655984046E-2</v>
          </cell>
          <cell r="O867">
            <v>2.1776580644398635E-2</v>
          </cell>
        </row>
        <row r="868">
          <cell r="A868" t="str">
            <v>RHNS-SHLTHDH</v>
          </cell>
          <cell r="B868" t="str">
            <v>VAR_fout</v>
          </cell>
          <cell r="C868" t="str">
            <v>RHNS-SHLTHD</v>
          </cell>
          <cell r="E868">
            <v>5.3909231387712975E-2</v>
          </cell>
          <cell r="F868">
            <v>7.1734023480138728E-2</v>
          </cell>
          <cell r="G868">
            <v>0.11088526587462351</v>
          </cell>
          <cell r="H868">
            <v>0.17220114378904805</v>
          </cell>
          <cell r="I868">
            <v>0.24081903419081438</v>
          </cell>
          <cell r="J868">
            <v>0.32511234996390526</v>
          </cell>
          <cell r="K868">
            <v>0.43405800223181673</v>
          </cell>
          <cell r="L868">
            <v>0.47567683444817005</v>
          </cell>
          <cell r="M868">
            <v>0.49995725976892874</v>
          </cell>
          <cell r="N868">
            <v>0.52547002658867648</v>
          </cell>
          <cell r="O868">
            <v>0.55228930918553998</v>
          </cell>
        </row>
        <row r="869">
          <cell r="A869" t="str">
            <v>RHNS-SHLTHDH</v>
          </cell>
          <cell r="B869" t="str">
            <v>VAR_fin</v>
          </cell>
          <cell r="C869" t="str">
            <v>RHNS_LTH_DH</v>
          </cell>
          <cell r="E869">
            <v>5.4453769078497895E-2</v>
          </cell>
          <cell r="F869">
            <v>7.2458609575897726E-2</v>
          </cell>
          <cell r="G869">
            <v>0.11200531906527633</v>
          </cell>
          <cell r="H869">
            <v>0.17394054928186653</v>
          </cell>
          <cell r="I869">
            <v>0.24325154968769136</v>
          </cell>
          <cell r="J869">
            <v>0.32839631309485368</v>
          </cell>
          <cell r="K869">
            <v>0.43844242649678494</v>
          </cell>
          <cell r="L869">
            <v>0.48048165095774747</v>
          </cell>
          <cell r="M869">
            <v>0.5050073330999284</v>
          </cell>
          <cell r="N869">
            <v>0.53077780463502677</v>
          </cell>
          <cell r="O869">
            <v>0.5578679890763022</v>
          </cell>
        </row>
        <row r="870">
          <cell r="A870" t="str">
            <v>RHNS-SHLTHDH</v>
          </cell>
          <cell r="B870" t="str">
            <v>VAR_fin</v>
          </cell>
          <cell r="C870" t="str">
            <v>RHNSLTHDHC</v>
          </cell>
          <cell r="E870">
            <v>5.3909231387712975E-2</v>
          </cell>
          <cell r="F870">
            <v>7.1734023480138728E-2</v>
          </cell>
          <cell r="G870">
            <v>0.11088526587462351</v>
          </cell>
          <cell r="H870">
            <v>0.17220114378904805</v>
          </cell>
          <cell r="I870">
            <v>0.24081903419081438</v>
          </cell>
          <cell r="J870">
            <v>0.32511234996390526</v>
          </cell>
          <cell r="K870">
            <v>0.43405800223181673</v>
          </cell>
          <cell r="L870">
            <v>0.47567683444817005</v>
          </cell>
          <cell r="M870">
            <v>0.49995725976892874</v>
          </cell>
          <cell r="N870">
            <v>0.52547002658867648</v>
          </cell>
          <cell r="O870">
            <v>0.55228930918553998</v>
          </cell>
        </row>
        <row r="871">
          <cell r="A871" t="str">
            <v>RHNS-SHLTHDH</v>
          </cell>
          <cell r="B871" t="str">
            <v>VAR_ncap</v>
          </cell>
          <cell r="C871" t="str">
            <v>-</v>
          </cell>
          <cell r="E871">
            <v>4.5788895690204098E-3</v>
          </cell>
          <cell r="F871">
            <v>1.1711312160095899E-3</v>
          </cell>
          <cell r="G871">
            <v>2.34391416491242E-3</v>
          </cell>
          <cell r="H871">
            <v>5.3727997981627799E-3</v>
          </cell>
          <cell r="I871">
            <v>5.4356165287691204E-3</v>
          </cell>
          <cell r="J871">
            <v>6.0597070621574104E-3</v>
          </cell>
          <cell r="K871">
            <v>8.4064622288202093E-3</v>
          </cell>
          <cell r="L871">
            <v>3.1534214811933798E-3</v>
          </cell>
          <cell r="M871">
            <v>1.69100458340318E-3</v>
          </cell>
          <cell r="N871">
            <v>4.0060936664864798E-4</v>
          </cell>
          <cell r="O871">
            <v>1.70852075325394E-3</v>
          </cell>
        </row>
        <row r="872">
          <cell r="A872" t="str">
            <v>RHNS-SHLTHDH</v>
          </cell>
          <cell r="B872" t="str">
            <v>VAR_cap</v>
          </cell>
          <cell r="C872" t="str">
            <v>-</v>
          </cell>
          <cell r="E872">
            <v>4.5788895690204098E-3</v>
          </cell>
          <cell r="F872">
            <v>5.75002078503E-3</v>
          </cell>
          <cell r="G872">
            <v>8.0939349499424204E-3</v>
          </cell>
          <cell r="H872">
            <v>1.34667347481052E-2</v>
          </cell>
          <cell r="I872">
            <v>1.8902351276874299E-2</v>
          </cell>
          <cell r="J872">
            <v>2.4962058339031701E-2</v>
          </cell>
          <cell r="K872">
            <v>3.3368520567852E-2</v>
          </cell>
          <cell r="L872">
            <v>3.6521942049045297E-2</v>
          </cell>
          <cell r="M872">
            <v>3.8212946632448501E-2</v>
          </cell>
          <cell r="N872">
            <v>3.8613555999097202E-2</v>
          </cell>
          <cell r="O872">
            <v>4.0322076752351103E-2</v>
          </cell>
        </row>
        <row r="873">
          <cell r="A873" t="str">
            <v>ITOT-SWHNGAHP</v>
          </cell>
          <cell r="B873" t="str">
            <v>VAR_fout</v>
          </cell>
          <cell r="C873" t="str">
            <v>ITOT-SWHANGAH</v>
          </cell>
          <cell r="F873">
            <v>5.0703780195492085E-2</v>
          </cell>
          <cell r="G873">
            <v>0.16865803098858254</v>
          </cell>
          <cell r="H873">
            <v>0.20757405546602375</v>
          </cell>
          <cell r="I873">
            <v>0.23398677579479071</v>
          </cell>
          <cell r="J873">
            <v>0.23457142848747498</v>
          </cell>
          <cell r="K873">
            <v>0.23456841948775581</v>
          </cell>
          <cell r="L873">
            <v>0.21964057651618832</v>
          </cell>
          <cell r="M873">
            <v>4.0549690216105185</v>
          </cell>
          <cell r="N873">
            <v>4.0548411700520335</v>
          </cell>
          <cell r="O873">
            <v>4.0329322032549575</v>
          </cell>
        </row>
        <row r="874">
          <cell r="A874" t="str">
            <v>ITOT-SWHNGAHP</v>
          </cell>
          <cell r="B874" t="str">
            <v>VAR_fout</v>
          </cell>
          <cell r="C874" t="str">
            <v>CO2_I</v>
          </cell>
          <cell r="F874">
            <v>1.51673741504709</v>
          </cell>
          <cell r="G874">
            <v>4.9485048710379598</v>
          </cell>
          <cell r="H874">
            <v>5.9758057295136497</v>
          </cell>
          <cell r="I874">
            <v>6.6118760290288296</v>
          </cell>
          <cell r="J874">
            <v>6.5082831481726799</v>
          </cell>
          <cell r="K874">
            <v>6.3923631557118101</v>
          </cell>
          <cell r="L874">
            <v>5.9855556510439403</v>
          </cell>
          <cell r="M874">
            <v>110.50436639297401</v>
          </cell>
          <cell r="N874">
            <v>110.500882234307</v>
          </cell>
          <cell r="O874">
            <v>109.903827982762</v>
          </cell>
        </row>
        <row r="875">
          <cell r="A875" t="str">
            <v>ITOT-SWHNGAHP</v>
          </cell>
          <cell r="B875" t="str">
            <v>VAR_fin</v>
          </cell>
          <cell r="C875" t="str">
            <v>ITOTELCHPC</v>
          </cell>
          <cell r="F875">
            <v>5.0703780195492085E-2</v>
          </cell>
          <cell r="G875">
            <v>0.16865803098858254</v>
          </cell>
          <cell r="H875">
            <v>0.20757405546602375</v>
          </cell>
          <cell r="I875">
            <v>0.23398677579479071</v>
          </cell>
          <cell r="J875">
            <v>0.23457142848747498</v>
          </cell>
          <cell r="K875">
            <v>0.23456841948775581</v>
          </cell>
          <cell r="L875">
            <v>0.21964057651618832</v>
          </cell>
          <cell r="M875">
            <v>4.0549690216105185</v>
          </cell>
          <cell r="N875">
            <v>4.0548411700520335</v>
          </cell>
          <cell r="O875">
            <v>4.0329322032549575</v>
          </cell>
        </row>
        <row r="876">
          <cell r="A876" t="str">
            <v>ITOT-SWHNGAHP</v>
          </cell>
          <cell r="B876" t="str">
            <v>VAR_fin</v>
          </cell>
          <cell r="C876" t="str">
            <v>INGA</v>
          </cell>
          <cell r="F876">
            <v>2.6892507358990871E-2</v>
          </cell>
          <cell r="G876">
            <v>8.7739448068049036E-2</v>
          </cell>
          <cell r="H876">
            <v>0.10595400229634128</v>
          </cell>
          <cell r="I876">
            <v>0.11723184448632687</v>
          </cell>
          <cell r="J876">
            <v>0.11539509127965737</v>
          </cell>
          <cell r="K876">
            <v>0.11333977226439379</v>
          </cell>
          <cell r="L876">
            <v>0.10612687324545994</v>
          </cell>
          <cell r="M876">
            <v>1.9592972764711729</v>
          </cell>
          <cell r="N876">
            <v>1.9592355006082769</v>
          </cell>
          <cell r="O876">
            <v>1.9486494323184709</v>
          </cell>
        </row>
        <row r="877">
          <cell r="A877" t="str">
            <v>ITOT-SWHNGAHP</v>
          </cell>
          <cell r="B877" t="str">
            <v>VAR_ncap</v>
          </cell>
          <cell r="C877" t="str">
            <v>-</v>
          </cell>
          <cell r="E877">
            <v>2.0601034683433099E-4</v>
          </cell>
          <cell r="F877">
            <v>2.6913484649492901E-3</v>
          </cell>
          <cell r="G877">
            <v>6.3391147987126896E-3</v>
          </cell>
          <cell r="H877">
            <v>2.2864773974896799E-3</v>
          </cell>
          <cell r="I877">
            <v>4.8708545198134796E-3</v>
          </cell>
          <cell r="J877">
            <v>5.7074653229645198E-3</v>
          </cell>
          <cell r="K877">
            <v>2.47075401687895E-3</v>
          </cell>
          <cell r="L877">
            <v>3.9248879988284698E-3</v>
          </cell>
          <cell r="M877">
            <v>0.21544827406302</v>
          </cell>
          <cell r="N877">
            <v>3.2539790226365499E-3</v>
          </cell>
          <cell r="O877">
            <v>2.1991994972526499E-3</v>
          </cell>
        </row>
        <row r="878">
          <cell r="A878" t="str">
            <v>ITOT-SWHNGAHP</v>
          </cell>
          <cell r="B878" t="str">
            <v>VAR_cap</v>
          </cell>
          <cell r="C878" t="str">
            <v>-</v>
          </cell>
          <cell r="E878">
            <v>2.0601034683433099E-4</v>
          </cell>
          <cell r="F878">
            <v>2.8969083736576648E-3</v>
          </cell>
          <cell r="G878">
            <v>9.2354951447043213E-3</v>
          </cell>
          <cell r="H878">
            <v>1.1420040180289949E-2</v>
          </cell>
          <cell r="I878">
            <v>1.2853563655937672E-2</v>
          </cell>
          <cell r="J878">
            <v>1.2863525193426813E-2</v>
          </cell>
          <cell r="K878">
            <v>1.3047085072908679E-2</v>
          </cell>
          <cell r="L878">
            <v>1.2092766003930033E-2</v>
          </cell>
          <cell r="M878">
            <v>0.22184129810703895</v>
          </cell>
          <cell r="N878">
            <v>0.22181668426530807</v>
          </cell>
          <cell r="O878">
            <v>0.22089831223651654</v>
          </cell>
        </row>
        <row r="879">
          <cell r="A879" t="str">
            <v>RHSA-WHLFOBR</v>
          </cell>
          <cell r="B879" t="str">
            <v>VAR_fout</v>
          </cell>
          <cell r="C879" t="str">
            <v>CO2_R</v>
          </cell>
          <cell r="D879">
            <v>726.71208832715695</v>
          </cell>
          <cell r="E879">
            <v>612.97486328160096</v>
          </cell>
          <cell r="F879">
            <v>122.492724488934</v>
          </cell>
          <cell r="G879">
            <v>194.28003674501801</v>
          </cell>
          <cell r="H879">
            <v>56.811403983287803</v>
          </cell>
          <cell r="I879">
            <v>0.42000948139559002</v>
          </cell>
          <cell r="J879">
            <v>0.419917810457969</v>
          </cell>
          <cell r="K879">
            <v>0.39614321849637502</v>
          </cell>
          <cell r="L879">
            <v>0.53528933697821302</v>
          </cell>
          <cell r="M879">
            <v>0.763334335511068</v>
          </cell>
          <cell r="N879">
            <v>0.62490041537761198</v>
          </cell>
          <cell r="O879">
            <v>1.6630555196630099</v>
          </cell>
        </row>
        <row r="880">
          <cell r="A880" t="str">
            <v>RHSA-WHLFOBR</v>
          </cell>
          <cell r="B880" t="str">
            <v>VAR_fout</v>
          </cell>
          <cell r="C880" t="str">
            <v>RHSA-WHLFO</v>
          </cell>
          <cell r="D880">
            <v>6.9844558466540354</v>
          </cell>
          <cell r="E880">
            <v>5.9433055773854804</v>
          </cell>
          <cell r="F880">
            <v>1.2032514066006486</v>
          </cell>
          <cell r="G880">
            <v>1.9496102737585166</v>
          </cell>
          <cell r="H880">
            <v>0.5761276339610043</v>
          </cell>
          <cell r="I880">
            <v>4.3038624210171008E-3</v>
          </cell>
          <cell r="J880">
            <v>4.302923063404949E-3</v>
          </cell>
          <cell r="K880">
            <v>4.0593033894430102E-3</v>
          </cell>
          <cell r="L880">
            <v>5.4851420356909347E-3</v>
          </cell>
          <cell r="M880">
            <v>7.8219328534249837E-3</v>
          </cell>
          <cell r="N880">
            <v>6.4033921464943574E-3</v>
          </cell>
          <cell r="O880">
            <v>1.7041429949056983E-2</v>
          </cell>
        </row>
        <row r="881">
          <cell r="A881" t="str">
            <v>RHSA-WHLFOBR</v>
          </cell>
          <cell r="B881" t="str">
            <v>VAR_fin</v>
          </cell>
          <cell r="C881" t="str">
            <v>RLFO</v>
          </cell>
          <cell r="D881">
            <v>9.8604082540998235</v>
          </cell>
          <cell r="E881">
            <v>8.3171623240379944</v>
          </cell>
          <cell r="F881">
            <v>1.6620451083980192</v>
          </cell>
          <cell r="G881">
            <v>2.6360927645185579</v>
          </cell>
          <cell r="H881">
            <v>0.77084672975967117</v>
          </cell>
          <cell r="I881">
            <v>5.6989074816226519E-3</v>
          </cell>
          <cell r="J881">
            <v>5.6976636425775931E-3</v>
          </cell>
          <cell r="K881">
            <v>5.3750775915383372E-3</v>
          </cell>
          <cell r="L881">
            <v>7.263084626570067E-3</v>
          </cell>
          <cell r="M881">
            <v>1.0357317985224811E-2</v>
          </cell>
          <cell r="N881">
            <v>8.4789744284614974E-3</v>
          </cell>
          <cell r="O881">
            <v>2.2565203794613391E-2</v>
          </cell>
        </row>
        <row r="882">
          <cell r="A882" t="str">
            <v>RHSA-WHLFOBR</v>
          </cell>
          <cell r="B882" t="str">
            <v>VAR_ncap</v>
          </cell>
          <cell r="C882" t="str">
            <v>-</v>
          </cell>
          <cell r="E882">
            <v>3.4299578521836599E-7</v>
          </cell>
          <cell r="F882">
            <v>2.97218368439426E-7</v>
          </cell>
          <cell r="G882">
            <v>2.7093582997014302E-7</v>
          </cell>
          <cell r="H882">
            <v>1.4664946668857201E-6</v>
          </cell>
          <cell r="I882">
            <v>3.1558576569978597E-4</v>
          </cell>
          <cell r="J882">
            <v>6.7658613871691699E-6</v>
          </cell>
          <cell r="L882">
            <v>3.4698174247718401E-4</v>
          </cell>
          <cell r="M882">
            <v>2.3346025962046001E-4</v>
          </cell>
          <cell r="N882">
            <v>8.33909091661149E-6</v>
          </cell>
          <cell r="O882">
            <v>1.0002658067231099E-3</v>
          </cell>
        </row>
        <row r="883">
          <cell r="A883" t="str">
            <v>RHSA-WHLFOBR</v>
          </cell>
          <cell r="B883" t="str">
            <v>VAR_cap</v>
          </cell>
          <cell r="C883" t="str">
            <v>-</v>
          </cell>
          <cell r="D883">
            <v>0.47738433216181703</v>
          </cell>
          <cell r="E883">
            <v>0.47738259582730591</v>
          </cell>
          <cell r="F883">
            <v>0.17518631575821764</v>
          </cell>
          <cell r="G883">
            <v>0.17517979980533266</v>
          </cell>
          <cell r="H883">
            <v>4.5431345654003571E-2</v>
          </cell>
          <cell r="I883">
            <v>3.1700163575879589E-4</v>
          </cell>
          <cell r="J883">
            <v>3.2308138052835212E-4</v>
          </cell>
          <cell r="K883">
            <v>3.2171362063057509E-4</v>
          </cell>
          <cell r="L883">
            <v>4.0062276573862236E-4</v>
          </cell>
          <cell r="M883">
            <v>5.8024281352558925E-4</v>
          </cell>
          <cell r="N883">
            <v>4.7803128964305679E-4</v>
          </cell>
          <cell r="O883">
            <v>1.2411291311664979E-3</v>
          </cell>
        </row>
        <row r="884">
          <cell r="A884" t="str">
            <v>D-IWST</v>
          </cell>
          <cell r="B884" t="str">
            <v>VAR_fout</v>
          </cell>
          <cell r="C884" t="str">
            <v>CO2</v>
          </cell>
          <cell r="D884">
            <v>1068.1296897669999</v>
          </cell>
          <cell r="E884">
            <v>1094.4819268891999</v>
          </cell>
          <cell r="F884">
            <v>1024.64126711891</v>
          </cell>
          <cell r="G884">
            <v>1013.19797965246</v>
          </cell>
          <cell r="H884">
            <v>1001.75488773666</v>
          </cell>
          <cell r="I884">
            <v>996.69831040385998</v>
          </cell>
          <cell r="J884">
            <v>991.64176476434398</v>
          </cell>
          <cell r="K884">
            <v>986.58531321899102</v>
          </cell>
          <cell r="L884">
            <v>986.585234774681</v>
          </cell>
          <cell r="M884">
            <v>986.585349289894</v>
          </cell>
          <cell r="N884">
            <v>986.58525199451606</v>
          </cell>
          <cell r="O884">
            <v>986.58538793822595</v>
          </cell>
        </row>
        <row r="885">
          <cell r="A885" t="str">
            <v>D-IWST</v>
          </cell>
          <cell r="B885" t="str">
            <v>VAR_fout</v>
          </cell>
          <cell r="C885" t="str">
            <v>IWST</v>
          </cell>
          <cell r="D885">
            <v>11.510018208696115</v>
          </cell>
          <cell r="E885">
            <v>11.793986281133598</v>
          </cell>
          <cell r="F885">
            <v>11.041392964643391</v>
          </cell>
          <cell r="G885">
            <v>10.918081677289429</v>
          </cell>
          <cell r="H885">
            <v>10.794772497162247</v>
          </cell>
          <cell r="I885">
            <v>10.740283517282963</v>
          </cell>
          <cell r="J885">
            <v>10.685794878926112</v>
          </cell>
          <cell r="K885">
            <v>10.631307254514995</v>
          </cell>
          <cell r="L885">
            <v>10.631306409209936</v>
          </cell>
          <cell r="M885">
            <v>10.631307643210086</v>
          </cell>
          <cell r="N885">
            <v>10.631306594768496</v>
          </cell>
          <cell r="O885">
            <v>10.631308059679156</v>
          </cell>
        </row>
        <row r="886">
          <cell r="A886" t="str">
            <v>D-IWST</v>
          </cell>
          <cell r="B886" t="str">
            <v>VAR_fin</v>
          </cell>
          <cell r="C886" t="str">
            <v>WSTNREN</v>
          </cell>
          <cell r="D886">
            <v>11.510018208696115</v>
          </cell>
          <cell r="E886">
            <v>11.793986281133598</v>
          </cell>
          <cell r="F886">
            <v>11.041392964643391</v>
          </cell>
          <cell r="G886">
            <v>10.918081677289429</v>
          </cell>
          <cell r="H886">
            <v>10.794772497162247</v>
          </cell>
          <cell r="I886">
            <v>10.740283517282963</v>
          </cell>
          <cell r="J886">
            <v>10.685794878926112</v>
          </cell>
          <cell r="K886">
            <v>10.631307254514995</v>
          </cell>
          <cell r="L886">
            <v>10.631306409209936</v>
          </cell>
          <cell r="M886">
            <v>10.631307643210086</v>
          </cell>
          <cell r="N886">
            <v>10.631306594768496</v>
          </cell>
          <cell r="O886">
            <v>10.631308059679156</v>
          </cell>
        </row>
        <row r="887">
          <cell r="A887" t="str">
            <v>RHES-SHLFOBR</v>
          </cell>
          <cell r="B887" t="str">
            <v>VAR_fout</v>
          </cell>
          <cell r="C887" t="str">
            <v>CO2_R</v>
          </cell>
          <cell r="D887">
            <v>1783.6624128642</v>
          </cell>
          <cell r="E887">
            <v>1640.96932891813</v>
          </cell>
          <cell r="F887">
            <v>1694.4782949527701</v>
          </cell>
          <cell r="G887">
            <v>1597.44731339598</v>
          </cell>
          <cell r="H887">
            <v>1318.80785800494</v>
          </cell>
          <cell r="I887">
            <v>1291.7499431313599</v>
          </cell>
          <cell r="J887">
            <v>1250.4207476715901</v>
          </cell>
          <cell r="K887">
            <v>979.40544914255304</v>
          </cell>
          <cell r="L887">
            <v>878.66535391539696</v>
          </cell>
          <cell r="M887">
            <v>741.98373686571301</v>
          </cell>
          <cell r="N887">
            <v>361.14485544825499</v>
          </cell>
          <cell r="O887">
            <v>81.218478993087302</v>
          </cell>
        </row>
        <row r="888">
          <cell r="A888" t="str">
            <v>RHES-SHLFOBR</v>
          </cell>
          <cell r="B888" t="str">
            <v>VAR_fout</v>
          </cell>
          <cell r="C888" t="str">
            <v>RHES-SHLFO</v>
          </cell>
          <cell r="D888">
            <v>21.680654611363764</v>
          </cell>
          <cell r="E888">
            <v>19.946201137347238</v>
          </cell>
          <cell r="F888">
            <v>20.596609758867359</v>
          </cell>
          <cell r="G888">
            <v>19.417185231803259</v>
          </cell>
          <cell r="H888">
            <v>16.03028547439299</v>
          </cell>
          <cell r="I888">
            <v>15.70139290893507</v>
          </cell>
          <cell r="J888">
            <v>15.19903102382357</v>
          </cell>
          <cell r="K888">
            <v>11.90480391031485</v>
          </cell>
          <cell r="L888">
            <v>10.680294611703445</v>
          </cell>
          <cell r="M888">
            <v>9.0189113198851469</v>
          </cell>
          <cell r="N888">
            <v>4.3897639032889408</v>
          </cell>
          <cell r="O888">
            <v>0.9872214486382741</v>
          </cell>
        </row>
        <row r="889">
          <cell r="A889" t="str">
            <v>RHES-SHLFOBR</v>
          </cell>
          <cell r="B889" t="str">
            <v>VAR_fin</v>
          </cell>
          <cell r="C889" t="str">
            <v>RLFO</v>
          </cell>
          <cell r="D889">
            <v>24.201660961522332</v>
          </cell>
          <cell r="E889">
            <v>22.265526850992245</v>
          </cell>
          <cell r="F889">
            <v>22.991564381991434</v>
          </cell>
          <cell r="G889">
            <v>21.674997468059399</v>
          </cell>
          <cell r="H889">
            <v>17.894272157461945</v>
          </cell>
          <cell r="I889">
            <v>17.527136270439144</v>
          </cell>
          <cell r="J889">
            <v>16.966360212640236</v>
          </cell>
          <cell r="K889">
            <v>13.289083434770061</v>
          </cell>
          <cell r="L889">
            <v>11.922189333994529</v>
          </cell>
          <cell r="M889">
            <v>10.067621938476439</v>
          </cell>
          <cell r="N889">
            <v>4.9002015664620773</v>
          </cell>
          <cell r="O889">
            <v>1.1020146403403979</v>
          </cell>
        </row>
        <row r="890">
          <cell r="A890" t="str">
            <v>RHES-SHLFOBR</v>
          </cell>
          <cell r="B890" t="str">
            <v>VAR_ncap</v>
          </cell>
          <cell r="C890" t="str">
            <v>-</v>
          </cell>
          <cell r="E890">
            <v>1.80092336966969E-7</v>
          </cell>
          <cell r="F890">
            <v>2.0930057225141501E-7</v>
          </cell>
          <cell r="G890">
            <v>2.65345950533971E-7</v>
          </cell>
          <cell r="H890">
            <v>0.843108470355729</v>
          </cell>
          <cell r="I890">
            <v>0.42633740468440801</v>
          </cell>
          <cell r="J890">
            <v>4.5595144912368298E-7</v>
          </cell>
          <cell r="K890">
            <v>0.53559627950771505</v>
          </cell>
          <cell r="L890">
            <v>0.26326148920911602</v>
          </cell>
          <cell r="M890">
            <v>1.61113002339535E-6</v>
          </cell>
          <cell r="N890">
            <v>8.0617980026494299E-2</v>
          </cell>
          <cell r="O890">
            <v>2.0656471494322498E-6</v>
          </cell>
        </row>
        <row r="891">
          <cell r="A891" t="str">
            <v>RHES-SHLFOBR</v>
          </cell>
          <cell r="B891" t="str">
            <v>VAR_cap</v>
          </cell>
          <cell r="C891" t="str">
            <v>-</v>
          </cell>
          <cell r="D891">
            <v>1.7515307393373001</v>
          </cell>
          <cell r="E891">
            <v>1.7515302118946112</v>
          </cell>
          <cell r="F891">
            <v>1.7515296839151628</v>
          </cell>
          <cell r="G891">
            <v>1.751528857778063</v>
          </cell>
          <cell r="H891">
            <v>1.2973405101924889</v>
          </cell>
          <cell r="I891">
            <v>1.2694459363168087</v>
          </cell>
          <cell r="J891">
            <v>1.2694014734726238</v>
          </cell>
          <cell r="K891">
            <v>0.96193364435183926</v>
          </cell>
          <cell r="L891">
            <v>0.86436620741595971</v>
          </cell>
          <cell r="M891">
            <v>0.79885762693324203</v>
          </cell>
          <cell r="N891">
            <v>0.35528851315017551</v>
          </cell>
          <cell r="O891">
            <v>8.0621095590644704E-2</v>
          </cell>
        </row>
        <row r="892">
          <cell r="A892" t="str">
            <v>ITOT-SWHSTG</v>
          </cell>
          <cell r="B892" t="str">
            <v>VAR_fout</v>
          </cell>
          <cell r="C892" t="str">
            <v>ITOT-SWH</v>
          </cell>
          <cell r="E892">
            <v>1.3222312044923468E-4</v>
          </cell>
          <cell r="F892">
            <v>2.4663264430579155E-3</v>
          </cell>
          <cell r="G892">
            <v>1.4886802330194976E-3</v>
          </cell>
          <cell r="H892">
            <v>2.8503011340680752E-3</v>
          </cell>
          <cell r="I892">
            <v>3.4174417805604776E-3</v>
          </cell>
          <cell r="J892">
            <v>6.1965481913549125E-3</v>
          </cell>
          <cell r="K892">
            <v>4.6222498615409301E-2</v>
          </cell>
          <cell r="L892">
            <v>0.2759526687841905</v>
          </cell>
          <cell r="M892">
            <v>0.24172684701036307</v>
          </cell>
          <cell r="N892">
            <v>0.35031331630532742</v>
          </cell>
          <cell r="O892">
            <v>0.28667728065768749</v>
          </cell>
        </row>
        <row r="893">
          <cell r="A893" t="str">
            <v>ITOT-SWHSTG</v>
          </cell>
          <cell r="B893" t="str">
            <v>VAR_fout</v>
          </cell>
          <cell r="C893" t="str">
            <v>AUX_ITOT-STG_OUT</v>
          </cell>
          <cell r="E893">
            <v>1.3211513362226362E-4</v>
          </cell>
          <cell r="F893">
            <v>2.4631806185131991E-3</v>
          </cell>
          <cell r="G893">
            <v>1.4886802330194998E-3</v>
          </cell>
          <cell r="H893">
            <v>2.8471341328080027E-3</v>
          </cell>
          <cell r="I893">
            <v>3.4174417805604811E-3</v>
          </cell>
          <cell r="J893">
            <v>6.1904968747618005E-3</v>
          </cell>
          <cell r="K893">
            <v>4.6222498615409301E-2</v>
          </cell>
          <cell r="L893">
            <v>0.2759526687841905</v>
          </cell>
          <cell r="M893">
            <v>0.24172684701036307</v>
          </cell>
          <cell r="N893">
            <v>0.35031331630532758</v>
          </cell>
          <cell r="O893">
            <v>0.28667728065768749</v>
          </cell>
        </row>
        <row r="894">
          <cell r="A894" t="str">
            <v>ITOT-SWHSTG</v>
          </cell>
          <cell r="B894" t="str">
            <v>VAR_fin</v>
          </cell>
          <cell r="C894" t="str">
            <v>AUX_ITOT-STG_IN</v>
          </cell>
          <cell r="E894">
            <v>1.6085593760353049E-4</v>
          </cell>
          <cell r="F894">
            <v>2.936102911673317E-3</v>
          </cell>
          <cell r="G894">
            <v>1.7111267083188286E-3</v>
          </cell>
          <cell r="H894">
            <v>3.1670012629421832E-3</v>
          </cell>
          <cell r="I894">
            <v>3.6746685805053455E-3</v>
          </cell>
          <cell r="J894">
            <v>6.4547377074804183E-3</v>
          </cell>
          <cell r="K894">
            <v>4.668939253641155E-2</v>
          </cell>
          <cell r="L894">
            <v>0.27874007827611674</v>
          </cell>
          <cell r="M894">
            <v>0.24416854014842659</v>
          </cell>
          <cell r="N894">
            <v>0.35385184247112977</v>
          </cell>
          <cell r="O894">
            <v>0.28957301826250098</v>
          </cell>
        </row>
        <row r="895">
          <cell r="A895" t="str">
            <v>ITOT-SWHSTG</v>
          </cell>
          <cell r="B895" t="str">
            <v>VAR_fin</v>
          </cell>
          <cell r="C895" t="str">
            <v>ITOT-SWH</v>
          </cell>
          <cell r="E895">
            <v>1.6085593760353049E-4</v>
          </cell>
          <cell r="F895">
            <v>2.936102911673317E-3</v>
          </cell>
          <cell r="G895">
            <v>1.7111267083188286E-3</v>
          </cell>
          <cell r="H895">
            <v>3.1670012629421832E-3</v>
          </cell>
          <cell r="I895">
            <v>3.6746685805053455E-3</v>
          </cell>
          <cell r="J895">
            <v>6.4547377074804183E-3</v>
          </cell>
          <cell r="K895">
            <v>4.668939253641155E-2</v>
          </cell>
          <cell r="L895">
            <v>0.27874007827611674</v>
          </cell>
          <cell r="M895">
            <v>0.24416854014842659</v>
          </cell>
          <cell r="N895">
            <v>0.35385184247112977</v>
          </cell>
          <cell r="O895">
            <v>0.28957301826250098</v>
          </cell>
        </row>
        <row r="896">
          <cell r="A896" t="str">
            <v>ITOT-SWHSTG</v>
          </cell>
          <cell r="B896" t="str">
            <v>VAR_ncap</v>
          </cell>
          <cell r="C896" t="str">
            <v>-</v>
          </cell>
          <cell r="D896">
            <v>5.4636102647493399E-4</v>
          </cell>
          <cell r="E896">
            <v>4.5405132333606997E-6</v>
          </cell>
          <cell r="F896">
            <v>8.6743640054047201E-6</v>
          </cell>
          <cell r="G896">
            <v>3.7710568180232498E-6</v>
          </cell>
          <cell r="H896">
            <v>7.7660243045809304E-4</v>
          </cell>
          <cell r="I896">
            <v>2.1932622539784399E-4</v>
          </cell>
          <cell r="J896">
            <v>2.1358147065623901E-4</v>
          </cell>
          <cell r="K896">
            <v>6.5566769267574902E-3</v>
          </cell>
          <cell r="L896">
            <v>6.7590027897233507E-2</v>
          </cell>
          <cell r="M896">
            <v>3.99575248659625E-4</v>
          </cell>
          <cell r="N896">
            <v>3.6232339667237802E-2</v>
          </cell>
          <cell r="O896">
            <v>2.96243743199626E-2</v>
          </cell>
        </row>
        <row r="897">
          <cell r="A897" t="str">
            <v>ITOT-SWHSTG</v>
          </cell>
          <cell r="B897" t="str">
            <v>VAR_cap</v>
          </cell>
          <cell r="C897" t="str">
            <v>-</v>
          </cell>
          <cell r="D897">
            <v>5.4636102647493399E-4</v>
          </cell>
          <cell r="E897">
            <v>5.5055343028602107E-4</v>
          </cell>
          <cell r="F897">
            <v>5.5826824073912623E-4</v>
          </cell>
          <cell r="G897">
            <v>5.5985116878290572E-4</v>
          </cell>
          <cell r="H897">
            <v>9.2676917617697007E-4</v>
          </cell>
          <cell r="I897">
            <v>9.9752481561551465E-4</v>
          </cell>
          <cell r="J897">
            <v>1.2053687313117365E-3</v>
          </cell>
          <cell r="K897">
            <v>6.9751262163313069E-3</v>
          </cell>
          <cell r="L897">
            <v>7.4341020439694372E-2</v>
          </cell>
          <cell r="M897">
            <v>7.4512847692697837E-2</v>
          </cell>
          <cell r="N897">
            <v>8.3914068159504765E-2</v>
          </cell>
          <cell r="O897">
            <v>6.6233695081965041E-2</v>
          </cell>
        </row>
        <row r="898">
          <cell r="A898" t="str">
            <v>SCOM-SHLFOBR</v>
          </cell>
          <cell r="B898" t="str">
            <v>VAR_fout</v>
          </cell>
          <cell r="C898" t="str">
            <v>CO2_S</v>
          </cell>
          <cell r="D898">
            <v>2229.9139136358299</v>
          </cell>
          <cell r="E898">
            <v>1989.9828649390499</v>
          </cell>
          <cell r="F898">
            <v>1867.80853027594</v>
          </cell>
          <cell r="G898">
            <v>1573.5938625486999</v>
          </cell>
          <cell r="H898">
            <v>1253.38744266718</v>
          </cell>
          <cell r="I898">
            <v>1049.79675555312</v>
          </cell>
          <cell r="J898">
            <v>976.041700101375</v>
          </cell>
          <cell r="K898">
            <v>944.291924639743</v>
          </cell>
          <cell r="L898">
            <v>693.48018558458705</v>
          </cell>
          <cell r="M898">
            <v>578.93952844974206</v>
          </cell>
          <cell r="N898">
            <v>311.50565192819698</v>
          </cell>
          <cell r="O898">
            <v>132.761155187063</v>
          </cell>
        </row>
        <row r="899">
          <cell r="A899" t="str">
            <v>SCOM-SHLFOBR</v>
          </cell>
          <cell r="B899" t="str">
            <v>VAR_fout</v>
          </cell>
          <cell r="C899" t="str">
            <v>SCOM-SHLFO</v>
          </cell>
          <cell r="D899">
            <v>24.843069447814507</v>
          </cell>
          <cell r="E899">
            <v>22.213941901377503</v>
          </cell>
          <cell r="F899">
            <v>20.911933012015279</v>
          </cell>
          <cell r="G899">
            <v>17.704701423815248</v>
          </cell>
          <cell r="H899">
            <v>14.172529026558406</v>
          </cell>
          <cell r="I899">
            <v>11.929508585830902</v>
          </cell>
          <cell r="J899">
            <v>11.09138295569743</v>
          </cell>
          <cell r="K899">
            <v>10.730590052724351</v>
          </cell>
          <cell r="L899">
            <v>7.8804566543702972</v>
          </cell>
          <cell r="M899">
            <v>6.5788582778379734</v>
          </cell>
          <cell r="N899">
            <v>3.5398369537295036</v>
          </cell>
          <cell r="O899">
            <v>1.5086494907620782</v>
          </cell>
        </row>
        <row r="900">
          <cell r="A900" t="str">
            <v>SCOM-SHLFOBR</v>
          </cell>
          <cell r="B900" t="str">
            <v>VAR_fin</v>
          </cell>
          <cell r="C900" t="str">
            <v>SLFO</v>
          </cell>
          <cell r="D900">
            <v>30.256633834950208</v>
          </cell>
          <cell r="E900">
            <v>27.001124354668281</v>
          </cell>
          <cell r="F900">
            <v>25.343399325318007</v>
          </cell>
          <cell r="G900">
            <v>21.351341418571248</v>
          </cell>
          <cell r="H900">
            <v>17.00661387608109</v>
          </cell>
          <cell r="I900">
            <v>14.244189356215994</v>
          </cell>
          <cell r="J900">
            <v>13.243442335161122</v>
          </cell>
          <cell r="K900">
            <v>12.812644839073849</v>
          </cell>
          <cell r="L900">
            <v>9.409500482830218</v>
          </cell>
          <cell r="M900">
            <v>7.8553531675677437</v>
          </cell>
          <cell r="N900">
            <v>4.2266709895277739</v>
          </cell>
          <cell r="O900">
            <v>1.8013725262830811</v>
          </cell>
        </row>
        <row r="901">
          <cell r="A901" t="str">
            <v>SCOM-SHLFOBR</v>
          </cell>
          <cell r="B901" t="str">
            <v>VAR_ncap</v>
          </cell>
          <cell r="C901" t="str">
            <v>-</v>
          </cell>
          <cell r="D901">
            <v>6.4357928817414903E-7</v>
          </cell>
          <cell r="E901">
            <v>6.2355417477782204E-7</v>
          </cell>
          <cell r="F901">
            <v>9.0025940230140301E-7</v>
          </cell>
          <cell r="G901">
            <v>9.4800984744830299E-7</v>
          </cell>
          <cell r="H901">
            <v>0.607950274194486</v>
          </cell>
          <cell r="I901">
            <v>0.32474692907229002</v>
          </cell>
          <cell r="J901">
            <v>1.5177199736937799E-6</v>
          </cell>
          <cell r="K901">
            <v>0.50531382503405398</v>
          </cell>
          <cell r="L901">
            <v>5.4435148459323998E-2</v>
          </cell>
          <cell r="M901">
            <v>5.0299432897033598E-6</v>
          </cell>
          <cell r="N901">
            <v>0.15075382487803499</v>
          </cell>
          <cell r="O901">
            <v>9.9265101299733395E-6</v>
          </cell>
        </row>
        <row r="902">
          <cell r="A902" t="str">
            <v>SCOM-SHLFOBR</v>
          </cell>
          <cell r="B902" t="str">
            <v>VAR_cap</v>
          </cell>
          <cell r="C902" t="str">
            <v>-</v>
          </cell>
          <cell r="D902">
            <v>1.9285743008044081</v>
          </cell>
          <cell r="E902">
            <v>1.9285557482661342</v>
          </cell>
          <cell r="F902">
            <v>1.9285508840094885</v>
          </cell>
          <cell r="G902">
            <v>1.9285404128057941</v>
          </cell>
          <cell r="H902">
            <v>1.108087844731082</v>
          </cell>
          <cell r="I902">
            <v>0.9326972493246094</v>
          </cell>
          <cell r="J902">
            <v>0.93235970577515248</v>
          </cell>
          <cell r="K902">
            <v>0.83006005089858981</v>
          </cell>
          <cell r="L902">
            <v>0.60964668125247901</v>
          </cell>
          <cell r="M902">
            <v>0.55974935249997748</v>
          </cell>
          <cell r="N902">
            <v>0.27743588903019467</v>
          </cell>
          <cell r="O902">
            <v>0.1507660389609857</v>
          </cell>
        </row>
        <row r="903">
          <cell r="A903" t="str">
            <v>RHNM-SHPLTBR</v>
          </cell>
          <cell r="B903" t="str">
            <v>VAR_fout</v>
          </cell>
          <cell r="C903" t="str">
            <v>RHNM-SHPLT</v>
          </cell>
          <cell r="E903">
            <v>7.3539079393042023E-2</v>
          </cell>
          <cell r="F903">
            <v>7.4197332009241945E-2</v>
          </cell>
          <cell r="G903">
            <v>0.20225718020218522</v>
          </cell>
          <cell r="H903">
            <v>0.31700784729520287</v>
          </cell>
          <cell r="I903">
            <v>0.4027000911940351</v>
          </cell>
          <cell r="J903">
            <v>0.47100919811131559</v>
          </cell>
          <cell r="K903">
            <v>0.52383177196231612</v>
          </cell>
          <cell r="L903">
            <v>0.56615380157020501</v>
          </cell>
          <cell r="M903">
            <v>0.60377080706724118</v>
          </cell>
          <cell r="N903">
            <v>0.60377450449207015</v>
          </cell>
          <cell r="O903">
            <v>0.60378410499234858</v>
          </cell>
        </row>
        <row r="904">
          <cell r="A904" t="str">
            <v>RHNM-SHPLTBR</v>
          </cell>
          <cell r="B904" t="str">
            <v>VAR_fin</v>
          </cell>
          <cell r="C904" t="str">
            <v>RPLT</v>
          </cell>
          <cell r="E904">
            <v>8.1710088214491133E-2</v>
          </cell>
          <cell r="F904">
            <v>8.2441480010268867E-2</v>
          </cell>
          <cell r="G904">
            <v>0.22473020022465004</v>
          </cell>
          <cell r="H904">
            <v>0.35223094143911426</v>
          </cell>
          <cell r="I904">
            <v>0.44744454577115017</v>
          </cell>
          <cell r="J904">
            <v>0.52334355345701755</v>
          </cell>
          <cell r="K904">
            <v>0.58203530218035138</v>
          </cell>
          <cell r="L904">
            <v>0.62905977952245051</v>
          </cell>
          <cell r="M904">
            <v>0.67085645229693458</v>
          </cell>
          <cell r="N904">
            <v>0.67086056054674437</v>
          </cell>
          <cell r="O904">
            <v>0.67087122776927655</v>
          </cell>
        </row>
        <row r="905">
          <cell r="A905" t="str">
            <v>RHNM-SHPLTBR</v>
          </cell>
          <cell r="B905" t="str">
            <v>VAR_fin</v>
          </cell>
          <cell r="C905" t="str">
            <v>RHNMPLTBRC</v>
          </cell>
          <cell r="E905">
            <v>7.3539079393042023E-2</v>
          </cell>
          <cell r="F905">
            <v>7.4197332009241945E-2</v>
          </cell>
          <cell r="G905">
            <v>0.20225718020218522</v>
          </cell>
          <cell r="H905">
            <v>0.31700784729520287</v>
          </cell>
          <cell r="I905">
            <v>0.4027000911940351</v>
          </cell>
          <cell r="J905">
            <v>0.47100919811131559</v>
          </cell>
          <cell r="K905">
            <v>0.52383177196231612</v>
          </cell>
          <cell r="L905">
            <v>0.56615380157020501</v>
          </cell>
          <cell r="M905">
            <v>0.60377080706724118</v>
          </cell>
          <cell r="N905">
            <v>0.60377450449207015</v>
          </cell>
          <cell r="O905">
            <v>0.60378410499234858</v>
          </cell>
        </row>
        <row r="906">
          <cell r="A906" t="str">
            <v>RHNM-SHPLTBR</v>
          </cell>
          <cell r="B906" t="str">
            <v>VAR_ncap</v>
          </cell>
          <cell r="C906" t="str">
            <v>-</v>
          </cell>
          <cell r="E906">
            <v>5.7954377999020999E-3</v>
          </cell>
          <cell r="F906">
            <v>7.7808249335332597E-5</v>
          </cell>
          <cell r="G906">
            <v>1.0543097160316E-2</v>
          </cell>
          <cell r="H906">
            <v>1.1093804612637001E-2</v>
          </cell>
          <cell r="I906">
            <v>1.16404716543739E-2</v>
          </cell>
          <cell r="J906">
            <v>1.38527841475554E-2</v>
          </cell>
          <cell r="K906">
            <v>1.5229120940751999E-2</v>
          </cell>
          <cell r="L906">
            <v>1.4943688538002001E-2</v>
          </cell>
          <cell r="M906">
            <v>1.7015813639962001E-2</v>
          </cell>
          <cell r="N906">
            <v>1.6990586827579798E-2</v>
          </cell>
          <cell r="O906">
            <v>1.30805089585191E-2</v>
          </cell>
        </row>
        <row r="907">
          <cell r="A907" t="str">
            <v>RHNM-SHPLTBR</v>
          </cell>
          <cell r="B907" t="str">
            <v>VAR_cap</v>
          </cell>
          <cell r="C907" t="str">
            <v>-</v>
          </cell>
          <cell r="E907">
            <v>5.7954377999020999E-3</v>
          </cell>
          <cell r="F907">
            <v>5.8731390324713939E-3</v>
          </cell>
          <cell r="G907">
            <v>1.641576164752849E-2</v>
          </cell>
          <cell r="H907">
            <v>2.4683009448215217E-2</v>
          </cell>
          <cell r="I907">
            <v>3.1287332236940704E-2</v>
          </cell>
          <cell r="J907">
            <v>3.6586716042956338E-2</v>
          </cell>
          <cell r="K907">
            <v>4.072181128363097E-2</v>
          </cell>
          <cell r="L907">
            <v>4.3978136740051257E-2</v>
          </cell>
          <cell r="M907">
            <v>4.7188018672803173E-2</v>
          </cell>
          <cell r="N907">
            <v>4.6909249698796805E-2</v>
          </cell>
          <cell r="O907">
            <v>4.7086238857430178E-2</v>
          </cell>
        </row>
        <row r="908">
          <cell r="A908" t="str">
            <v>D-RHES_NKEV_GAS_ELC_CHP</v>
          </cell>
          <cell r="B908" t="str">
            <v>VAR_fout</v>
          </cell>
          <cell r="C908" t="str">
            <v>RHES_ELC</v>
          </cell>
          <cell r="D908">
            <v>7.0787042750659699E-3</v>
          </cell>
          <cell r="E908">
            <v>1.0312804260469717E-3</v>
          </cell>
          <cell r="F908">
            <v>3.6041533044906572E-3</v>
          </cell>
          <cell r="G908">
            <v>3.4908065738128123E-3</v>
          </cell>
          <cell r="H908">
            <v>4.1048684209958712E-3</v>
          </cell>
          <cell r="I908">
            <v>4.0813793105503871E-3</v>
          </cell>
          <cell r="J908">
            <v>3.9739854784568472E-3</v>
          </cell>
          <cell r="K908">
            <v>4.799117752714745E-3</v>
          </cell>
          <cell r="L908">
            <v>4.2779715146131093E-3</v>
          </cell>
          <cell r="M908">
            <v>4.4461507934948057E-3</v>
          </cell>
          <cell r="N908">
            <v>4.6115377980763664E-2</v>
          </cell>
          <cell r="O908">
            <v>5.5787113440499012E-2</v>
          </cell>
        </row>
        <row r="909">
          <cell r="A909" t="str">
            <v>D-RHES_NKEV_GAS_ELC_CHP</v>
          </cell>
          <cell r="B909" t="str">
            <v>VAR_fout</v>
          </cell>
          <cell r="C909" t="str">
            <v>ELC5</v>
          </cell>
          <cell r="D909">
            <v>6.9428487556461235E-3</v>
          </cell>
          <cell r="E909">
            <v>1.0325028928868682E-3</v>
          </cell>
          <cell r="F909">
            <v>3.6096689853744807E-3</v>
          </cell>
          <cell r="G909">
            <v>3.497495296496685E-3</v>
          </cell>
          <cell r="H909">
            <v>4.1219514919151237E-3</v>
          </cell>
          <cell r="I909">
            <v>4.0977570205051215E-3</v>
          </cell>
          <cell r="J909">
            <v>3.9915123551705215E-3</v>
          </cell>
          <cell r="K909">
            <v>4.8315738761559677E-3</v>
          </cell>
          <cell r="L909">
            <v>4.306222515037178E-3</v>
          </cell>
          <cell r="M909">
            <v>4.4738433210262133E-3</v>
          </cell>
          <cell r="N909">
            <v>4.6377047504652651E-2</v>
          </cell>
          <cell r="O909">
            <v>5.6095672222032759E-2</v>
          </cell>
        </row>
        <row r="910">
          <cell r="A910" t="str">
            <v>D-RHES_NKEV_GAS_ELC_CHP</v>
          </cell>
          <cell r="B910" t="str">
            <v>VAR_fin</v>
          </cell>
          <cell r="C910" t="str">
            <v>RHES_NKEV_GAS_ELC_CHP</v>
          </cell>
          <cell r="D910">
            <v>1.4021553030712088E-2</v>
          </cell>
          <cell r="E910">
            <v>2.063783318933839E-3</v>
          </cell>
          <cell r="F910">
            <v>7.2113394990289126E-3</v>
          </cell>
          <cell r="G910">
            <v>6.9883018703094961E-3</v>
          </cell>
          <cell r="H910">
            <v>8.2268199129109949E-3</v>
          </cell>
          <cell r="I910">
            <v>8.1791363310555112E-3</v>
          </cell>
          <cell r="J910">
            <v>7.9654978336273687E-3</v>
          </cell>
          <cell r="K910">
            <v>9.630691628870704E-3</v>
          </cell>
          <cell r="L910">
            <v>8.5841940296502908E-3</v>
          </cell>
          <cell r="M910">
            <v>8.9199941145210182E-3</v>
          </cell>
          <cell r="N910">
            <v>9.2492425485416252E-2</v>
          </cell>
          <cell r="O910">
            <v>0.11188278566253188</v>
          </cell>
        </row>
        <row r="911">
          <cell r="A911" t="str">
            <v>SCOM-SHSTG-SOL</v>
          </cell>
          <cell r="B911" t="str">
            <v>VAR_fout</v>
          </cell>
          <cell r="C911" t="str">
            <v>SCOM-SHASOL</v>
          </cell>
          <cell r="D911">
            <v>4.9509902820388202E-6</v>
          </cell>
          <cell r="E911">
            <v>1.231778754573316E-5</v>
          </cell>
          <cell r="F911">
            <v>3.2573184204963751E-3</v>
          </cell>
          <cell r="G911">
            <v>2.1772978578994836E-3</v>
          </cell>
          <cell r="H911">
            <v>2.5953689494208183E-2</v>
          </cell>
          <cell r="I911">
            <v>2.723727970831355E-2</v>
          </cell>
          <cell r="J911">
            <v>5.5039281711650127E-3</v>
          </cell>
          <cell r="K911">
            <v>3.4838584853472535E-2</v>
          </cell>
          <cell r="L911">
            <v>3.516847707211767E-2</v>
          </cell>
          <cell r="M911">
            <v>3.9050273038737225E-2</v>
          </cell>
          <cell r="N911">
            <v>3.9083467305654609E-2</v>
          </cell>
          <cell r="O911">
            <v>5.6258600240177821E-2</v>
          </cell>
        </row>
        <row r="912">
          <cell r="A912" t="str">
            <v>SCOM-SHSTG-SOL</v>
          </cell>
          <cell r="B912" t="str">
            <v>VAR_fin</v>
          </cell>
          <cell r="C912" t="str">
            <v>SCOM-SHASOL</v>
          </cell>
          <cell r="D912">
            <v>3.0814118197127596E-6</v>
          </cell>
          <cell r="E912">
            <v>9.8331662653255165E-6</v>
          </cell>
          <cell r="F912">
            <v>4.2048706586551507E-3</v>
          </cell>
          <cell r="G912">
            <v>2.7229418338062181E-3</v>
          </cell>
          <cell r="H912">
            <v>3.1459352893869127E-2</v>
          </cell>
          <cell r="I912">
            <v>3.2042897000531118E-2</v>
          </cell>
          <cell r="J912">
            <v>6.287767862206659E-3</v>
          </cell>
          <cell r="K912">
            <v>3.8706261212548831E-2</v>
          </cell>
          <cell r="L912">
            <v>3.9071861061102442E-2</v>
          </cell>
          <cell r="M912">
            <v>4.3384966933991007E-2</v>
          </cell>
          <cell r="N912">
            <v>4.3421369343525508E-2</v>
          </cell>
          <cell r="O912">
            <v>6.2504492433282627E-2</v>
          </cell>
        </row>
        <row r="913">
          <cell r="A913" t="str">
            <v>SCOM-SHSTG-SOL</v>
          </cell>
          <cell r="B913" t="str">
            <v>VAR_ncap</v>
          </cell>
          <cell r="C913" t="str">
            <v>-</v>
          </cell>
          <cell r="D913">
            <v>4.8691612332770803E-3</v>
          </cell>
          <cell r="E913">
            <v>1.8621782573212502E-2</v>
          </cell>
          <cell r="F913">
            <v>3.8412498764314699E-7</v>
          </cell>
          <cell r="G913">
            <v>8.10097078229582E-7</v>
          </cell>
          <cell r="H913">
            <v>1.26876539840964E-2</v>
          </cell>
          <cell r="I913">
            <v>1.0804007391030501E-2</v>
          </cell>
          <cell r="J913">
            <v>1.0230085523657301E-6</v>
          </cell>
          <cell r="K913">
            <v>1.26883340828791E-2</v>
          </cell>
          <cell r="L913">
            <v>9.1442717579921593E-3</v>
          </cell>
          <cell r="M913">
            <v>1.6615792863308499E-3</v>
          </cell>
          <cell r="N913">
            <v>1.33408133444574E-2</v>
          </cell>
          <cell r="O913">
            <v>8.4949229433813993E-3</v>
          </cell>
        </row>
        <row r="914">
          <cell r="A914" t="str">
            <v>SCOM-SHSTG-SOL</v>
          </cell>
          <cell r="B914" t="str">
            <v>VAR_cap</v>
          </cell>
          <cell r="C914" t="str">
            <v>-</v>
          </cell>
          <cell r="D914">
            <v>4.8691612332770803E-3</v>
          </cell>
          <cell r="E914">
            <v>2.34909438064895E-2</v>
          </cell>
          <cell r="F914">
            <v>2.34913279314772E-2</v>
          </cell>
          <cell r="G914">
            <v>2.34921380285554E-2</v>
          </cell>
          <cell r="H914">
            <v>2.34923446000617E-2</v>
          </cell>
          <cell r="I914">
            <v>2.3492398018851401E-2</v>
          </cell>
          <cell r="J914">
            <v>2.34926843836793E-2</v>
          </cell>
          <cell r="K914">
            <v>2.3493364482462101E-2</v>
          </cell>
          <cell r="L914">
            <v>2.3493573098789799E-2</v>
          </cell>
          <cell r="M914">
            <v>2.34941851272021E-2</v>
          </cell>
          <cell r="N914">
            <v>2.34951871890073E-2</v>
          </cell>
          <cell r="O914">
            <v>2.3497315574169599E-2</v>
          </cell>
        </row>
        <row r="915">
          <cell r="A915" t="str">
            <v>RHNM-SHELCBRA</v>
          </cell>
          <cell r="B915" t="str">
            <v>VAR_fout</v>
          </cell>
          <cell r="C915" t="str">
            <v>RHNM-SHELCB</v>
          </cell>
          <cell r="E915">
            <v>0.15438661692956912</v>
          </cell>
          <cell r="F915">
            <v>0.16138847807639367</v>
          </cell>
          <cell r="G915">
            <v>0.15871992633194837</v>
          </cell>
          <cell r="H915">
            <v>7.7563434368671191E-2</v>
          </cell>
          <cell r="I915">
            <v>2.8284829290530326E-3</v>
          </cell>
          <cell r="J915">
            <v>9.5699576271644667E-3</v>
          </cell>
          <cell r="K915">
            <v>5.6736519144691931E-3</v>
          </cell>
          <cell r="L915">
            <v>2.4633098823684065E-3</v>
          </cell>
          <cell r="M915">
            <v>0.10048951940464895</v>
          </cell>
          <cell r="N915">
            <v>2.7873305503665039E-3</v>
          </cell>
          <cell r="O915">
            <v>3.1589062267190202E-3</v>
          </cell>
        </row>
        <row r="916">
          <cell r="A916" t="str">
            <v>RHNM-SHELCBRA</v>
          </cell>
          <cell r="B916" t="str">
            <v>VAR_fin</v>
          </cell>
          <cell r="C916" t="str">
            <v>RHNM-SHAELCB</v>
          </cell>
          <cell r="E916">
            <v>0.15438661692956912</v>
          </cell>
          <cell r="F916">
            <v>0.16138847807639367</v>
          </cell>
          <cell r="G916">
            <v>0.15871992633194837</v>
          </cell>
          <cell r="H916">
            <v>7.7563434368671191E-2</v>
          </cell>
          <cell r="I916">
            <v>2.8284829290530326E-3</v>
          </cell>
          <cell r="J916">
            <v>9.5699576271644667E-3</v>
          </cell>
          <cell r="K916">
            <v>5.6736519144691931E-3</v>
          </cell>
          <cell r="L916">
            <v>2.4633098823684065E-3</v>
          </cell>
          <cell r="M916">
            <v>0.10048951940464895</v>
          </cell>
          <cell r="N916">
            <v>2.7873305503665039E-3</v>
          </cell>
          <cell r="O916">
            <v>3.1589062267190202E-3</v>
          </cell>
        </row>
        <row r="917">
          <cell r="A917" t="str">
            <v>RHNM-SHELCBRA</v>
          </cell>
          <cell r="B917" t="str">
            <v>VAR_ncap</v>
          </cell>
          <cell r="C917" t="str">
            <v>-</v>
          </cell>
          <cell r="E917">
            <v>1.28770199692068E-2</v>
          </cell>
          <cell r="H917">
            <v>4.1039373837003899E-4</v>
          </cell>
          <cell r="J917">
            <v>6.8621546299274202E-4</v>
          </cell>
          <cell r="L917">
            <v>1.66922865683926E-4</v>
          </cell>
          <cell r="M917">
            <v>7.8871338499993306E-3</v>
          </cell>
          <cell r="N917">
            <v>8.6794601989478797E-5</v>
          </cell>
          <cell r="O917">
            <v>1.6327117320959301E-4</v>
          </cell>
        </row>
        <row r="918">
          <cell r="A918" t="str">
            <v>RHNM-SHELCBRA</v>
          </cell>
          <cell r="B918" t="str">
            <v>VAR_cap</v>
          </cell>
          <cell r="C918" t="str">
            <v>-</v>
          </cell>
          <cell r="E918">
            <v>1.28770199692068E-2</v>
          </cell>
          <cell r="F918">
            <v>1.2876673350081098E-2</v>
          </cell>
          <cell r="G918">
            <v>1.2875491660240743E-2</v>
          </cell>
          <cell r="H918">
            <v>6.9786682015656283E-3</v>
          </cell>
          <cell r="I918">
            <v>3.8245666734848939E-4</v>
          </cell>
          <cell r="J918">
            <v>1.0339995863230414E-3</v>
          </cell>
          <cell r="K918">
            <v>6.5454633204757118E-4</v>
          </cell>
          <cell r="L918">
            <v>3.5277530846710597E-4</v>
          </cell>
          <cell r="M918">
            <v>8.0369854513138942E-3</v>
          </cell>
          <cell r="N918">
            <v>4.0521250738862098E-4</v>
          </cell>
          <cell r="O918">
            <v>4.4674462842832913E-4</v>
          </cell>
        </row>
        <row r="919">
          <cell r="A919" t="str">
            <v>RHNM-SHSTG-SOL</v>
          </cell>
          <cell r="B919" t="str">
            <v>VAR_fout</v>
          </cell>
          <cell r="C919" t="str">
            <v>RHNM-SHASOL</v>
          </cell>
          <cell r="E919">
            <v>1.1716377041776091E-7</v>
          </cell>
          <cell r="F919">
            <v>4.8623514782805627E-3</v>
          </cell>
          <cell r="G919">
            <v>4.958930441403258E-3</v>
          </cell>
          <cell r="H919">
            <v>2.3521316681999983E-3</v>
          </cell>
          <cell r="I919">
            <v>2.5812089781529143E-4</v>
          </cell>
          <cell r="J919">
            <v>2.4488735379649633E-4</v>
          </cell>
          <cell r="K919">
            <v>6.225810792601671E-4</v>
          </cell>
          <cell r="L919">
            <v>5.11507349901578E-4</v>
          </cell>
          <cell r="M919">
            <v>2.0868570916685782E-3</v>
          </cell>
          <cell r="N919">
            <v>7.8055764355672394E-4</v>
          </cell>
          <cell r="O919">
            <v>6.4324060111779844E-4</v>
          </cell>
        </row>
        <row r="920">
          <cell r="A920" t="str">
            <v>RHNM-SHSTG-SOL</v>
          </cell>
          <cell r="B920" t="str">
            <v>VAR_fin</v>
          </cell>
          <cell r="C920" t="str">
            <v>RHNM-SHASOL</v>
          </cell>
          <cell r="E920">
            <v>1.4705611752435359E-7</v>
          </cell>
          <cell r="F920">
            <v>4.8620987873066544E-3</v>
          </cell>
          <cell r="G920">
            <v>4.9586986987203135E-3</v>
          </cell>
          <cell r="H920">
            <v>2.3517742826360188E-3</v>
          </cell>
          <cell r="I920">
            <v>2.5766640242715782E-4</v>
          </cell>
          <cell r="J920">
            <v>2.4440975258368017E-4</v>
          </cell>
          <cell r="K920">
            <v>6.2216966454536828E-4</v>
          </cell>
          <cell r="L920">
            <v>5.1108648159099647E-4</v>
          </cell>
          <cell r="M920">
            <v>2.0865233291429567E-3</v>
          </cell>
          <cell r="N920">
            <v>7.8018950984720225E-4</v>
          </cell>
          <cell r="O920">
            <v>6.4286721882584209E-4</v>
          </cell>
        </row>
        <row r="921">
          <cell r="A921" t="str">
            <v>RHNM-SHSTG-SOL</v>
          </cell>
          <cell r="B921" t="str">
            <v>VAR_ncap</v>
          </cell>
          <cell r="C921" t="str">
            <v>-</v>
          </cell>
          <cell r="D921">
            <v>2.0139992834033799E-5</v>
          </cell>
          <cell r="E921">
            <v>7.1969884200871401E-4</v>
          </cell>
          <cell r="F921">
            <v>4.6616679755323799E-6</v>
          </cell>
          <cell r="G921">
            <v>9.0780166128401507E-6</v>
          </cell>
          <cell r="H921">
            <v>5.9725843370101496E-6</v>
          </cell>
          <cell r="I921">
            <v>4.4270149578550299E-5</v>
          </cell>
          <cell r="J921">
            <v>3.2101228261020501E-6</v>
          </cell>
          <cell r="K921">
            <v>1.11819853323518E-4</v>
          </cell>
          <cell r="L921">
            <v>1.57139352148801E-6</v>
          </cell>
          <cell r="M921">
            <v>2.4358247967138299E-4</v>
          </cell>
          <cell r="N921">
            <v>1.3530741619047199E-6</v>
          </cell>
          <cell r="O921">
            <v>3.77608732255192E-6</v>
          </cell>
        </row>
        <row r="922">
          <cell r="A922" t="str">
            <v>RHNM-SHSTG-SOL</v>
          </cell>
          <cell r="B922" t="str">
            <v>VAR_cap</v>
          </cell>
          <cell r="C922" t="str">
            <v>-</v>
          </cell>
          <cell r="D922">
            <v>2.0139992834033799E-5</v>
          </cell>
          <cell r="E922">
            <v>7.3983883484274803E-4</v>
          </cell>
          <cell r="F922">
            <v>7.4450050281828E-4</v>
          </cell>
          <cell r="G922">
            <v>7.5357851943112005E-4</v>
          </cell>
          <cell r="H922">
            <v>3.9366850294486703E-4</v>
          </cell>
          <cell r="I922">
            <v>5.8572622378558102E-5</v>
          </cell>
          <cell r="J922">
            <v>5.34528567416625E-5</v>
          </cell>
          <cell r="K922">
            <v>1.5930012572817101E-4</v>
          </cell>
          <cell r="L922">
            <v>1.2297833208380399E-4</v>
          </cell>
          <cell r="M922">
            <v>3.56973726516389E-4</v>
          </cell>
          <cell r="N922">
            <v>2.6581454157497802E-4</v>
          </cell>
          <cell r="O922">
            <v>2.4871164115583902E-4</v>
          </cell>
        </row>
        <row r="923">
          <cell r="A923" t="str">
            <v>RHNS-SHELCHP</v>
          </cell>
          <cell r="B923" t="str">
            <v>VAR_fout</v>
          </cell>
          <cell r="C923" t="str">
            <v>RHNS-SHAELCH</v>
          </cell>
          <cell r="E923">
            <v>0.24269135500644556</v>
          </cell>
          <cell r="F923">
            <v>0.72684432306372138</v>
          </cell>
          <cell r="G923">
            <v>1.5542702728986972</v>
          </cell>
          <cell r="H923">
            <v>1.5542930162569879</v>
          </cell>
          <cell r="I923">
            <v>1.5542987976292284</v>
          </cell>
          <cell r="J923">
            <v>1.5543058928891405</v>
          </cell>
          <cell r="K923">
            <v>1.9267089390623775</v>
          </cell>
          <cell r="L923">
            <v>1.9267283223861003</v>
          </cell>
          <cell r="M923">
            <v>1.9267508952184069</v>
          </cell>
          <cell r="N923">
            <v>1.9267768576034181</v>
          </cell>
          <cell r="O923">
            <v>1.926836395372157</v>
          </cell>
        </row>
        <row r="924">
          <cell r="A924" t="str">
            <v>RHNS-SHELCHP</v>
          </cell>
          <cell r="B924" t="str">
            <v>VAR_fin</v>
          </cell>
          <cell r="C924" t="str">
            <v>RHNS_ELC</v>
          </cell>
          <cell r="E924">
            <v>7.4597752563456632E-2</v>
          </cell>
          <cell r="F924">
            <v>0.21805329691911646</v>
          </cell>
          <cell r="G924">
            <v>0.44834719410539292</v>
          </cell>
          <cell r="H924">
            <v>0.4337561905833458</v>
          </cell>
          <cell r="I924">
            <v>0.4200807561160077</v>
          </cell>
          <cell r="J924">
            <v>0.40902786654977386</v>
          </cell>
          <cell r="K924">
            <v>0.4940279330929172</v>
          </cell>
          <cell r="L924">
            <v>0.49403290317592252</v>
          </cell>
          <cell r="M924">
            <v>0.49403869108164267</v>
          </cell>
          <cell r="N924">
            <v>0.49404534810344064</v>
          </cell>
          <cell r="O924">
            <v>0.49406061419798863</v>
          </cell>
        </row>
        <row r="925">
          <cell r="A925" t="str">
            <v>RHNS-SHELCHP</v>
          </cell>
          <cell r="B925" t="str">
            <v>VAR_fin</v>
          </cell>
          <cell r="C925" t="str">
            <v>RHNSELCHPC</v>
          </cell>
          <cell r="E925">
            <v>0.24269135500644556</v>
          </cell>
          <cell r="F925">
            <v>0.72684432306372138</v>
          </cell>
          <cell r="G925">
            <v>1.5542702728986972</v>
          </cell>
          <cell r="H925">
            <v>1.5542930162569879</v>
          </cell>
          <cell r="I925">
            <v>1.5542987976292284</v>
          </cell>
          <cell r="J925">
            <v>1.5543058928891405</v>
          </cell>
          <cell r="K925">
            <v>1.9267089390623775</v>
          </cell>
          <cell r="L925">
            <v>1.9267283223861003</v>
          </cell>
          <cell r="M925">
            <v>1.9267508952184069</v>
          </cell>
          <cell r="N925">
            <v>1.9267768576034181</v>
          </cell>
          <cell r="O925">
            <v>1.926836395372157</v>
          </cell>
        </row>
        <row r="926">
          <cell r="A926" t="str">
            <v>RHNS-SHELCHP</v>
          </cell>
          <cell r="B926" t="str">
            <v>VAR_ncap</v>
          </cell>
          <cell r="C926" t="str">
            <v>-</v>
          </cell>
          <cell r="E926">
            <v>1.77423583243565E-2</v>
          </cell>
          <cell r="F926">
            <v>3.5380362423186699E-2</v>
          </cell>
          <cell r="G926">
            <v>6.11060796998859E-2</v>
          </cell>
          <cell r="H926">
            <v>7.8523332778883004E-3</v>
          </cell>
          <cell r="I926">
            <v>4.8484538560071497E-2</v>
          </cell>
          <cell r="J926">
            <v>5.6907851820775401E-2</v>
          </cell>
          <cell r="K926">
            <v>3.5005269813421697E-2</v>
          </cell>
          <cell r="L926">
            <v>4.8558782202693197E-2</v>
          </cell>
          <cell r="M926">
            <v>5.6839521547327701E-2</v>
          </cell>
          <cell r="N926">
            <v>4.4192789707693303E-2</v>
          </cell>
          <cell r="O926">
            <v>3.9406743249684899E-2</v>
          </cell>
        </row>
        <row r="927">
          <cell r="A927" t="str">
            <v>RHNS-SHELCHP</v>
          </cell>
          <cell r="B927" t="str">
            <v>VAR_cap</v>
          </cell>
          <cell r="C927" t="str">
            <v>-</v>
          </cell>
          <cell r="E927">
            <v>1.77423583243565E-2</v>
          </cell>
          <cell r="F927">
            <v>5.3122659614572451E-2</v>
          </cell>
          <cell r="G927">
            <v>0.11422846847173911</v>
          </cell>
          <cell r="H927">
            <v>0.11342834150127265</v>
          </cell>
          <cell r="I927">
            <v>0.11324688219162518</v>
          </cell>
          <cell r="J927">
            <v>0.11324439658733131</v>
          </cell>
          <cell r="K927">
            <v>0.14039713842216878</v>
          </cell>
          <cell r="L927">
            <v>0.14038116525315056</v>
          </cell>
          <cell r="M927">
            <v>0.14040302627866511</v>
          </cell>
          <cell r="N927">
            <v>0.14039669163446386</v>
          </cell>
          <cell r="O927">
            <v>0.14043843095458419</v>
          </cell>
        </row>
        <row r="928">
          <cell r="A928" t="str">
            <v>SCOM-SHBIOBR</v>
          </cell>
          <cell r="B928" t="str">
            <v>VAR_fout</v>
          </cell>
          <cell r="C928" t="str">
            <v>SCOM-SHBIO</v>
          </cell>
          <cell r="D928">
            <v>1.2230664473904491</v>
          </cell>
          <cell r="E928">
            <v>1.3407663956764502</v>
          </cell>
          <cell r="F928">
            <v>1.4126994776165438</v>
          </cell>
          <cell r="G928">
            <v>1.4121842551809318</v>
          </cell>
          <cell r="H928">
            <v>1.5482903814239455</v>
          </cell>
          <cell r="I928">
            <v>1.6671627126143655</v>
          </cell>
          <cell r="J928">
            <v>1.7573299021059261</v>
          </cell>
          <cell r="K928">
            <v>1.8825851061279486</v>
          </cell>
          <cell r="L928">
            <v>2.0194508656467072</v>
          </cell>
          <cell r="M928">
            <v>2.0146394237805816</v>
          </cell>
          <cell r="N928">
            <v>3.213421988096794</v>
          </cell>
          <cell r="O928">
            <v>3.2151990263901045</v>
          </cell>
        </row>
        <row r="929">
          <cell r="A929" t="str">
            <v>SCOM-SHBIOBR</v>
          </cell>
          <cell r="B929" t="str">
            <v>VAR_fin</v>
          </cell>
          <cell r="C929" t="str">
            <v>SBIO</v>
          </cell>
          <cell r="D929">
            <v>1.4022775136327104</v>
          </cell>
          <cell r="E929">
            <v>1.5372235676180352</v>
          </cell>
          <cell r="F929">
            <v>1.619696718202871</v>
          </cell>
          <cell r="G929">
            <v>1.6191060022711912</v>
          </cell>
          <cell r="H929">
            <v>1.7751552183260115</v>
          </cell>
          <cell r="I929">
            <v>1.9114454398238554</v>
          </cell>
          <cell r="J929">
            <v>2.0148244692798976</v>
          </cell>
          <cell r="K929">
            <v>2.1584328206007215</v>
          </cell>
          <cell r="L929">
            <v>2.3153529759765052</v>
          </cell>
          <cell r="M929">
            <v>2.3098365326537293</v>
          </cell>
          <cell r="N929">
            <v>3.6842719423260646</v>
          </cell>
          <cell r="O929">
            <v>3.6863093629787884</v>
          </cell>
        </row>
        <row r="930">
          <cell r="A930" t="str">
            <v>SCOM-SHBIOBR</v>
          </cell>
          <cell r="B930" t="str">
            <v>VAR_ncap</v>
          </cell>
          <cell r="C930" t="str">
            <v>-</v>
          </cell>
          <cell r="D930">
            <v>2.00403611195469E-6</v>
          </cell>
          <cell r="E930">
            <v>9.62887736292753E-6</v>
          </cell>
          <cell r="F930">
            <v>4.32430411056194E-3</v>
          </cell>
          <cell r="G930">
            <v>1.02754256256477E-5</v>
          </cell>
          <cell r="H930">
            <v>0.104785279260024</v>
          </cell>
          <cell r="I930">
            <v>3.5744190525383898E-2</v>
          </cell>
          <cell r="J930">
            <v>6.19839814321236E-6</v>
          </cell>
          <cell r="K930">
            <v>0.131005907300664</v>
          </cell>
          <cell r="L930">
            <v>2.59841646679651E-2</v>
          </cell>
          <cell r="M930">
            <v>1.93818205583644E-3</v>
          </cell>
          <cell r="N930">
            <v>0.22694900679685601</v>
          </cell>
          <cell r="O930">
            <v>4.9355698412569697E-2</v>
          </cell>
        </row>
        <row r="931">
          <cell r="A931" t="str">
            <v>SCOM-SHBIOBR</v>
          </cell>
          <cell r="B931" t="str">
            <v>VAR_cap</v>
          </cell>
          <cell r="C931" t="str">
            <v>-</v>
          </cell>
          <cell r="D931">
            <v>0.10534292950478796</v>
          </cell>
          <cell r="E931">
            <v>0.10535228464264976</v>
          </cell>
          <cell r="F931">
            <v>0.10967579535363516</v>
          </cell>
          <cell r="G931">
            <v>0.10968414276630194</v>
          </cell>
          <cell r="H931">
            <v>0.13643974580926704</v>
          </cell>
          <cell r="I931">
            <v>0.14144418871384923</v>
          </cell>
          <cell r="J931">
            <v>0.14052657753492703</v>
          </cell>
          <cell r="K931">
            <v>0.16675333660939742</v>
          </cell>
          <cell r="L931">
            <v>0.16248492388800684</v>
          </cell>
          <cell r="M931">
            <v>0.15892524280365292</v>
          </cell>
          <cell r="N931">
            <v>0.26983358698280796</v>
          </cell>
          <cell r="O931">
            <v>0.27823956684894047</v>
          </cell>
        </row>
        <row r="932">
          <cell r="A932" t="str">
            <v>RHES-SHDEM</v>
          </cell>
          <cell r="B932" t="str">
            <v>VAR_fout</v>
          </cell>
          <cell r="C932" t="str">
            <v>RHES-SHD</v>
          </cell>
          <cell r="D932">
            <v>62.024837503894084</v>
          </cell>
          <cell r="E932">
            <v>67.815394581973521</v>
          </cell>
          <cell r="F932">
            <v>66.44155435064701</v>
          </cell>
          <cell r="G932">
            <v>64.47256407615069</v>
          </cell>
          <cell r="H932">
            <v>62.336402497188921</v>
          </cell>
          <cell r="I932">
            <v>59.383205239498317</v>
          </cell>
          <cell r="J932">
            <v>56.032310024199134</v>
          </cell>
          <cell r="K932">
            <v>52.896940072054662</v>
          </cell>
          <cell r="L932">
            <v>49.589228207113941</v>
          </cell>
          <cell r="M932">
            <v>46.196846682574026</v>
          </cell>
          <cell r="N932">
            <v>45.311849619689404</v>
          </cell>
          <cell r="O932">
            <v>38.378065779618744</v>
          </cell>
        </row>
        <row r="933">
          <cell r="A933" t="str">
            <v>RHES-SHDEM</v>
          </cell>
          <cell r="B933" t="str">
            <v>VAR_fin</v>
          </cell>
          <cell r="C933" t="str">
            <v>RHES-SHPLT</v>
          </cell>
          <cell r="D933">
            <v>1.284600868539189</v>
          </cell>
          <cell r="E933">
            <v>1.4868477813448671</v>
          </cell>
          <cell r="F933">
            <v>1.4780850812152602</v>
          </cell>
          <cell r="G933">
            <v>1.4861079563159953</v>
          </cell>
          <cell r="H933">
            <v>1.4789875803045969</v>
          </cell>
          <cell r="I933">
            <v>1.4845929812120537</v>
          </cell>
          <cell r="J933">
            <v>1.4858888424798666</v>
          </cell>
          <cell r="K933">
            <v>1.4849181359717316</v>
          </cell>
          <cell r="L933">
            <v>1.486049311290756</v>
          </cell>
          <cell r="M933">
            <v>1.4855335279834709</v>
          </cell>
          <cell r="N933">
            <v>1.4858642978794965</v>
          </cell>
          <cell r="O933">
            <v>1.4840767362883893</v>
          </cell>
        </row>
        <row r="934">
          <cell r="A934" t="str">
            <v>RHES-SHDEM</v>
          </cell>
          <cell r="B934" t="str">
            <v>VAR_fin</v>
          </cell>
          <cell r="C934" t="str">
            <v>RHES-SHLTHC-NGA</v>
          </cell>
          <cell r="D934">
            <v>5.9207776729697986E-2</v>
          </cell>
          <cell r="E934">
            <v>9.0647439571348281E-4</v>
          </cell>
          <cell r="F934">
            <v>1.9936256231505849E-2</v>
          </cell>
          <cell r="G934">
            <v>1.4369701261019593E-2</v>
          </cell>
          <cell r="H934">
            <v>2.2675014473264893E-2</v>
          </cell>
          <cell r="I934">
            <v>1.8983186945028686E-2</v>
          </cell>
          <cell r="J934">
            <v>1.5896748248470295E-2</v>
          </cell>
          <cell r="K934">
            <v>1.8495672050793145E-2</v>
          </cell>
          <cell r="L934">
            <v>1.6833305343131561E-2</v>
          </cell>
          <cell r="M934">
            <v>1.5518444005707142E-2</v>
          </cell>
          <cell r="N934">
            <v>0.19411257854841896</v>
          </cell>
          <cell r="O934">
            <v>0.23143971656401083</v>
          </cell>
        </row>
        <row r="935">
          <cell r="A935" t="str">
            <v>RHES-SHDEM</v>
          </cell>
          <cell r="B935" t="str">
            <v>VAR_fin</v>
          </cell>
          <cell r="C935" t="str">
            <v>RHES-SHSOL</v>
          </cell>
          <cell r="D935">
            <v>0.36956332566651062</v>
          </cell>
          <cell r="E935">
            <v>0.43547122918628772</v>
          </cell>
          <cell r="F935">
            <v>0.43697285276574471</v>
          </cell>
          <cell r="G935">
            <v>0.43456119730933712</v>
          </cell>
          <cell r="H935">
            <v>0.41947450320765967</v>
          </cell>
          <cell r="I935">
            <v>0.36933397019876735</v>
          </cell>
          <cell r="J935">
            <v>0.37284316550613728</v>
          </cell>
          <cell r="K935">
            <v>0.35908553872395377</v>
          </cell>
          <cell r="L935">
            <v>0.31165463440002977</v>
          </cell>
          <cell r="M935">
            <v>0.2997446584201135</v>
          </cell>
          <cell r="N935">
            <v>0.30784682184999612</v>
          </cell>
          <cell r="O935">
            <v>0.25754061880505946</v>
          </cell>
        </row>
        <row r="936">
          <cell r="A936" t="str">
            <v>RHES-SHDEM</v>
          </cell>
          <cell r="B936" t="str">
            <v>VAR_fin</v>
          </cell>
          <cell r="C936" t="str">
            <v>RHES-SHLTHC-WOD</v>
          </cell>
          <cell r="D936">
            <v>7.3515345223465669E-3</v>
          </cell>
          <cell r="E936">
            <v>1.2529219202774697E-5</v>
          </cell>
          <cell r="G936">
            <v>1.385982538481898E-3</v>
          </cell>
          <cell r="H936">
            <v>9.3913066485791681E-3</v>
          </cell>
          <cell r="I936">
            <v>4.6388201833522285E-3</v>
          </cell>
          <cell r="J936">
            <v>2.6288800527403786E-3</v>
          </cell>
          <cell r="K936">
            <v>5.2319703709976855E-3</v>
          </cell>
          <cell r="L936">
            <v>3.5580853476157269E-3</v>
          </cell>
          <cell r="M936">
            <v>4.3514683490892088E-3</v>
          </cell>
          <cell r="N936">
            <v>4.6866968931555241E-3</v>
          </cell>
          <cell r="O936">
            <v>1.019938244543403E-2</v>
          </cell>
        </row>
        <row r="937">
          <cell r="A937" t="str">
            <v>RHES-SHDEM</v>
          </cell>
          <cell r="B937" t="str">
            <v>VAR_fin</v>
          </cell>
          <cell r="C937" t="str">
            <v>RHES-SHNGA</v>
          </cell>
          <cell r="D937">
            <v>17.530816149143543</v>
          </cell>
          <cell r="E937">
            <v>20.442430972575391</v>
          </cell>
          <cell r="F937">
            <v>18.280492482830002</v>
          </cell>
          <cell r="G937">
            <v>19.874827617934873</v>
          </cell>
          <cell r="H937">
            <v>20.403815171229404</v>
          </cell>
          <cell r="I937">
            <v>19.067373858338453</v>
          </cell>
          <cell r="J937">
            <v>18.542213852884938</v>
          </cell>
          <cell r="K937">
            <v>18.012373693400885</v>
          </cell>
          <cell r="L937">
            <v>16.806738307760632</v>
          </cell>
          <cell r="M937">
            <v>15.568290923529684</v>
          </cell>
          <cell r="N937">
            <v>15.246393055740494</v>
          </cell>
          <cell r="O937">
            <v>12.70745399316856</v>
          </cell>
        </row>
        <row r="938">
          <cell r="A938" t="str">
            <v>RHES-SHDEM</v>
          </cell>
          <cell r="B938" t="str">
            <v>VAR_fin</v>
          </cell>
          <cell r="C938" t="str">
            <v>RHES-SHNGAH</v>
          </cell>
          <cell r="D938">
            <v>7.6895403538730003E-3</v>
          </cell>
          <cell r="E938">
            <v>1.5041205848855831E-5</v>
          </cell>
          <cell r="F938">
            <v>1.1271447379782196E-2</v>
          </cell>
          <cell r="G938">
            <v>1.9209205890332929E-3</v>
          </cell>
          <cell r="H938">
            <v>2.1294928861794987E-2</v>
          </cell>
          <cell r="I938">
            <v>1.8050185500075182E-2</v>
          </cell>
          <cell r="J938">
            <v>1.5400643216946926E-2</v>
          </cell>
          <cell r="K938">
            <v>1.5038409353180187</v>
          </cell>
          <cell r="L938">
            <v>1.5051341610483036</v>
          </cell>
          <cell r="M938">
            <v>1.5045162257941975</v>
          </cell>
          <cell r="N938">
            <v>5.5059429368131134</v>
          </cell>
          <cell r="O938">
            <v>5.5035396174768492</v>
          </cell>
        </row>
        <row r="939">
          <cell r="A939" t="str">
            <v>RHES-SHDEM</v>
          </cell>
          <cell r="B939" t="str">
            <v>VAR_fin</v>
          </cell>
          <cell r="C939" t="str">
            <v>RHES-SHCOA</v>
          </cell>
          <cell r="D939">
            <v>9.6323439535290212E-2</v>
          </cell>
          <cell r="E939">
            <v>7.1976591868721948E-2</v>
          </cell>
          <cell r="F939">
            <v>1.0535118928263323E-2</v>
          </cell>
          <cell r="G939">
            <v>1.61039927710608E-3</v>
          </cell>
          <cell r="H939">
            <v>8.7628104877503794E-3</v>
          </cell>
          <cell r="I939">
            <v>4.7582133135985071E-5</v>
          </cell>
          <cell r="K939">
            <v>1.3232868509193548E-3</v>
          </cell>
          <cell r="L939">
            <v>5.6093163594998416E-4</v>
          </cell>
          <cell r="M939">
            <v>5.1677275000050341E-4</v>
          </cell>
          <cell r="N939">
            <v>1.6284478990197975E-4</v>
          </cell>
          <cell r="O939">
            <v>1.5133023863173228E-3</v>
          </cell>
        </row>
        <row r="940">
          <cell r="A940" t="str">
            <v>RHES-SHDEM</v>
          </cell>
          <cell r="B940" t="str">
            <v>VAR_fin</v>
          </cell>
          <cell r="C940" t="str">
            <v>RHES-SHLFO</v>
          </cell>
          <cell r="D940">
            <v>21.627964877585718</v>
          </cell>
          <cell r="E940">
            <v>19.946155850932669</v>
          </cell>
          <cell r="F940">
            <v>20.586439925584074</v>
          </cell>
          <cell r="G940">
            <v>19.416144633788672</v>
          </cell>
          <cell r="H940">
            <v>16.020494540557745</v>
          </cell>
          <cell r="I940">
            <v>15.69827358382067</v>
          </cell>
          <cell r="J940">
            <v>15.197664829713684</v>
          </cell>
          <cell r="K940">
            <v>11.902110837754124</v>
          </cell>
          <cell r="L940">
            <v>10.679079605770621</v>
          </cell>
          <cell r="M940">
            <v>9.0170953889691621</v>
          </cell>
          <cell r="N940">
            <v>4.3883025365061163</v>
          </cell>
          <cell r="O940">
            <v>0.98413645848148035</v>
          </cell>
        </row>
        <row r="941">
          <cell r="A941" t="str">
            <v>RHES-SHDEM</v>
          </cell>
          <cell r="B941" t="str">
            <v>VAR_fin</v>
          </cell>
          <cell r="C941" t="str">
            <v>RHES-SHCON</v>
          </cell>
          <cell r="D941">
            <v>1.4382290963719842</v>
          </cell>
          <cell r="E941">
            <v>3.519201513131911</v>
          </cell>
          <cell r="F941">
            <v>3.5188396614062958</v>
          </cell>
          <cell r="G941">
            <v>3.5190967402488251</v>
          </cell>
          <cell r="H941">
            <v>3.5191011728505557</v>
          </cell>
          <cell r="I941">
            <v>3.5191743545973337</v>
          </cell>
          <cell r="J941">
            <v>3.5189891353017195</v>
          </cell>
          <cell r="K941">
            <v>3.5187568560368288</v>
          </cell>
          <cell r="L941">
            <v>3.519035887275459</v>
          </cell>
          <cell r="M941">
            <v>3.518703588200268</v>
          </cell>
          <cell r="N941">
            <v>3.5189776496152212</v>
          </cell>
          <cell r="O941">
            <v>3.5194009591897055</v>
          </cell>
        </row>
        <row r="942">
          <cell r="A942" t="str">
            <v>RHES-SHDEM</v>
          </cell>
          <cell r="B942" t="str">
            <v>VAR_fin</v>
          </cell>
          <cell r="C942" t="str">
            <v>RHES-SHWOD</v>
          </cell>
          <cell r="D942">
            <v>4.3596084974672218</v>
          </cell>
          <cell r="E942">
            <v>4.3869962468804884</v>
          </cell>
          <cell r="F942">
            <v>4.1921075704022028</v>
          </cell>
          <cell r="G942">
            <v>3.9458052183583154</v>
          </cell>
          <cell r="H942">
            <v>3.6234608565835109</v>
          </cell>
          <cell r="I942">
            <v>3.2547125678756283</v>
          </cell>
          <cell r="J942">
            <v>2.8234073595326534</v>
          </cell>
          <cell r="K942">
            <v>2.4254796912051195</v>
          </cell>
          <cell r="L942">
            <v>2.1644571872894312</v>
          </cell>
          <cell r="M942">
            <v>1.8950886510383422</v>
          </cell>
          <cell r="N942">
            <v>1.8252433600204998</v>
          </cell>
          <cell r="O942">
            <v>1.2739088061971506</v>
          </cell>
        </row>
        <row r="943">
          <cell r="A943" t="str">
            <v>RHES-SHDEM</v>
          </cell>
          <cell r="B943" t="str">
            <v>VAR_fin</v>
          </cell>
          <cell r="C943" t="str">
            <v>RHES-SHLTHD</v>
          </cell>
          <cell r="D943">
            <v>1.8619292023885137</v>
          </cell>
          <cell r="E943">
            <v>3.5037565183678789</v>
          </cell>
          <cell r="F943">
            <v>3.4957438073490419</v>
          </cell>
          <cell r="G943">
            <v>2.76121496422827</v>
          </cell>
          <cell r="H943">
            <v>3.2682488269441889</v>
          </cell>
          <cell r="I943">
            <v>3.1096367398406244</v>
          </cell>
          <cell r="J943">
            <v>2.3444483825335709</v>
          </cell>
          <cell r="K943">
            <v>2.7486064080754544</v>
          </cell>
          <cell r="L943">
            <v>2.5655523605945594</v>
          </cell>
          <cell r="M943">
            <v>2.3759669166025148</v>
          </cell>
          <cell r="N943">
            <v>2.3270313335124229</v>
          </cell>
          <cell r="O943">
            <v>1.9387460203291993</v>
          </cell>
        </row>
        <row r="944">
          <cell r="A944" t="str">
            <v>RHES-SHDEM</v>
          </cell>
          <cell r="B944" t="str">
            <v>VAR_fin</v>
          </cell>
          <cell r="C944" t="str">
            <v>RHES-SHELCB</v>
          </cell>
          <cell r="D944">
            <v>4.2527211432946288</v>
          </cell>
          <cell r="E944">
            <v>3.7457501118062639</v>
          </cell>
          <cell r="F944">
            <v>4.1400305103108286</v>
          </cell>
          <cell r="G944">
            <v>2.7400276117674078</v>
          </cell>
          <cell r="H944">
            <v>3.2701430909217772</v>
          </cell>
          <cell r="I944">
            <v>2.5637647826901069</v>
          </cell>
          <cell r="J944">
            <v>1.4372833800200666</v>
          </cell>
          <cell r="K944">
            <v>0.6427265935355726</v>
          </cell>
          <cell r="L944">
            <v>0.25551510468604499</v>
          </cell>
          <cell r="M944">
            <v>0.23644666945975276</v>
          </cell>
          <cell r="N944">
            <v>0.23178049728385203</v>
          </cell>
          <cell r="O944">
            <v>0.19260299117784607</v>
          </cell>
        </row>
        <row r="945">
          <cell r="A945" t="str">
            <v>RHES-SHDEM</v>
          </cell>
          <cell r="B945" t="str">
            <v>VAR_fin</v>
          </cell>
          <cell r="C945" t="str">
            <v>RHES-SHELCH</v>
          </cell>
          <cell r="D945">
            <v>9.1226077066302906</v>
          </cell>
          <cell r="E945">
            <v>10.275866807507215</v>
          </cell>
          <cell r="F945">
            <v>10.265815652313901</v>
          </cell>
          <cell r="G945">
            <v>10.274855263851421</v>
          </cell>
          <cell r="H945">
            <v>10.266162044206636</v>
          </cell>
          <cell r="I945">
            <v>10.272783302509669</v>
          </cell>
          <cell r="J945">
            <v>10.274503174811985</v>
          </cell>
          <cell r="K945">
            <v>10.273149009835466</v>
          </cell>
          <cell r="L945">
            <v>10.274584712709752</v>
          </cell>
          <cell r="M945">
            <v>10.273921112873905</v>
          </cell>
          <cell r="N945">
            <v>10.274246134315938</v>
          </cell>
          <cell r="O945">
            <v>10.271436594740548</v>
          </cell>
        </row>
        <row r="946">
          <cell r="A946" t="str">
            <v>RHES-SHDEM</v>
          </cell>
          <cell r="B946" t="str">
            <v>VAR_fin</v>
          </cell>
          <cell r="C946" t="str">
            <v>RHES-SHNST</v>
          </cell>
          <cell r="D946">
            <v>6.23114121578674E-3</v>
          </cell>
          <cell r="E946">
            <v>1.8605067266235631E-5</v>
          </cell>
          <cell r="F946">
            <v>5.2964855272320038E-3</v>
          </cell>
          <cell r="G946">
            <v>6.4990581270102095E-4</v>
          </cell>
          <cell r="H946">
            <v>4.4050537548504763E-3</v>
          </cell>
          <cell r="I946">
            <v>1.8530532480239416E-3</v>
          </cell>
          <cell r="J946">
            <v>1.1563558930124062E-3</v>
          </cell>
          <cell r="K946">
            <v>8.5637225605503481E-4</v>
          </cell>
          <cell r="L946">
            <v>4.8943702929525514E-4</v>
          </cell>
          <cell r="M946">
            <v>1.1674917281447295E-3</v>
          </cell>
          <cell r="N946">
            <v>1.2741242269884443E-3</v>
          </cell>
          <cell r="O946">
            <v>2.0870554890478179E-3</v>
          </cell>
        </row>
        <row r="947">
          <cell r="A947" t="str">
            <v>D-RHEM_LTH_CHPNGA</v>
          </cell>
          <cell r="B947" t="str">
            <v>VAR_fout</v>
          </cell>
          <cell r="C947" t="str">
            <v>RHSA_LTH</v>
          </cell>
          <cell r="D947">
            <v>2.6632244603768106E-4</v>
          </cell>
          <cell r="E947">
            <v>2.3142152085900175E-2</v>
          </cell>
          <cell r="F947">
            <v>5.6827666332370371E-3</v>
          </cell>
          <cell r="G947">
            <v>1.1579040828218815E-3</v>
          </cell>
          <cell r="H947">
            <v>9.4699971833775935E-3</v>
          </cell>
          <cell r="I947">
            <v>9.1368289304851185E-4</v>
          </cell>
          <cell r="J947">
            <v>1.993175361650295E-3</v>
          </cell>
          <cell r="K947">
            <v>1.1436826172381658E-3</v>
          </cell>
          <cell r="L947">
            <v>9.2147186287734242E-3</v>
          </cell>
          <cell r="M947">
            <v>1.5903055600646886E-2</v>
          </cell>
          <cell r="N947">
            <v>2.4854117882680327E-3</v>
          </cell>
          <cell r="O947">
            <v>1.5297803134830437E-2</v>
          </cell>
        </row>
        <row r="948">
          <cell r="A948" t="str">
            <v>D-RHEM_LTH_CHPNGA</v>
          </cell>
          <cell r="B948" t="str">
            <v>VAR_fout</v>
          </cell>
          <cell r="C948" t="str">
            <v>RHEM_LTH_CHPNGA_ON</v>
          </cell>
          <cell r="D948">
            <v>4.5832178418978832E-2</v>
          </cell>
          <cell r="E948">
            <v>2.3250666104919007E-2</v>
          </cell>
          <cell r="F948">
            <v>0.18014026874402922</v>
          </cell>
          <cell r="G948">
            <v>0.50392938342845839</v>
          </cell>
          <cell r="H948">
            <v>0.51478563832253854</v>
          </cell>
          <cell r="I948">
            <v>0.66293657494440206</v>
          </cell>
          <cell r="J948">
            <v>0.51765868421798844</v>
          </cell>
          <cell r="K948">
            <v>0.56848676641411833</v>
          </cell>
          <cell r="L948">
            <v>0.53733720293738518</v>
          </cell>
          <cell r="M948">
            <v>0.50880833462779207</v>
          </cell>
          <cell r="N948">
            <v>0.5999305053552777</v>
          </cell>
          <cell r="O948">
            <v>1.016284433342481</v>
          </cell>
        </row>
        <row r="949">
          <cell r="A949" t="str">
            <v>D-RHEM_LTH_CHPNGA</v>
          </cell>
          <cell r="B949" t="str">
            <v>VAR_fout</v>
          </cell>
          <cell r="C949" t="str">
            <v>LTH</v>
          </cell>
          <cell r="E949">
            <v>4.8937868632817214E-6</v>
          </cell>
          <cell r="F949">
            <v>5.2935204908846253E-5</v>
          </cell>
          <cell r="G949">
            <v>3.3882693210098128E-4</v>
          </cell>
          <cell r="H949">
            <v>6.0608043630229057E-4</v>
          </cell>
          <cell r="I949">
            <v>1.4950842903493891E-3</v>
          </cell>
          <cell r="J949">
            <v>1.4532412592343173E-3</v>
          </cell>
          <cell r="K949">
            <v>1.4440731264933452E-3</v>
          </cell>
          <cell r="L949">
            <v>1.3475291567640265E-3</v>
          </cell>
          <cell r="M949">
            <v>2.1188279988121517E-3</v>
          </cell>
          <cell r="N949">
            <v>2.6566978448929334E-3</v>
          </cell>
          <cell r="O949">
            <v>5.2399432947314393E-3</v>
          </cell>
        </row>
        <row r="950">
          <cell r="A950" t="str">
            <v>D-RHEM_LTH_CHPNGA</v>
          </cell>
          <cell r="B950" t="str">
            <v>VAR_fin</v>
          </cell>
          <cell r="C950" t="str">
            <v>RHEM_LTH_CHPNGA</v>
          </cell>
          <cell r="D950">
            <v>4.609850086501651E-2</v>
          </cell>
          <cell r="E950">
            <v>4.6398312785943641E-2</v>
          </cell>
          <cell r="F950">
            <v>0.18587597058217517</v>
          </cell>
          <cell r="G950">
            <v>0.50542611444338104</v>
          </cell>
          <cell r="H950">
            <v>0.52486171594221831</v>
          </cell>
          <cell r="I950">
            <v>0.66534534212780083</v>
          </cell>
          <cell r="J950">
            <v>0.52110510083887263</v>
          </cell>
          <cell r="K950">
            <v>0.57107452215785015</v>
          </cell>
          <cell r="L950">
            <v>0.54789945072292257</v>
          </cell>
          <cell r="M950">
            <v>0.52683021822725129</v>
          </cell>
          <cell r="N950">
            <v>0.60507261498843878</v>
          </cell>
          <cell r="O950">
            <v>1.0368221797720432</v>
          </cell>
        </row>
        <row r="951">
          <cell r="A951" t="str">
            <v>RHEM-SHLTHCHPNGA</v>
          </cell>
          <cell r="B951" t="str">
            <v>VAR_fout</v>
          </cell>
          <cell r="C951" t="str">
            <v>RHEM-SHLTHC-NGA</v>
          </cell>
          <cell r="D951">
            <v>4.3670109204604401E-2</v>
          </cell>
          <cell r="E951">
            <v>5.7107531446784498E-4</v>
          </cell>
          <cell r="F951">
            <v>0.16167718010333532</v>
          </cell>
          <cell r="G951">
            <v>0.49889008959417369</v>
          </cell>
          <cell r="H951">
            <v>0.50045875899123249</v>
          </cell>
          <cell r="I951">
            <v>0.51029354262948434</v>
          </cell>
          <cell r="J951">
            <v>0.5105036113506789</v>
          </cell>
          <cell r="K951">
            <v>0.50470986359897696</v>
          </cell>
          <cell r="L951">
            <v>0.50502490634673602</v>
          </cell>
          <cell r="M951">
            <v>0.5037202512815141</v>
          </cell>
          <cell r="N951">
            <v>0.58799047569245844</v>
          </cell>
          <cell r="O951">
            <v>1.0038202382166268</v>
          </cell>
        </row>
        <row r="952">
          <cell r="A952" t="str">
            <v>RHEM-SHLTHCHPNGA</v>
          </cell>
          <cell r="B952" t="str">
            <v>VAR_fin</v>
          </cell>
          <cell r="C952" t="str">
            <v>RHEM_LTH_CHPNGA_ON</v>
          </cell>
          <cell r="D952">
            <v>4.4111221418792354E-2</v>
          </cell>
          <cell r="E952">
            <v>5.7684375198772226E-4</v>
          </cell>
          <cell r="F952">
            <v>0.16331028293266198</v>
          </cell>
          <cell r="G952">
            <v>0.50392938342845839</v>
          </cell>
          <cell r="H952">
            <v>0.50551389797094193</v>
          </cell>
          <cell r="I952">
            <v>0.51544802285806557</v>
          </cell>
          <cell r="J952">
            <v>0.51566021348553404</v>
          </cell>
          <cell r="K952">
            <v>0.50980794302926991</v>
          </cell>
          <cell r="L952">
            <v>0.51012616802700583</v>
          </cell>
          <cell r="M952">
            <v>0.50880833462779207</v>
          </cell>
          <cell r="N952">
            <v>0.59392977342672559</v>
          </cell>
          <cell r="O952">
            <v>1.0139598365824518</v>
          </cell>
        </row>
        <row r="953">
          <cell r="A953" t="str">
            <v>RHEM-SHLTHCHPNGA</v>
          </cell>
          <cell r="B953" t="str">
            <v>VAR_fin</v>
          </cell>
          <cell r="C953" t="str">
            <v>RHEMLTHCHPC</v>
          </cell>
          <cell r="D953">
            <v>4.3670109204604401E-2</v>
          </cell>
          <cell r="E953">
            <v>5.7107531446784498E-4</v>
          </cell>
          <cell r="F953">
            <v>0.16167718010333532</v>
          </cell>
          <cell r="G953">
            <v>0.49889008959417369</v>
          </cell>
          <cell r="H953">
            <v>0.50045875899123249</v>
          </cell>
          <cell r="I953">
            <v>0.51029354262948434</v>
          </cell>
          <cell r="J953">
            <v>0.5105036113506789</v>
          </cell>
          <cell r="K953">
            <v>0.50470986359897696</v>
          </cell>
          <cell r="L953">
            <v>0.50502490634673602</v>
          </cell>
          <cell r="M953">
            <v>0.5037202512815141</v>
          </cell>
          <cell r="N953">
            <v>0.58799047569245844</v>
          </cell>
          <cell r="O953">
            <v>1.0038202382166268</v>
          </cell>
        </row>
        <row r="954">
          <cell r="A954" t="str">
            <v>RHEM-SHLTHCHPNGA</v>
          </cell>
          <cell r="B954" t="str">
            <v>VAR_ncap</v>
          </cell>
          <cell r="C954" t="str">
            <v>-</v>
          </cell>
          <cell r="D954">
            <v>2.12114196085831E-7</v>
          </cell>
          <cell r="E954">
            <v>4.4719309423908001E-5</v>
          </cell>
          <cell r="F954">
            <v>1.3790952937771999E-2</v>
          </cell>
          <cell r="G954">
            <v>2.72751565277368E-2</v>
          </cell>
          <cell r="H954">
            <v>1.706923212326E-2</v>
          </cell>
          <cell r="I954">
            <v>2.9165581994653699E-2</v>
          </cell>
          <cell r="J954">
            <v>1.5815556327458499E-2</v>
          </cell>
          <cell r="K954">
            <v>2.31221236923859E-2</v>
          </cell>
          <cell r="L954">
            <v>2.0573087113042898E-2</v>
          </cell>
          <cell r="M954">
            <v>2.0598531763976899E-2</v>
          </cell>
          <cell r="N954">
            <v>2.7466843054918099E-2</v>
          </cell>
          <cell r="O954">
            <v>5.1551187539377902E-2</v>
          </cell>
        </row>
        <row r="955">
          <cell r="A955" t="str">
            <v>RHEM-SHLTHCHPNGA</v>
          </cell>
          <cell r="B955" t="str">
            <v>VAR_cap</v>
          </cell>
          <cell r="C955" t="str">
            <v>-</v>
          </cell>
          <cell r="D955">
            <v>6.7984131127448158E-3</v>
          </cell>
          <cell r="E955">
            <v>6.987756426078337E-5</v>
          </cell>
          <cell r="F955">
            <v>1.3840185781164079E-2</v>
          </cell>
          <cell r="G955">
            <v>3.826691766369629E-2</v>
          </cell>
          <cell r="H955">
            <v>3.9923842803200979E-2</v>
          </cell>
          <cell r="I955">
            <v>5.0247335269448801E-2</v>
          </cell>
          <cell r="J955">
            <v>3.9227962339223502E-2</v>
          </cell>
          <cell r="K955">
            <v>4.2994556334723003E-2</v>
          </cell>
          <cell r="L955">
            <v>4.1227687274443196E-2</v>
          </cell>
          <cell r="M955">
            <v>3.9752828682447408E-2</v>
          </cell>
          <cell r="N955">
            <v>4.5647656246295E-2</v>
          </cell>
          <cell r="O955">
            <v>7.8207618187943195E-2</v>
          </cell>
        </row>
        <row r="956">
          <cell r="A956" t="str">
            <v>D-RHES_SOLELC</v>
          </cell>
          <cell r="B956" t="str">
            <v>VAR_fout</v>
          </cell>
          <cell r="C956" t="str">
            <v>RHES_ELC</v>
          </cell>
          <cell r="D956">
            <v>1.829307673422069</v>
          </cell>
          <cell r="E956">
            <v>1.4427236822224692</v>
          </cell>
          <cell r="F956">
            <v>2.5972588666195486</v>
          </cell>
          <cell r="G956">
            <v>4.7070588637757087</v>
          </cell>
          <cell r="H956">
            <v>5.117129366301099</v>
          </cell>
          <cell r="I956">
            <v>5.2479581551111476</v>
          </cell>
          <cell r="J956">
            <v>5.1718023286439543</v>
          </cell>
          <cell r="K956">
            <v>5.2718154589768735</v>
          </cell>
          <cell r="L956">
            <v>5.6402830844356178</v>
          </cell>
          <cell r="M956">
            <v>6.1105974783716306</v>
          </cell>
          <cell r="N956">
            <v>6.4388575847028315</v>
          </cell>
          <cell r="O956">
            <v>7.0537857946964584</v>
          </cell>
        </row>
        <row r="957">
          <cell r="A957" t="str">
            <v>D-RHES_SOLELC</v>
          </cell>
          <cell r="B957" t="str">
            <v>VAR_fout</v>
          </cell>
          <cell r="C957" t="str">
            <v>ELC5</v>
          </cell>
          <cell r="D957">
            <v>0.3056314153125928</v>
          </cell>
          <cell r="E957">
            <v>1.9479424669237535</v>
          </cell>
          <cell r="F957">
            <v>4.3701237622970375</v>
          </cell>
          <cell r="G957">
            <v>14.208044591677206</v>
          </cell>
          <cell r="H957">
            <v>14.762708390880755</v>
          </cell>
          <cell r="I957">
            <v>15.645965340383755</v>
          </cell>
          <cell r="J957">
            <v>16.787940896883697</v>
          </cell>
          <cell r="K957">
            <v>17.807614923193167</v>
          </cell>
          <cell r="L957">
            <v>18.616785722371233</v>
          </cell>
          <cell r="M957">
            <v>19.382884115190791</v>
          </cell>
          <cell r="N957">
            <v>20.354847644242358</v>
          </cell>
          <cell r="O957">
            <v>21.10240758790534</v>
          </cell>
        </row>
        <row r="958">
          <cell r="A958" t="str">
            <v>D-RHES_SOLELC</v>
          </cell>
          <cell r="B958" t="str">
            <v>VAR_fin</v>
          </cell>
          <cell r="C958" t="str">
            <v>RHES_SOL_ELC</v>
          </cell>
          <cell r="D958">
            <v>2.1349390887346629</v>
          </cell>
          <cell r="E958">
            <v>3.3906652234641403</v>
          </cell>
          <cell r="F958">
            <v>6.9673826289165852</v>
          </cell>
          <cell r="G958">
            <v>18.915103455452918</v>
          </cell>
          <cell r="H958">
            <v>19.87983775718185</v>
          </cell>
          <cell r="I958">
            <v>20.893923495494892</v>
          </cell>
          <cell r="J958">
            <v>21.95974322552766</v>
          </cell>
          <cell r="K958">
            <v>23.079430382170045</v>
          </cell>
          <cell r="L958">
            <v>24.257068806806878</v>
          </cell>
          <cell r="M958">
            <v>25.493481593562411</v>
          </cell>
          <cell r="N958">
            <v>26.793705228945207</v>
          </cell>
          <cell r="O958">
            <v>28.156193382601806</v>
          </cell>
        </row>
        <row r="959">
          <cell r="A959" t="str">
            <v>D-DH2</v>
          </cell>
          <cell r="B959" t="str">
            <v>VAR_fout</v>
          </cell>
          <cell r="C959" t="str">
            <v>H2</v>
          </cell>
          <cell r="G959">
            <v>1.2756457491204075E-5</v>
          </cell>
          <cell r="H959">
            <v>3.0425228000939726E-4</v>
          </cell>
          <cell r="I959">
            <v>8.375628165074229E-4</v>
          </cell>
          <cell r="J959">
            <v>1.0553714083133203E-3</v>
          </cell>
          <cell r="K959">
            <v>1.0925274634954816E-3</v>
          </cell>
          <cell r="L959">
            <v>1.0934167096397645E-3</v>
          </cell>
          <cell r="M959">
            <v>1.0936117959346021E-3</v>
          </cell>
          <cell r="N959">
            <v>8.0875300187406313E-4</v>
          </cell>
          <cell r="O959">
            <v>1.5281640154873662E-3</v>
          </cell>
        </row>
        <row r="960">
          <cell r="A960" t="str">
            <v>D-DH2</v>
          </cell>
          <cell r="B960" t="str">
            <v>VAR_fin</v>
          </cell>
          <cell r="C960" t="str">
            <v>H2_E</v>
          </cell>
          <cell r="G960">
            <v>1.2885310597175828E-5</v>
          </cell>
          <cell r="H960">
            <v>3.0732553536302757E-4</v>
          </cell>
          <cell r="I960">
            <v>8.460230469771947E-4</v>
          </cell>
          <cell r="J960">
            <v>1.0660317255690099E-3</v>
          </cell>
          <cell r="K960">
            <v>1.1035630944398801E-3</v>
          </cell>
          <cell r="L960">
            <v>1.1044613228684498E-3</v>
          </cell>
          <cell r="M960">
            <v>1.1046583797319209E-3</v>
          </cell>
          <cell r="N960">
            <v>8.1692222411521519E-4</v>
          </cell>
          <cell r="O960">
            <v>1.5436000156438042E-3</v>
          </cell>
        </row>
        <row r="961">
          <cell r="A961" t="str">
            <v>D-DH2</v>
          </cell>
          <cell r="B961" t="str">
            <v>VAR_ncap</v>
          </cell>
          <cell r="C961" t="str">
            <v>-</v>
          </cell>
          <cell r="G961">
            <v>2.6454688830446101E-5</v>
          </cell>
          <cell r="H961">
            <v>5.40792421025798E-5</v>
          </cell>
          <cell r="I961">
            <v>1.6352190502769899E-4</v>
          </cell>
          <cell r="J961">
            <v>2.47846558960402E-5</v>
          </cell>
          <cell r="K961">
            <v>1.10643245399888E-4</v>
          </cell>
          <cell r="L961">
            <v>6.1882199797780998E-6</v>
          </cell>
          <cell r="M961">
            <v>7.9691999971462398E-5</v>
          </cell>
          <cell r="N961">
            <v>1.3856685247895599E-5</v>
          </cell>
          <cell r="O961">
            <v>4.0255447788916499E-4</v>
          </cell>
        </row>
        <row r="962">
          <cell r="A962" t="str">
            <v>D-DH2</v>
          </cell>
          <cell r="B962" t="str">
            <v>VAR_cap</v>
          </cell>
          <cell r="C962" t="str">
            <v>-</v>
          </cell>
          <cell r="G962">
            <v>2.6454688830446101E-5</v>
          </cell>
          <cell r="H962">
            <v>8.0533930933025894E-5</v>
          </cell>
          <cell r="I962">
            <v>2.4405583596072501E-4</v>
          </cell>
          <cell r="J962">
            <v>2.6884049185676599E-4</v>
          </cell>
          <cell r="K962">
            <v>3.7948373725665298E-4</v>
          </cell>
          <cell r="L962">
            <v>3.8567195723643099E-4</v>
          </cell>
          <cell r="M962">
            <v>4.65363957207894E-4</v>
          </cell>
          <cell r="N962">
            <v>4.7083414392274102E-4</v>
          </cell>
          <cell r="O962">
            <v>8.5532043151450795E-4</v>
          </cell>
        </row>
        <row r="963">
          <cell r="A963" t="str">
            <v>ITOT-SWHHFOBR</v>
          </cell>
          <cell r="B963" t="str">
            <v>VAR_fout</v>
          </cell>
          <cell r="C963" t="str">
            <v>ITOT-SWH</v>
          </cell>
          <cell r="D963">
            <v>1.8458219999832608</v>
          </cell>
          <cell r="E963">
            <v>1.4388104659328338</v>
          </cell>
          <cell r="F963">
            <v>1.7685581206840701E-3</v>
          </cell>
          <cell r="G963">
            <v>5.1448091441611324E-4</v>
          </cell>
          <cell r="H963">
            <v>8.0443844488813684E-4</v>
          </cell>
          <cell r="I963">
            <v>7.2429885379384764E-4</v>
          </cell>
          <cell r="J963">
            <v>8.1690015617907094E-4</v>
          </cell>
        </row>
        <row r="964">
          <cell r="A964" t="str">
            <v>ITOT-SWHHFOBR</v>
          </cell>
          <cell r="B964" t="str">
            <v>VAR_fout</v>
          </cell>
          <cell r="C964" t="str">
            <v>CO2_I</v>
          </cell>
          <cell r="D964">
            <v>210.21008541129399</v>
          </cell>
          <cell r="E964">
            <v>163.15205931349399</v>
          </cell>
          <cell r="F964">
            <v>0.19925593092663699</v>
          </cell>
          <cell r="G964">
            <v>5.7350749779284498E-2</v>
          </cell>
          <cell r="H964">
            <v>8.8733831507044905E-2</v>
          </cell>
          <cell r="I964">
            <v>7.9065761817652E-2</v>
          </cell>
          <cell r="J964">
            <v>8.82593170580213E-2</v>
          </cell>
        </row>
        <row r="965">
          <cell r="A965" t="str">
            <v>ITOT-SWHHFOBR</v>
          </cell>
          <cell r="B965" t="str">
            <v>VAR_fin</v>
          </cell>
          <cell r="C965" t="str">
            <v>IHFO</v>
          </cell>
          <cell r="D965">
            <v>2.7300011092375813</v>
          </cell>
          <cell r="E965">
            <v>2.1188579131622634</v>
          </cell>
          <cell r="F965">
            <v>2.5877393626835945E-3</v>
          </cell>
          <cell r="G965">
            <v>7.4481493219849895E-4</v>
          </cell>
          <cell r="H965">
            <v>1.1523874221694153E-3</v>
          </cell>
          <cell r="I965">
            <v>1.0268280755539225E-3</v>
          </cell>
          <cell r="J965">
            <v>1.146224896857419E-3</v>
          </cell>
        </row>
        <row r="966">
          <cell r="A966" t="str">
            <v>ITOT-SWHHFOBR</v>
          </cell>
          <cell r="B966" t="str">
            <v>VAR_ncap</v>
          </cell>
          <cell r="C966" t="str">
            <v>-</v>
          </cell>
          <cell r="D966">
            <v>2.0041253371443399E-4</v>
          </cell>
          <cell r="E966">
            <v>1.5707729367854E-5</v>
          </cell>
          <cell r="F966">
            <v>1.46908779781317E-5</v>
          </cell>
          <cell r="G966">
            <v>1.22300599867023E-5</v>
          </cell>
          <cell r="H966">
            <v>5.4883521467818101E-5</v>
          </cell>
          <cell r="I966">
            <v>2.0786136282519101E-5</v>
          </cell>
          <cell r="J966">
            <v>2.50346772274962E-5</v>
          </cell>
          <cell r="K966">
            <v>1.59882470769803E-8</v>
          </cell>
          <cell r="L966">
            <v>1.5645534641683001E-8</v>
          </cell>
          <cell r="N966">
            <v>1.7612352082849301E-8</v>
          </cell>
          <cell r="O966">
            <v>1.2895836150167501E-8</v>
          </cell>
        </row>
        <row r="967">
          <cell r="A967" t="str">
            <v>ITOT-SWHHFOBR</v>
          </cell>
          <cell r="B967" t="str">
            <v>VAR_cap</v>
          </cell>
          <cell r="C967" t="str">
            <v>-</v>
          </cell>
          <cell r="D967">
            <v>0.10091741253371443</v>
          </cell>
          <cell r="E967">
            <v>0.10088803815830673</v>
          </cell>
          <cell r="F967">
            <v>1.6733054740943054E-4</v>
          </cell>
          <cell r="G967">
            <v>4.8695357219130653E-5</v>
          </cell>
          <cell r="H967">
            <v>7.5931098507470846E-5</v>
          </cell>
          <cell r="I967">
            <v>6.8678760400125294E-5</v>
          </cell>
          <cell r="J967">
            <v>7.7156933241304105E-5</v>
          </cell>
          <cell r="K967">
            <v>1.4836286360802968E-8</v>
          </cell>
          <cell r="L967">
            <v>1.1353113681900561E-8</v>
          </cell>
          <cell r="M967">
            <v>-6.5944850918159744E-10</v>
          </cell>
          <cell r="N967">
            <v>-8.3769578176679816E-10</v>
          </cell>
          <cell r="O967">
            <v>-2.33644381308398E-10</v>
          </cell>
        </row>
        <row r="968">
          <cell r="A968" t="str">
            <v>RHSA-WHSTG-ELCHP</v>
          </cell>
          <cell r="B968" t="str">
            <v>VAR_fout</v>
          </cell>
          <cell r="C968" t="str">
            <v>RHSA-WHAELCH</v>
          </cell>
          <cell r="F968">
            <v>0.83953037640621675</v>
          </cell>
          <cell r="G968">
            <v>1.1893492374330314</v>
          </cell>
          <cell r="H968">
            <v>1.2582001259340909</v>
          </cell>
          <cell r="I968">
            <v>1.4925166059724406</v>
          </cell>
          <cell r="J968">
            <v>1.4820300860365128</v>
          </cell>
          <cell r="K968">
            <v>1.5807049737705423</v>
          </cell>
          <cell r="L968">
            <v>1.9968781009022656</v>
          </cell>
          <cell r="M968">
            <v>2.0898141107060013</v>
          </cell>
          <cell r="N968">
            <v>1.8503613341362881</v>
          </cell>
          <cell r="O968">
            <v>1.9646867441294198</v>
          </cell>
        </row>
        <row r="969">
          <cell r="A969" t="str">
            <v>RHSA-WHSTG-ELCHP</v>
          </cell>
          <cell r="B969" t="str">
            <v>VAR_fin</v>
          </cell>
          <cell r="C969" t="str">
            <v>RHSA-WHAELCH</v>
          </cell>
          <cell r="F969">
            <v>0.83956533888704044</v>
          </cell>
          <cell r="G969">
            <v>1.1893872448711464</v>
          </cell>
          <cell r="H969">
            <v>1.2582491599583574</v>
          </cell>
          <cell r="I969">
            <v>1.4925706837309014</v>
          </cell>
          <cell r="J969">
            <v>1.4820848525989845</v>
          </cell>
          <cell r="K969">
            <v>1.5807593268807341</v>
          </cell>
          <cell r="L969">
            <v>1.9969487319959291</v>
          </cell>
          <cell r="M969">
            <v>2.0898852022720429</v>
          </cell>
          <cell r="N969">
            <v>1.850424796567562</v>
          </cell>
          <cell r="O969">
            <v>1.9647555539852279</v>
          </cell>
        </row>
        <row r="970">
          <cell r="A970" t="str">
            <v>RHSA-WHSTG-ELCHP</v>
          </cell>
          <cell r="B970" t="str">
            <v>VAR_ncap</v>
          </cell>
          <cell r="C970" t="str">
            <v>-</v>
          </cell>
          <cell r="D970">
            <v>3.8131042502833399E-3</v>
          </cell>
          <cell r="E970">
            <v>5.41054989689373E-2</v>
          </cell>
          <cell r="F970">
            <v>2.1784012605741001E-2</v>
          </cell>
          <cell r="G970">
            <v>1.6839316047006201E-2</v>
          </cell>
          <cell r="H970">
            <v>5.7751995771965499E-2</v>
          </cell>
          <cell r="I970">
            <v>5.3048130833809201E-2</v>
          </cell>
          <cell r="J970">
            <v>2.31330934859297E-2</v>
          </cell>
          <cell r="K970">
            <v>5.9323930665386299E-2</v>
          </cell>
          <cell r="L970">
            <v>8.0971684965292501E-2</v>
          </cell>
          <cell r="M970">
            <v>2.9526894730252301E-2</v>
          </cell>
          <cell r="N970">
            <v>5.57672751509109E-2</v>
          </cell>
          <cell r="O970">
            <v>8.0544046223181495E-2</v>
          </cell>
        </row>
        <row r="971">
          <cell r="A971" t="str">
            <v>RHSA-WHSTG-ELCHP</v>
          </cell>
          <cell r="B971" t="str">
            <v>VAR_cap</v>
          </cell>
          <cell r="C971" t="str">
            <v>-</v>
          </cell>
          <cell r="D971">
            <v>3.8143437796864287E-3</v>
          </cell>
          <cell r="E971">
            <v>5.7912251576425378E-2</v>
          </cell>
          <cell r="F971">
            <v>7.9685525495536022E-2</v>
          </cell>
          <cell r="G971">
            <v>9.650628092412783E-2</v>
          </cell>
          <cell r="H971">
            <v>0.12499641249048561</v>
          </cell>
          <cell r="I971">
            <v>0.12894297123202511</v>
          </cell>
          <cell r="J971">
            <v>0.13388487875687061</v>
          </cell>
          <cell r="K971">
            <v>0.13537417212512071</v>
          </cell>
          <cell r="L971">
            <v>0.16831907625469925</v>
          </cell>
          <cell r="M971">
            <v>0.16961233834291939</v>
          </cell>
          <cell r="N971">
            <v>0.1508103022108839</v>
          </cell>
          <cell r="O971">
            <v>0.16561427226995803</v>
          </cell>
        </row>
        <row r="972">
          <cell r="A972" t="str">
            <v>ITOT-SWHSTG-ELCHP</v>
          </cell>
          <cell r="B972" t="str">
            <v>VAR_fout</v>
          </cell>
          <cell r="C972" t="str">
            <v>ITOT-SWHAELCH</v>
          </cell>
          <cell r="F972">
            <v>3.2432852714691976E-3</v>
          </cell>
          <cell r="G972">
            <v>1.3898954534532776E-2</v>
          </cell>
          <cell r="H972">
            <v>2.2030076382625204E-3</v>
          </cell>
          <cell r="I972">
            <v>2.28386959658678E-3</v>
          </cell>
          <cell r="J972">
            <v>3.6535699425853164E-3</v>
          </cell>
          <cell r="K972">
            <v>4.1762217403026949E-2</v>
          </cell>
          <cell r="L972">
            <v>0.1525522161456109</v>
          </cell>
          <cell r="M972">
            <v>0.20233922110033048</v>
          </cell>
          <cell r="N972">
            <v>0.24531328815109812</v>
          </cell>
          <cell r="O972">
            <v>0.4029419495532478</v>
          </cell>
        </row>
        <row r="973">
          <cell r="A973" t="str">
            <v>ITOT-SWHSTG-ELCHP</v>
          </cell>
          <cell r="B973" t="str">
            <v>VAR_fin</v>
          </cell>
          <cell r="C973" t="str">
            <v>ITOT-SWHAELCH</v>
          </cell>
          <cell r="F973">
            <v>4.2029763864318776E-3</v>
          </cell>
          <cell r="G973">
            <v>1.7396604296362701E-2</v>
          </cell>
          <cell r="H973">
            <v>2.7021662401671494E-3</v>
          </cell>
          <cell r="I973">
            <v>2.7179833618322788E-3</v>
          </cell>
          <cell r="J973">
            <v>4.2083392786018605E-3</v>
          </cell>
          <cell r="K973">
            <v>4.6441353118596929E-2</v>
          </cell>
          <cell r="L973">
            <v>0.16954027523147425</v>
          </cell>
          <cell r="M973">
            <v>0.22486376251284707</v>
          </cell>
          <cell r="N973">
            <v>0.2726125116899587</v>
          </cell>
          <cell r="O973">
            <v>0.44776018401260442</v>
          </cell>
        </row>
        <row r="974">
          <cell r="A974" t="str">
            <v>ITOT-SWHSTG-ELCHP</v>
          </cell>
          <cell r="B974" t="str">
            <v>VAR_ncap</v>
          </cell>
          <cell r="C974" t="str">
            <v>-</v>
          </cell>
          <cell r="D974">
            <v>8.4100691038908604E-3</v>
          </cell>
          <cell r="E974">
            <v>9.5936408662830493E-3</v>
          </cell>
          <cell r="F974">
            <v>2.75308259254472E-2</v>
          </cell>
          <cell r="G974">
            <v>2.8922519033953001E-2</v>
          </cell>
          <cell r="H974">
            <v>4.1596950165921798E-2</v>
          </cell>
          <cell r="I974">
            <v>4.42258134739036E-2</v>
          </cell>
          <cell r="J974">
            <v>2.91968453662475E-2</v>
          </cell>
          <cell r="K974">
            <v>4.1490849390544399E-2</v>
          </cell>
          <cell r="L974">
            <v>4.2451055813576298E-2</v>
          </cell>
          <cell r="M974">
            <v>3.5472181941086797E-2</v>
          </cell>
          <cell r="N974">
            <v>4.6174651573655197E-2</v>
          </cell>
          <cell r="O974">
            <v>3.6315136012685101E-2</v>
          </cell>
        </row>
        <row r="975">
          <cell r="A975" t="str">
            <v>ITOT-SWHSTG-ELCHP</v>
          </cell>
          <cell r="B975" t="str">
            <v>VAR_cap</v>
          </cell>
          <cell r="C975" t="str">
            <v>-</v>
          </cell>
          <cell r="D975">
            <v>8.4100691038908604E-3</v>
          </cell>
          <cell r="E975">
            <v>1.7949172390990996E-2</v>
          </cell>
          <cell r="F975">
            <v>4.5463562911278087E-2</v>
          </cell>
          <cell r="G975">
            <v>7.4365719175997519E-2</v>
          </cell>
          <cell r="H975">
            <v>0.10503098488717033</v>
          </cell>
          <cell r="I975">
            <v>0.11494788939359686</v>
          </cell>
          <cell r="J975">
            <v>0.11496330656814562</v>
          </cell>
          <cell r="K975">
            <v>0.11476380415782535</v>
          </cell>
          <cell r="L975">
            <v>0.11583814399830568</v>
          </cell>
          <cell r="M975">
            <v>0.11917418608358768</v>
          </cell>
          <cell r="N975">
            <v>0.11765664781124194</v>
          </cell>
          <cell r="O975">
            <v>0.11770491688309162</v>
          </cell>
        </row>
        <row r="976">
          <cell r="A976" t="str">
            <v>D-RHNS_LTH_CHPWOD</v>
          </cell>
          <cell r="B976" t="str">
            <v>VAR_fout</v>
          </cell>
          <cell r="C976" t="str">
            <v>RHNS_LTH_CHPWOD_ON</v>
          </cell>
          <cell r="G976">
            <v>1.2580647638527492E-3</v>
          </cell>
          <cell r="H976">
            <v>2.8353514604885096E-3</v>
          </cell>
          <cell r="I976">
            <v>2.5777514499018724E-3</v>
          </cell>
          <cell r="J976">
            <v>2.9919230376888404E-3</v>
          </cell>
          <cell r="K976">
            <v>6.7792484119927471E-3</v>
          </cell>
          <cell r="L976">
            <v>6.9019858578106968E-3</v>
          </cell>
          <cell r="M976">
            <v>1.0448202811095004E-2</v>
          </cell>
          <cell r="N976">
            <v>5.3098663561010487E-3</v>
          </cell>
          <cell r="O976">
            <v>7.682040278919465E-3</v>
          </cell>
        </row>
        <row r="977">
          <cell r="A977" t="str">
            <v>D-RHNS_LTH_CHPWOD</v>
          </cell>
          <cell r="B977" t="str">
            <v>VAR_fout</v>
          </cell>
          <cell r="C977" t="str">
            <v>RHSA_LTH</v>
          </cell>
          <cell r="G977">
            <v>9.2988871206017956E-5</v>
          </cell>
          <cell r="H977">
            <v>2.9144458340564755E-4</v>
          </cell>
          <cell r="I977">
            <v>3.2551762463723342E-4</v>
          </cell>
          <cell r="J977">
            <v>3.480433756298594E-5</v>
          </cell>
          <cell r="K977">
            <v>5.4973368782702445E-5</v>
          </cell>
          <cell r="L977">
            <v>9.6720697747635951E-5</v>
          </cell>
          <cell r="M977">
            <v>5.7786598206619974E-5</v>
          </cell>
          <cell r="N977">
            <v>4.3083850602176758E-4</v>
          </cell>
          <cell r="O977">
            <v>8.0102451509183055E-5</v>
          </cell>
        </row>
        <row r="978">
          <cell r="A978" t="str">
            <v>D-RHNS_LTH_CHPWOD</v>
          </cell>
          <cell r="B978" t="str">
            <v>VAR_fout</v>
          </cell>
          <cell r="C978" t="str">
            <v>LTH</v>
          </cell>
          <cell r="G978">
            <v>5.849784604436188E-7</v>
          </cell>
          <cell r="H978">
            <v>3.0734540129247871E-6</v>
          </cell>
          <cell r="I978">
            <v>4.7497350450722515E-6</v>
          </cell>
          <cell r="J978">
            <v>5.7496928837733732E-6</v>
          </cell>
          <cell r="K978">
            <v>1.4201144436408262E-5</v>
          </cell>
          <cell r="L978">
            <v>1.5792124853491858E-5</v>
          </cell>
          <cell r="M978">
            <v>2.6505003381244731E-5</v>
          </cell>
          <cell r="N978">
            <v>1.7527368456327813E-5</v>
          </cell>
          <cell r="O978">
            <v>2.5833874023847324E-5</v>
          </cell>
        </row>
        <row r="979">
          <cell r="A979" t="str">
            <v>D-RHNS_LTH_CHPWOD</v>
          </cell>
          <cell r="B979" t="str">
            <v>VAR_fin</v>
          </cell>
          <cell r="C979" t="str">
            <v>RHNS_LTH_CHPWOD</v>
          </cell>
          <cell r="G979">
            <v>1.3530070844373096E-3</v>
          </cell>
          <cell r="H979">
            <v>3.1307697802699188E-3</v>
          </cell>
          <cell r="I979">
            <v>2.908591367770494E-3</v>
          </cell>
          <cell r="J979">
            <v>3.0329886620410781E-3</v>
          </cell>
          <cell r="K979">
            <v>6.8484229252118601E-3</v>
          </cell>
          <cell r="L979">
            <v>7.0146159798924268E-3</v>
          </cell>
          <cell r="M979">
            <v>1.0532494412682872E-2</v>
          </cell>
          <cell r="N979">
            <v>5.7582322305791403E-3</v>
          </cell>
          <cell r="O979">
            <v>7.7879766044524935E-3</v>
          </cell>
        </row>
        <row r="980">
          <cell r="A980" t="str">
            <v>D-SBIO</v>
          </cell>
          <cell r="B980" t="str">
            <v>VAR_fout</v>
          </cell>
          <cell r="C980" t="str">
            <v>SBIO</v>
          </cell>
          <cell r="D980">
            <v>4.0476721694349109</v>
          </cell>
          <cell r="E980">
            <v>4.5834309950989587</v>
          </cell>
          <cell r="F980">
            <v>4.6618855468912823</v>
          </cell>
          <cell r="G980">
            <v>4.6540291155677638</v>
          </cell>
          <cell r="H980">
            <v>4.7674358953961633</v>
          </cell>
          <cell r="I980">
            <v>4.8644596829670306</v>
          </cell>
          <cell r="J980">
            <v>4.9369212359959311</v>
          </cell>
          <cell r="K980">
            <v>5.0387052316300842</v>
          </cell>
          <cell r="L980">
            <v>5.1922060786634168</v>
          </cell>
          <cell r="M980">
            <v>5.1936560500304179</v>
          </cell>
          <cell r="N980">
            <v>6.7174792148030447</v>
          </cell>
          <cell r="O980">
            <v>6.7213690823105905</v>
          </cell>
        </row>
        <row r="981">
          <cell r="A981" t="str">
            <v>D-SBIO</v>
          </cell>
          <cell r="B981" t="str">
            <v>VAR_fin</v>
          </cell>
          <cell r="C981" t="str">
            <v>BIO</v>
          </cell>
          <cell r="D981">
            <v>4.0476721694349109</v>
          </cell>
          <cell r="E981">
            <v>4.5834309950989587</v>
          </cell>
          <cell r="F981">
            <v>4.6618855468912823</v>
          </cell>
          <cell r="G981">
            <v>4.6540291155677638</v>
          </cell>
          <cell r="H981">
            <v>4.7674358953961633</v>
          </cell>
          <cell r="I981">
            <v>4.8644596829670306</v>
          </cell>
          <cell r="J981">
            <v>4.9369212359959311</v>
          </cell>
          <cell r="K981">
            <v>5.0387052316300842</v>
          </cell>
          <cell r="L981">
            <v>5.1922060786634168</v>
          </cell>
          <cell r="M981">
            <v>5.1936560500304179</v>
          </cell>
          <cell r="N981">
            <v>6.7174792148030447</v>
          </cell>
          <cell r="O981">
            <v>6.7213690823105905</v>
          </cell>
        </row>
        <row r="982">
          <cell r="A982" t="str">
            <v>RHEM-SHDEM</v>
          </cell>
          <cell r="B982" t="str">
            <v>VAR_fout</v>
          </cell>
          <cell r="C982" t="str">
            <v>RHEM-SHD</v>
          </cell>
          <cell r="D982">
            <v>66.986774791699034</v>
          </cell>
          <cell r="E982">
            <v>66.782026660973159</v>
          </cell>
          <cell r="F982">
            <v>65.887030306479787</v>
          </cell>
          <cell r="G982">
            <v>64.87837932369753</v>
          </cell>
          <cell r="H982">
            <v>63.959017636009939</v>
          </cell>
          <cell r="I982">
            <v>62.328030452496208</v>
          </cell>
          <cell r="J982">
            <v>60.28450390115048</v>
          </cell>
          <cell r="K982">
            <v>58.319860093770238</v>
          </cell>
          <cell r="L982">
            <v>55.800958860111159</v>
          </cell>
          <cell r="M982">
            <v>52.537901814509972</v>
          </cell>
          <cell r="N982">
            <v>51.531428599672736</v>
          </cell>
          <cell r="O982">
            <v>41.792267123779538</v>
          </cell>
        </row>
        <row r="983">
          <cell r="A983" t="str">
            <v>RHEM-SHDEM</v>
          </cell>
          <cell r="B983" t="str">
            <v>VAR_fin</v>
          </cell>
          <cell r="C983" t="str">
            <v>RHEM-SHNST</v>
          </cell>
          <cell r="D983">
            <v>5.3481207815420234E-3</v>
          </cell>
          <cell r="E983">
            <v>1.7762029695251111E-5</v>
          </cell>
          <cell r="F983">
            <v>1.5559270173951471E-3</v>
          </cell>
          <cell r="G983">
            <v>6.8165312359174421E-4</v>
          </cell>
          <cell r="H983">
            <v>5.0166136058237458E-3</v>
          </cell>
          <cell r="I983">
            <v>2.2133817641026045E-3</v>
          </cell>
          <cell r="J983">
            <v>1.0454893746190425E-3</v>
          </cell>
          <cell r="K983">
            <v>2.6313744674507557E-3</v>
          </cell>
          <cell r="L983">
            <v>1.2621621209434922E-3</v>
          </cell>
          <cell r="M983">
            <v>2.3660730525506615E-3</v>
          </cell>
          <cell r="N983">
            <v>1.8188665693694786E-3</v>
          </cell>
          <cell r="O983">
            <v>3.1637334393688626E-3</v>
          </cell>
        </row>
        <row r="984">
          <cell r="A984" t="str">
            <v>RHEM-SHDEM</v>
          </cell>
          <cell r="B984" t="str">
            <v>VAR_fin</v>
          </cell>
          <cell r="C984" t="str">
            <v>RHEM-SHPLT</v>
          </cell>
          <cell r="D984">
            <v>1.3985256110070243</v>
          </cell>
          <cell r="E984">
            <v>1.6077567237463763</v>
          </cell>
          <cell r="F984">
            <v>1.6065508859623987</v>
          </cell>
          <cell r="G984">
            <v>1.6072433890497486</v>
          </cell>
          <cell r="H984">
            <v>1.6014811268663951</v>
          </cell>
          <cell r="I984">
            <v>1.605205438920271</v>
          </cell>
          <cell r="J984">
            <v>1.6068596117072447</v>
          </cell>
          <cell r="K984">
            <v>1.6050808295346364</v>
          </cell>
          <cell r="L984">
            <v>1.6066711864978638</v>
          </cell>
          <cell r="M984">
            <v>1.6056147538349361</v>
          </cell>
          <cell r="N984">
            <v>1.6061052680953438</v>
          </cell>
          <cell r="O984">
            <v>1.60506873320556</v>
          </cell>
        </row>
        <row r="985">
          <cell r="A985" t="str">
            <v>RHEM-SHDEM</v>
          </cell>
          <cell r="B985" t="str">
            <v>VAR_fin</v>
          </cell>
          <cell r="C985" t="str">
            <v>RHEM-SHNGAH</v>
          </cell>
          <cell r="D985">
            <v>5.4928282079458254E-3</v>
          </cell>
          <cell r="E985">
            <v>1.7569841604411193E-5</v>
          </cell>
          <cell r="F985">
            <v>3.7162916956626556E-3</v>
          </cell>
          <cell r="G985">
            <v>2.6942836836230926E-3</v>
          </cell>
          <cell r="H985">
            <v>1.1620411147428893E-2</v>
          </cell>
          <cell r="I985">
            <v>5.5763435161564397E-3</v>
          </cell>
          <cell r="J985">
            <v>2.9087484884558934E-3</v>
          </cell>
          <cell r="K985">
            <v>6.8845547722080286E-3</v>
          </cell>
          <cell r="L985">
            <v>4.5991028517310016E-3</v>
          </cell>
          <cell r="M985">
            <v>5.750976312208304E-3</v>
          </cell>
          <cell r="N985">
            <v>4.5598811354528122E-3</v>
          </cell>
          <cell r="O985">
            <v>1.0264053111959173E-2</v>
          </cell>
        </row>
        <row r="986">
          <cell r="A986" t="str">
            <v>RHEM-SHDEM</v>
          </cell>
          <cell r="B986" t="str">
            <v>VAR_fin</v>
          </cell>
          <cell r="C986" t="str">
            <v>RHEM-SHLTHC-WOD</v>
          </cell>
          <cell r="D986">
            <v>4.4061085700749739E-3</v>
          </cell>
          <cell r="E986">
            <v>1.5206733356552641E-5</v>
          </cell>
          <cell r="G986">
            <v>2.9068460804200918E-3</v>
          </cell>
          <cell r="H986">
            <v>1.1497200073610565E-2</v>
          </cell>
          <cell r="I986">
            <v>6.1303606153456126E-3</v>
          </cell>
          <cell r="J986">
            <v>3.4949584720007569E-3</v>
          </cell>
          <cell r="K986">
            <v>9.7443454245993051E-3</v>
          </cell>
          <cell r="L986">
            <v>8.235151067378205E-3</v>
          </cell>
          <cell r="M986">
            <v>8.9204842740231854E-3</v>
          </cell>
          <cell r="N986">
            <v>8.8192582916792519E-3</v>
          </cell>
          <cell r="O986">
            <v>1.5399805464048009E-2</v>
          </cell>
        </row>
        <row r="987">
          <cell r="A987" t="str">
            <v>RHEM-SHDEM</v>
          </cell>
          <cell r="B987" t="str">
            <v>VAR_fin</v>
          </cell>
          <cell r="C987" t="str">
            <v>RHEM-SHSOL</v>
          </cell>
          <cell r="D987">
            <v>0.40632144101543116</v>
          </cell>
          <cell r="E987">
            <v>0.47088406730637911</v>
          </cell>
          <cell r="F987">
            <v>0.46954252267132385</v>
          </cell>
          <cell r="G987">
            <v>0.47024540998801789</v>
          </cell>
          <cell r="H987">
            <v>0.44488042997266392</v>
          </cell>
          <cell r="I987">
            <v>0.47040082781861731</v>
          </cell>
          <cell r="J987">
            <v>0.46537770510625581</v>
          </cell>
          <cell r="K987">
            <v>0.40808068834222477</v>
          </cell>
          <cell r="L987">
            <v>0.45889951551199643</v>
          </cell>
          <cell r="M987">
            <v>0.40785029586709204</v>
          </cell>
          <cell r="N987">
            <v>0.43296227304141777</v>
          </cell>
          <cell r="O987">
            <v>0.3563571005213515</v>
          </cell>
        </row>
        <row r="988">
          <cell r="A988" t="str">
            <v>RHEM-SHDEM</v>
          </cell>
          <cell r="B988" t="str">
            <v>VAR_fin</v>
          </cell>
          <cell r="C988" t="str">
            <v>RHEM-SHLTHD</v>
          </cell>
          <cell r="D988">
            <v>2.0359047780855826</v>
          </cell>
          <cell r="E988">
            <v>3.7886810771192345</v>
          </cell>
          <cell r="F988">
            <v>4.1771273933058861</v>
          </cell>
          <cell r="G988">
            <v>3.704079904827597</v>
          </cell>
          <cell r="H988">
            <v>3.0682830354401931</v>
          </cell>
          <cell r="I988">
            <v>3.8984462964403512</v>
          </cell>
          <cell r="J988">
            <v>3.803135586759566</v>
          </cell>
          <cell r="K988">
            <v>3.669990282449231</v>
          </cell>
          <cell r="L988">
            <v>3.5034029138350884</v>
          </cell>
          <cell r="M988">
            <v>3.2841447245242099</v>
          </cell>
          <cell r="N988">
            <v>3.2174736748547881</v>
          </cell>
          <cell r="O988">
            <v>2.5652747259203257</v>
          </cell>
        </row>
        <row r="989">
          <cell r="A989" t="str">
            <v>RHEM-SHDEM</v>
          </cell>
          <cell r="B989" t="str">
            <v>VAR_fin</v>
          </cell>
          <cell r="C989" t="str">
            <v>RHEM-SHNGA</v>
          </cell>
          <cell r="D989">
            <v>18.973165416243479</v>
          </cell>
          <cell r="E989">
            <v>18.866534568899606</v>
          </cell>
          <cell r="F989">
            <v>18.980429342775963</v>
          </cell>
          <cell r="G989">
            <v>18.878701301886636</v>
          </cell>
          <cell r="H989">
            <v>18.481333716323999</v>
          </cell>
          <cell r="I989">
            <v>17.884179516999016</v>
          </cell>
          <cell r="J989">
            <v>17.309801659173178</v>
          </cell>
          <cell r="K989">
            <v>16.75084537592555</v>
          </cell>
          <cell r="L989">
            <v>15.984998967240937</v>
          </cell>
          <cell r="M989">
            <v>14.989122841096039</v>
          </cell>
          <cell r="N989">
            <v>14.683756456167389</v>
          </cell>
          <cell r="O989">
            <v>11.707513814594616</v>
          </cell>
        </row>
        <row r="990">
          <cell r="A990" t="str">
            <v>RHEM-SHDEM</v>
          </cell>
          <cell r="B990" t="str">
            <v>VAR_fin</v>
          </cell>
          <cell r="C990" t="str">
            <v>RHEM-SHELCB</v>
          </cell>
          <cell r="D990">
            <v>4.6112777858083698</v>
          </cell>
          <cell r="E990">
            <v>3.7294151538479214</v>
          </cell>
          <cell r="F990">
            <v>4.1988261257958692</v>
          </cell>
          <cell r="G990">
            <v>3.0723711455158447</v>
          </cell>
          <cell r="H990">
            <v>1.9395520373337931</v>
          </cell>
          <cell r="I990">
            <v>2.1085992929445623</v>
          </cell>
          <cell r="J990">
            <v>1.617867731162415</v>
          </cell>
          <cell r="K990">
            <v>1.4048250356883891</v>
          </cell>
          <cell r="L990">
            <v>0.34550434242537659</v>
          </cell>
          <cell r="M990">
            <v>0.32314859615968028</v>
          </cell>
          <cell r="N990">
            <v>0.31706841465348407</v>
          </cell>
          <cell r="O990">
            <v>0.25264593612229808</v>
          </cell>
        </row>
        <row r="991">
          <cell r="A991" t="str">
            <v>RHEM-SHDEM</v>
          </cell>
          <cell r="B991" t="str">
            <v>VAR_fin</v>
          </cell>
          <cell r="C991" t="str">
            <v>RHEM-SHELCH</v>
          </cell>
          <cell r="D991">
            <v>9.8799736080424641</v>
          </cell>
          <cell r="E991">
            <v>11.655150775052586</v>
          </cell>
          <cell r="F991">
            <v>11.653590704197187</v>
          </cell>
          <cell r="G991">
            <v>11.654633272740359</v>
          </cell>
          <cell r="H991">
            <v>16.187718517642551</v>
          </cell>
          <cell r="I991">
            <v>16.193376554000064</v>
          </cell>
          <cell r="J991">
            <v>16.195357004092607</v>
          </cell>
          <cell r="K991">
            <v>16.193267038351369</v>
          </cell>
          <cell r="L991">
            <v>16.19538657532965</v>
          </cell>
          <cell r="M991">
            <v>16.193831887364194</v>
          </cell>
          <cell r="N991">
            <v>16.195348669641131</v>
          </cell>
          <cell r="O991">
            <v>16.192647361098381</v>
          </cell>
        </row>
        <row r="992">
          <cell r="A992" t="str">
            <v>RHEM-SHDEM</v>
          </cell>
          <cell r="B992" t="str">
            <v>VAR_fin</v>
          </cell>
          <cell r="C992" t="str">
            <v>RHEM-SHLFO</v>
          </cell>
          <cell r="D992">
            <v>23.40825897903704</v>
          </cell>
          <cell r="E992">
            <v>18.577121629534048</v>
          </cell>
          <cell r="F992">
            <v>18.042288004404103</v>
          </cell>
          <cell r="G992">
            <v>19.2640874783994</v>
          </cell>
          <cell r="H992">
            <v>16.256036810624678</v>
          </cell>
          <cell r="I992">
            <v>14.480701450451642</v>
          </cell>
          <cell r="J992">
            <v>13.911288710054928</v>
          </cell>
          <cell r="K992">
            <v>13.20164647464701</v>
          </cell>
          <cell r="L992">
            <v>12.751362360286986</v>
          </cell>
          <cell r="M992">
            <v>10.948065992203858</v>
          </cell>
          <cell r="N992">
            <v>10.260616424625425</v>
          </cell>
          <cell r="O992">
            <v>4.3677231245103236</v>
          </cell>
        </row>
        <row r="993">
          <cell r="A993" t="str">
            <v>RHEM-SHDEM</v>
          </cell>
          <cell r="B993" t="str">
            <v>VAR_fin</v>
          </cell>
          <cell r="C993" t="str">
            <v>RHEM-SHCON</v>
          </cell>
          <cell r="D993">
            <v>1.4651098926354515</v>
          </cell>
          <cell r="E993">
            <v>3.3436824493827531</v>
          </cell>
          <cell r="F993">
            <v>3.3433908116498481</v>
          </cell>
          <cell r="G993">
            <v>3.3436207253219599</v>
          </cell>
          <cell r="H993">
            <v>3.3435576248679615</v>
          </cell>
          <cell r="I993">
            <v>3.3436165681123069</v>
          </cell>
          <cell r="J993">
            <v>3.3435327430499648</v>
          </cell>
          <cell r="K993">
            <v>3.3430041775660198</v>
          </cell>
          <cell r="L993">
            <v>3.3433324993712117</v>
          </cell>
          <cell r="M993">
            <v>3.343035675572184</v>
          </cell>
          <cell r="N993">
            <v>3.3432726212495933</v>
          </cell>
          <cell r="O993">
            <v>3.3434730178503633</v>
          </cell>
        </row>
        <row r="994">
          <cell r="A994" t="str">
            <v>RHEM-SHDEM</v>
          </cell>
          <cell r="B994" t="str">
            <v>VAR_fin</v>
          </cell>
          <cell r="C994" t="str">
            <v>RHEM-SHWOD</v>
          </cell>
          <cell r="D994">
            <v>4.7273650651500736</v>
          </cell>
          <cell r="E994">
            <v>4.7421935687366474</v>
          </cell>
          <cell r="F994">
            <v>3.2490755810862058</v>
          </cell>
          <cell r="G994">
            <v>2.3786791858327025</v>
          </cell>
          <cell r="H994">
            <v>2.1124246401369828</v>
          </cell>
          <cell r="I994">
            <v>1.8213216565377341</v>
          </cell>
          <cell r="J994">
            <v>1.5142204791869587</v>
          </cell>
          <cell r="K994">
            <v>1.2213699636225028</v>
          </cell>
          <cell r="L994">
            <v>1.0932470053274761</v>
          </cell>
          <cell r="M994">
            <v>0.92424206105465656</v>
          </cell>
          <cell r="N994">
            <v>0.87305092595668488</v>
          </cell>
          <cell r="O994">
            <v>0.37131441113170227</v>
          </cell>
        </row>
        <row r="995">
          <cell r="A995" t="str">
            <v>RHEM-SHDEM</v>
          </cell>
          <cell r="B995" t="str">
            <v>VAR_fin</v>
          </cell>
          <cell r="C995" t="str">
            <v>RHEM-SHLTHC-NGA</v>
          </cell>
          <cell r="D995">
            <v>6.5632808785545727E-2</v>
          </cell>
          <cell r="E995">
            <v>5.6702751473869883E-4</v>
          </cell>
          <cell r="F995">
            <v>0.16094826918189942</v>
          </cell>
          <cell r="G995">
            <v>0.498447431214675</v>
          </cell>
          <cell r="H995">
            <v>0.49562835555640822</v>
          </cell>
          <cell r="I995">
            <v>0.50827597964875659</v>
          </cell>
          <cell r="J995">
            <v>0.50962706087995258</v>
          </cell>
          <cell r="K995">
            <v>0.50250387397568097</v>
          </cell>
          <cell r="L995">
            <v>0.50407109120143834</v>
          </cell>
          <cell r="M995">
            <v>0.5018218359190173</v>
          </cell>
          <cell r="N995">
            <v>0.58659038528546958</v>
          </cell>
          <cell r="O995">
            <v>1.0014382218055022</v>
          </cell>
        </row>
        <row r="996">
          <cell r="A996" t="str">
            <v>ITOT-SWHH2BR</v>
          </cell>
          <cell r="B996" t="str">
            <v>VAR_fout</v>
          </cell>
          <cell r="C996" t="str">
            <v>ITOT-SWH</v>
          </cell>
          <cell r="G996">
            <v>5.1452796221808307E-4</v>
          </cell>
          <cell r="H996">
            <v>2.731863467769153E-3</v>
          </cell>
          <cell r="I996">
            <v>3.360823002082802E-3</v>
          </cell>
          <cell r="J996">
            <v>3.3719806841924519E-3</v>
          </cell>
          <cell r="K996">
            <v>3.2616471855001702E-2</v>
          </cell>
          <cell r="L996">
            <v>4.1726118021619678E-2</v>
          </cell>
          <cell r="M996">
            <v>0.11453243214167434</v>
          </cell>
          <cell r="N996">
            <v>0.12112320854723725</v>
          </cell>
          <cell r="O996">
            <v>0.22852352963931163</v>
          </cell>
        </row>
        <row r="997">
          <cell r="A997" t="str">
            <v>ITOT-SWHH2BR</v>
          </cell>
          <cell r="B997" t="str">
            <v>VAR_fin</v>
          </cell>
          <cell r="C997" t="str">
            <v>IH2</v>
          </cell>
          <cell r="G997">
            <v>6.3916252559898239E-4</v>
          </cell>
          <cell r="H997">
            <v>3.3861952839918945E-3</v>
          </cell>
          <cell r="I997">
            <v>4.1567261056443166E-3</v>
          </cell>
          <cell r="J997">
            <v>4.1614594372116741E-3</v>
          </cell>
          <cell r="K997">
            <v>4.0165616852517357E-2</v>
          </cell>
          <cell r="L997">
            <v>5.1361424685400413E-2</v>
          </cell>
          <cell r="M997">
            <v>0.14091890654348405</v>
          </cell>
          <cell r="N997">
            <v>0.14896352180642752</v>
          </cell>
          <cell r="O997">
            <v>0.28092821046419103</v>
          </cell>
        </row>
        <row r="998">
          <cell r="A998" t="str">
            <v>ITOT-SWHH2BR</v>
          </cell>
          <cell r="B998" t="str">
            <v>VAR_ncap</v>
          </cell>
          <cell r="C998" t="str">
            <v>-</v>
          </cell>
          <cell r="G998">
            <v>4.8565377265934299E-5</v>
          </cell>
          <cell r="H998">
            <v>2.02034350614191E-4</v>
          </cell>
          <cell r="I998">
            <v>8.3182832885694404E-5</v>
          </cell>
          <cell r="J998">
            <v>4.7116903719923698E-5</v>
          </cell>
          <cell r="K998">
            <v>2.9092247535749101E-3</v>
          </cell>
          <cell r="L998">
            <v>1.08628718006724E-3</v>
          </cell>
          <cell r="M998">
            <v>5.7747242014628396E-3</v>
          </cell>
          <cell r="N998">
            <v>4.3049541548450601E-3</v>
          </cell>
          <cell r="O998">
            <v>1.0447455160714301E-2</v>
          </cell>
        </row>
        <row r="999">
          <cell r="A999" t="str">
            <v>ITOT-SWHH2BR</v>
          </cell>
          <cell r="B999" t="str">
            <v>VAR_cap</v>
          </cell>
          <cell r="C999" t="str">
            <v>-</v>
          </cell>
          <cell r="G999">
            <v>4.8565377265934299E-5</v>
          </cell>
          <cell r="H999">
            <v>2.4787961198167232E-4</v>
          </cell>
          <cell r="I999">
            <v>3.0823832103828603E-4</v>
          </cell>
          <cell r="J999">
            <v>3.0830186105810473E-4</v>
          </cell>
          <cell r="K999">
            <v>3.0197228981881825E-3</v>
          </cell>
          <cell r="L999">
            <v>4.0269539407880688E-3</v>
          </cell>
          <cell r="M999">
            <v>9.7393506845163316E-3</v>
          </cell>
          <cell r="N999">
            <v>1.1298310201287491E-2</v>
          </cell>
          <cell r="O999">
            <v>2.0497756498420117E-2</v>
          </cell>
        </row>
        <row r="1000">
          <cell r="A1000" t="str">
            <v>RHNS-SHSTG-ELC</v>
          </cell>
          <cell r="B1000" t="str">
            <v>VAR_fout</v>
          </cell>
          <cell r="C1000" t="str">
            <v>RHNS-SHAELCB</v>
          </cell>
          <cell r="F1000">
            <v>8.3177865588162769E-3</v>
          </cell>
          <cell r="G1000">
            <v>8.9209428420929885E-3</v>
          </cell>
          <cell r="H1000">
            <v>7.5111150090787556E-3</v>
          </cell>
          <cell r="I1000">
            <v>2.6176453234939881E-3</v>
          </cell>
          <cell r="J1000">
            <v>5.0444166025266621E-2</v>
          </cell>
          <cell r="K1000">
            <v>5.1920883482170527E-2</v>
          </cell>
          <cell r="L1000">
            <v>9.5572004487885793E-3</v>
          </cell>
          <cell r="M1000">
            <v>2.9246653429309915E-4</v>
          </cell>
          <cell r="N1000">
            <v>2.8846078450631406E-4</v>
          </cell>
          <cell r="O1000">
            <v>2.3921829100608997E-4</v>
          </cell>
        </row>
        <row r="1001">
          <cell r="A1001" t="str">
            <v>RHNS-SHSTG-ELC</v>
          </cell>
          <cell r="B1001" t="str">
            <v>VAR_fin</v>
          </cell>
          <cell r="C1001" t="str">
            <v>RHNS-SHAELCB</v>
          </cell>
          <cell r="E1001">
            <v>3.2731229293674E-8</v>
          </cell>
          <cell r="F1001">
            <v>8.3182489259511026E-3</v>
          </cell>
          <cell r="G1001">
            <v>8.9213816056088711E-3</v>
          </cell>
          <cell r="H1001">
            <v>7.511513270970935E-3</v>
          </cell>
          <cell r="I1001">
            <v>2.6178824370000097E-3</v>
          </cell>
          <cell r="J1001">
            <v>5.0446780438282428E-2</v>
          </cell>
          <cell r="K1001">
            <v>5.1923192556409911E-2</v>
          </cell>
          <cell r="L1001">
            <v>9.5576995127250181E-3</v>
          </cell>
          <cell r="M1001">
            <v>2.9255207011820038E-4</v>
          </cell>
          <cell r="N1001">
            <v>2.885499026028536E-4</v>
          </cell>
          <cell r="O1001">
            <v>2.3930583875565078E-4</v>
          </cell>
        </row>
        <row r="1002">
          <cell r="A1002" t="str">
            <v>RHNS-SHSTG-ELC</v>
          </cell>
          <cell r="B1002" t="str">
            <v>VAR_ncap</v>
          </cell>
          <cell r="C1002" t="str">
            <v>-</v>
          </cell>
          <cell r="D1002">
            <v>3.7002387281551002E-5</v>
          </cell>
          <cell r="E1002">
            <v>9.1416445046829903E-4</v>
          </cell>
          <cell r="F1002">
            <v>2.0183125226851502E-5</v>
          </cell>
          <cell r="G1002">
            <v>2.00130614855936E-5</v>
          </cell>
          <cell r="H1002">
            <v>3.6273037170350399E-4</v>
          </cell>
          <cell r="I1002">
            <v>3.1689995762013597E-5</v>
          </cell>
          <cell r="J1002">
            <v>5.2500469169081999E-3</v>
          </cell>
          <cell r="K1002">
            <v>7.2142546304034306E-5</v>
          </cell>
          <cell r="L1002">
            <v>5.6122820054933399E-5</v>
          </cell>
          <cell r="M1002">
            <v>3.5650627986066901E-5</v>
          </cell>
          <cell r="N1002">
            <v>3.9888965311881497E-5</v>
          </cell>
          <cell r="O1002">
            <v>4.0811928477520399E-5</v>
          </cell>
        </row>
        <row r="1003">
          <cell r="A1003" t="str">
            <v>RHNS-SHSTG-ELC</v>
          </cell>
          <cell r="B1003" t="str">
            <v>VAR_cap</v>
          </cell>
          <cell r="C1003" t="str">
            <v>-</v>
          </cell>
          <cell r="D1003">
            <v>3.7002387281551002E-5</v>
          </cell>
          <cell r="E1003">
            <v>9.4800355847979778E-4</v>
          </cell>
          <cell r="F1003">
            <v>9.5104980667850962E-4</v>
          </cell>
          <cell r="G1003">
            <v>9.506207826574226E-4</v>
          </cell>
          <cell r="H1003">
            <v>8.5018002353278615E-4</v>
          </cell>
          <cell r="I1003">
            <v>3.631385854076857E-4</v>
          </cell>
          <cell r="J1003">
            <v>5.5962368564541924E-3</v>
          </cell>
          <cell r="K1003">
            <v>5.233372536084557E-3</v>
          </cell>
          <cell r="L1003">
            <v>1.0075934683903302E-3</v>
          </cell>
          <cell r="M1003">
            <v>6.726057018044602E-5</v>
          </cell>
          <cell r="N1003">
            <v>6.5218625283712406E-5</v>
          </cell>
          <cell r="O1003">
            <v>6.8245989229151997E-5</v>
          </cell>
        </row>
        <row r="1004">
          <cell r="A1004" t="str">
            <v>RHES-SHCOABR</v>
          </cell>
          <cell r="B1004" t="str">
            <v>VAR_fout</v>
          </cell>
          <cell r="C1004" t="str">
            <v>CO2_R</v>
          </cell>
          <cell r="D1004">
            <v>9.2701468458814897</v>
          </cell>
          <cell r="E1004">
            <v>9.2701187671744005</v>
          </cell>
          <cell r="F1004">
            <v>0.15461661766957499</v>
          </cell>
          <cell r="G1004">
            <v>0.13038868780981799</v>
          </cell>
          <cell r="H1004">
            <v>5.3049360342533297E-2</v>
          </cell>
        </row>
        <row r="1005">
          <cell r="A1005" t="str">
            <v>RHES-SHCOABR</v>
          </cell>
          <cell r="B1005" t="str">
            <v>VAR_fout</v>
          </cell>
          <cell r="C1005" t="str">
            <v>RHES-SHCOA</v>
          </cell>
          <cell r="D1005">
            <v>7.2001140550535803E-2</v>
          </cell>
          <cell r="E1005">
            <v>7.2000922463490505E-2</v>
          </cell>
          <cell r="F1005">
            <v>1.2009057683073788E-3</v>
          </cell>
          <cell r="G1005">
            <v>1.0127276723092696E-3</v>
          </cell>
          <cell r="H1005">
            <v>4.1203386673812243E-4</v>
          </cell>
        </row>
        <row r="1006">
          <cell r="A1006" t="str">
            <v>RHES-SHCOABR</v>
          </cell>
          <cell r="B1006" t="str">
            <v>VAR_fin</v>
          </cell>
          <cell r="C1006" t="str">
            <v>RCOA</v>
          </cell>
          <cell r="D1006">
            <v>0.10000158409796647</v>
          </cell>
          <cell r="E1006">
            <v>0.10000128119929226</v>
          </cell>
          <cell r="F1006">
            <v>1.6679246782046943E-3</v>
          </cell>
          <cell r="G1006">
            <v>1.406566211540651E-3</v>
          </cell>
          <cell r="H1006">
            <v>5.7226925935850346E-4</v>
          </cell>
        </row>
        <row r="1007">
          <cell r="A1007" t="str">
            <v>RHES-SHCOABR</v>
          </cell>
          <cell r="B1007" t="str">
            <v>VAR_cap</v>
          </cell>
          <cell r="C1007" t="str">
            <v>-</v>
          </cell>
          <cell r="D1007">
            <v>7.0000000000000001E-3</v>
          </cell>
          <cell r="E1007">
            <v>6.3992912274666068E-3</v>
          </cell>
          <cell r="F1007">
            <v>1.7139860350241006E-4</v>
          </cell>
          <cell r="G1007">
            <v>1.577393500468505E-4</v>
          </cell>
          <cell r="H1007">
            <v>4.0866860178529829E-5</v>
          </cell>
        </row>
        <row r="1008">
          <cell r="A1008" t="str">
            <v>D-INGA</v>
          </cell>
          <cell r="B1008" t="str">
            <v>VAR_fout</v>
          </cell>
          <cell r="C1008" t="str">
            <v>CO2</v>
          </cell>
          <cell r="D1008">
            <v>2101.95047226518</v>
          </cell>
          <cell r="E1008">
            <v>1722.6810073045301</v>
          </cell>
          <cell r="F1008">
            <v>1774.41244670318</v>
          </cell>
          <cell r="G1008">
            <v>1611.4597370320701</v>
          </cell>
          <cell r="H1008">
            <v>1438.5096725652299</v>
          </cell>
          <cell r="I1008">
            <v>1271.51168905081</v>
          </cell>
          <cell r="J1008">
            <v>1151.2442766087599</v>
          </cell>
          <cell r="K1008">
            <v>1145.37717686211</v>
          </cell>
          <cell r="L1008">
            <v>780.74146673664904</v>
          </cell>
          <cell r="M1008">
            <v>642.04127082912396</v>
          </cell>
          <cell r="N1008">
            <v>647.82734366856198</v>
          </cell>
          <cell r="O1008">
            <v>569.41245805946198</v>
          </cell>
        </row>
        <row r="1009">
          <cell r="A1009" t="str">
            <v>D-INGA</v>
          </cell>
          <cell r="B1009" t="str">
            <v>VAR_fout</v>
          </cell>
          <cell r="C1009" t="str">
            <v>IH2</v>
          </cell>
          <cell r="G1009">
            <v>2.0595423779963761E-3</v>
          </cell>
          <cell r="H1009">
            <v>7.2887999853135854E-3</v>
          </cell>
          <cell r="I1009">
            <v>1.1202556032378965E-2</v>
          </cell>
          <cell r="J1009">
            <v>1.0576021106710258E-2</v>
          </cell>
          <cell r="K1009">
            <v>6.6432615949219384E-2</v>
          </cell>
          <cell r="L1009">
            <v>7.4336828344572822E-2</v>
          </cell>
          <cell r="M1009">
            <v>0.14410802370485867</v>
          </cell>
          <cell r="N1009">
            <v>0.1929413443959947</v>
          </cell>
          <cell r="O1009">
            <v>0.17649892249323604</v>
          </cell>
        </row>
        <row r="1010">
          <cell r="A1010" t="str">
            <v>D-INGA</v>
          </cell>
          <cell r="B1010" t="str">
            <v>VAR_fout</v>
          </cell>
          <cell r="C1010" t="str">
            <v>INGA</v>
          </cell>
          <cell r="D1010">
            <v>37.471715386674418</v>
          </cell>
          <cell r="E1010">
            <v>30.446811469790585</v>
          </cell>
          <cell r="F1010">
            <v>34.123880949379867</v>
          </cell>
          <cell r="G1010">
            <v>31.244151180782318</v>
          </cell>
          <cell r="H1010">
            <v>28.187412498585978</v>
          </cell>
          <cell r="I1010">
            <v>25.235874210484656</v>
          </cell>
          <cell r="J1010">
            <v>23.110267001321844</v>
          </cell>
          <cell r="K1010">
            <v>23.006394894919076</v>
          </cell>
          <cell r="L1010">
            <v>16.561786577771443</v>
          </cell>
          <cell r="M1010">
            <v>14.11017486577685</v>
          </cell>
          <cell r="N1010">
            <v>14.212286692866433</v>
          </cell>
          <cell r="O1010">
            <v>12.826455624064961</v>
          </cell>
        </row>
        <row r="1011">
          <cell r="A1011" t="str">
            <v>D-INGA</v>
          </cell>
          <cell r="B1011" t="str">
            <v>VAR_fin</v>
          </cell>
          <cell r="C1011" t="str">
            <v>NGA</v>
          </cell>
          <cell r="D1011">
            <v>37.268625394772798</v>
          </cell>
          <cell r="E1011">
            <v>30.543989491215019</v>
          </cell>
          <cell r="F1011">
            <v>31.461213594027978</v>
          </cell>
          <cell r="G1011">
            <v>28.571981153050867</v>
          </cell>
          <cell r="H1011">
            <v>25.505490648319725</v>
          </cell>
          <cell r="I1011">
            <v>22.544533493808618</v>
          </cell>
          <cell r="J1011">
            <v>20.412132563985057</v>
          </cell>
          <cell r="K1011">
            <v>20.308105972732392</v>
          </cell>
          <cell r="L1011">
            <v>13.842933807387407</v>
          </cell>
          <cell r="M1011">
            <v>11.383710475693681</v>
          </cell>
          <cell r="N1011">
            <v>11.486300419655334</v>
          </cell>
          <cell r="O1011">
            <v>10.095965568430193</v>
          </cell>
        </row>
        <row r="1012">
          <cell r="A1012" t="str">
            <v>D-INGA</v>
          </cell>
          <cell r="B1012" t="str">
            <v>VAR_fin</v>
          </cell>
          <cell r="C1012" t="str">
            <v>BNGA</v>
          </cell>
          <cell r="D1012">
            <v>0.32279786787418596</v>
          </cell>
          <cell r="E1012">
            <v>8.8292423910002493E-5</v>
          </cell>
          <cell r="F1012">
            <v>2.7716801738534484</v>
          </cell>
          <cell r="G1012">
            <v>2.7719905579583584</v>
          </cell>
          <cell r="H1012">
            <v>2.7719912653214167</v>
          </cell>
          <cell r="I1012">
            <v>2.7719922538373734</v>
          </cell>
          <cell r="J1012">
            <v>2.7719935066550763</v>
          </cell>
          <cell r="K1012">
            <v>2.7719946296689675</v>
          </cell>
          <cell r="L1012">
            <v>2.7719956325750092</v>
          </cell>
          <cell r="M1012">
            <v>2.7719980332789453</v>
          </cell>
          <cell r="N1012">
            <v>2.7720020945491521</v>
          </cell>
          <cell r="O1012">
            <v>2.7720261117487297</v>
          </cell>
        </row>
        <row r="1013">
          <cell r="A1013" t="str">
            <v>D-INGA</v>
          </cell>
          <cell r="B1013" t="str">
            <v>VAR_fin</v>
          </cell>
          <cell r="C1013" t="str">
            <v>H2</v>
          </cell>
          <cell r="G1013">
            <v>2.0595423779963614E-3</v>
          </cell>
          <cell r="H1013">
            <v>7.2888076607828403E-3</v>
          </cell>
          <cell r="I1013">
            <v>1.120255845403763E-2</v>
          </cell>
          <cell r="J1013">
            <v>1.0576022550337572E-2</v>
          </cell>
          <cell r="K1013">
            <v>6.643261442578012E-2</v>
          </cell>
          <cell r="L1013">
            <v>7.4336873997951039E-2</v>
          </cell>
          <cell r="M1013">
            <v>0.14410806334627574</v>
          </cell>
          <cell r="N1013">
            <v>0.19294137603711048</v>
          </cell>
          <cell r="O1013">
            <v>0.17649895208058569</v>
          </cell>
        </row>
        <row r="1014">
          <cell r="A1014" t="str">
            <v>D-INGA</v>
          </cell>
          <cell r="B1014" t="str">
            <v>VAR_ncap</v>
          </cell>
          <cell r="C1014" t="str">
            <v>-</v>
          </cell>
          <cell r="D1014">
            <v>2.0296267352376401E-7</v>
          </cell>
          <cell r="E1014">
            <v>1.6778616977035801E-7</v>
          </cell>
          <cell r="F1014">
            <v>1.98992685098787E-7</v>
          </cell>
          <cell r="G1014">
            <v>2.3589396340539101E-7</v>
          </cell>
          <cell r="H1014">
            <v>3.7435923055521298E-7</v>
          </cell>
          <cell r="I1014">
            <v>5.3235810782420303E-7</v>
          </cell>
          <cell r="J1014">
            <v>1.0485119277326801E-6</v>
          </cell>
          <cell r="K1014">
            <v>0.14819101843089799</v>
          </cell>
          <cell r="L1014">
            <v>0.49040951504980501</v>
          </cell>
          <cell r="M1014">
            <v>2.14312742308041E-3</v>
          </cell>
          <cell r="N1014">
            <v>5.1791225908807502E-5</v>
          </cell>
          <cell r="O1014">
            <v>3.6791217987163599E-5</v>
          </cell>
        </row>
        <row r="1015">
          <cell r="A1015" t="str">
            <v>D-INGA</v>
          </cell>
          <cell r="B1015" t="str">
            <v>VAR_cap</v>
          </cell>
          <cell r="C1015" t="str">
            <v>-</v>
          </cell>
          <cell r="D1015">
            <v>1.9844835732287736</v>
          </cell>
          <cell r="E1015">
            <v>1.9844837410149434</v>
          </cell>
          <cell r="F1015">
            <v>1.9844839400076284</v>
          </cell>
          <cell r="G1015">
            <v>1.9844841759015919</v>
          </cell>
          <cell r="H1015">
            <v>1.9844845502608224</v>
          </cell>
          <cell r="I1015">
            <v>1.9844850826189302</v>
          </cell>
          <cell r="J1015">
            <v>1.9844861311308579</v>
          </cell>
          <cell r="K1015">
            <v>1.0416080345037029</v>
          </cell>
          <cell r="L1015">
            <v>0.745451343544141</v>
          </cell>
          <cell r="M1015">
            <v>0.64074618961912899</v>
          </cell>
          <cell r="N1015">
            <v>0.64079760371727401</v>
          </cell>
          <cell r="O1015">
            <v>0.64083419857694601</v>
          </cell>
        </row>
        <row r="1016">
          <cell r="A1016" t="str">
            <v>RHEM-SHNGAHP</v>
          </cell>
          <cell r="B1016" t="str">
            <v>VAR_fout</v>
          </cell>
          <cell r="C1016" t="str">
            <v>CO2_R</v>
          </cell>
          <cell r="F1016">
            <v>5.8913671775345497E-2</v>
          </cell>
          <cell r="G1016">
            <v>6.2340703650493899E-2</v>
          </cell>
          <cell r="H1016">
            <v>7.1161791684782399E-2</v>
          </cell>
          <cell r="I1016">
            <v>5.1194427699103102E-2</v>
          </cell>
          <cell r="J1016">
            <v>4.96419509142869E-2</v>
          </cell>
          <cell r="K1016">
            <v>8.4703307332038E-2</v>
          </cell>
          <cell r="L1016">
            <v>8.3702811053143505E-2</v>
          </cell>
          <cell r="M1016">
            <v>8.3826291044410806E-2</v>
          </cell>
          <cell r="N1016">
            <v>6.3487552996625604E-2</v>
          </cell>
          <cell r="O1016">
            <v>0.20391966539648301</v>
          </cell>
        </row>
        <row r="1017">
          <cell r="A1017" t="str">
            <v>RHEM-SHNGAHP</v>
          </cell>
          <cell r="B1017" t="str">
            <v>VAR_fout</v>
          </cell>
          <cell r="C1017" t="str">
            <v>RHEM-SHANGAH</v>
          </cell>
          <cell r="F1017">
            <v>2.0891372969980672E-3</v>
          </cell>
          <cell r="G1017">
            <v>2.2990897800182148E-3</v>
          </cell>
          <cell r="H1017">
            <v>2.7127278745085466E-3</v>
          </cell>
          <cell r="I1017">
            <v>2.0150998136880989E-3</v>
          </cell>
          <cell r="J1017">
            <v>2.0068022710030865E-3</v>
          </cell>
          <cell r="K1017">
            <v>3.5142861552654031E-3</v>
          </cell>
          <cell r="L1017">
            <v>3.4727762032687199E-3</v>
          </cell>
          <cell r="M1017">
            <v>3.4778993092893871E-3</v>
          </cell>
          <cell r="N1017">
            <v>2.6340580498599941E-3</v>
          </cell>
          <cell r="O1017">
            <v>8.4604967558115224E-3</v>
          </cell>
        </row>
        <row r="1018">
          <cell r="A1018" t="str">
            <v>RHEM-SHNGAHP</v>
          </cell>
          <cell r="B1018" t="str">
            <v>VAR_fin</v>
          </cell>
          <cell r="C1018" t="str">
            <v>RHEMELCHPC</v>
          </cell>
          <cell r="F1018">
            <v>2.0891372969980672E-3</v>
          </cell>
          <cell r="G1018">
            <v>2.2990897800182148E-3</v>
          </cell>
          <cell r="H1018">
            <v>2.7127278745085466E-3</v>
          </cell>
          <cell r="I1018">
            <v>2.0150998136880989E-3</v>
          </cell>
          <cell r="J1018">
            <v>2.0068022710030865E-3</v>
          </cell>
          <cell r="K1018">
            <v>3.5142861552654031E-3</v>
          </cell>
          <cell r="L1018">
            <v>3.4727762032687199E-3</v>
          </cell>
          <cell r="M1018">
            <v>3.4778993092893871E-3</v>
          </cell>
          <cell r="N1018">
            <v>2.6340580498599941E-3</v>
          </cell>
          <cell r="O1018">
            <v>8.4604967558115224E-3</v>
          </cell>
        </row>
        <row r="1019">
          <cell r="A1019" t="str">
            <v>RHEM-SHNGAHP</v>
          </cell>
          <cell r="B1019" t="str">
            <v>VAR_fin</v>
          </cell>
          <cell r="C1019" t="str">
            <v>RNGA</v>
          </cell>
          <cell r="F1019">
            <v>1.0445686484990334E-3</v>
          </cell>
          <cell r="G1019">
            <v>1.1053316250087576E-3</v>
          </cell>
          <cell r="H1019">
            <v>1.2617338951202537E-3</v>
          </cell>
          <cell r="I1019">
            <v>9.0770261877842328E-4</v>
          </cell>
          <cell r="J1019">
            <v>8.8017643465047662E-4</v>
          </cell>
          <cell r="K1019">
            <v>1.5018316902843611E-3</v>
          </cell>
          <cell r="L1019">
            <v>1.4840923945592828E-3</v>
          </cell>
          <cell r="M1019">
            <v>1.4862817561065759E-3</v>
          </cell>
          <cell r="N1019">
            <v>1.1256658332735028E-3</v>
          </cell>
          <cell r="O1019">
            <v>3.6155969041929558E-3</v>
          </cell>
        </row>
        <row r="1020">
          <cell r="A1020" t="str">
            <v>RHEM-SHNGAHP</v>
          </cell>
          <cell r="B1020" t="str">
            <v>VAR_ncap</v>
          </cell>
          <cell r="C1020" t="str">
            <v>-</v>
          </cell>
          <cell r="D1020">
            <v>4.3007035133977699E-7</v>
          </cell>
          <cell r="E1020">
            <v>1.3241489197413E-6</v>
          </cell>
          <cell r="F1020">
            <v>1.6922562822899501E-4</v>
          </cell>
          <cell r="G1020">
            <v>2.9077387506557101E-6</v>
          </cell>
          <cell r="H1020">
            <v>4.7552388173465201E-5</v>
          </cell>
          <cell r="I1020">
            <v>8.5345707458562602E-5</v>
          </cell>
          <cell r="J1020">
            <v>3.3888209303865097E-5</v>
          </cell>
          <cell r="K1020">
            <v>1.9924785374453901E-4</v>
          </cell>
          <cell r="L1020">
            <v>3.1945589001405801E-5</v>
          </cell>
          <cell r="M1020">
            <v>8.44194970642206E-5</v>
          </cell>
          <cell r="N1020">
            <v>9.8772562701676699E-5</v>
          </cell>
          <cell r="O1020">
            <v>5.0568221785891204E-4</v>
          </cell>
        </row>
        <row r="1021">
          <cell r="A1021" t="str">
            <v>RHEM-SHNGAHP</v>
          </cell>
          <cell r="B1021" t="str">
            <v>VAR_cap</v>
          </cell>
          <cell r="C1021" t="str">
            <v>-</v>
          </cell>
          <cell r="D1021">
            <v>4.3007035133977699E-7</v>
          </cell>
          <cell r="E1021">
            <v>1.7276049227444988E-6</v>
          </cell>
          <cell r="F1021">
            <v>1.7088246250993757E-4</v>
          </cell>
          <cell r="G1021">
            <v>1.7367030399203362E-4</v>
          </cell>
          <cell r="H1021">
            <v>2.2002860718374343E-4</v>
          </cell>
          <cell r="I1021">
            <v>1.7038184197110598E-4</v>
          </cell>
          <cell r="J1021">
            <v>1.6655942504571915E-4</v>
          </cell>
          <cell r="K1021">
            <v>3.1807327853624999E-4</v>
          </cell>
          <cell r="L1021">
            <v>2.7322154461210734E-4</v>
          </cell>
          <cell r="M1021">
            <v>3.1516070932369037E-4</v>
          </cell>
          <cell r="N1021">
            <v>2.396222342952765E-4</v>
          </cell>
          <cell r="O1021">
            <v>6.8835726554082285E-4</v>
          </cell>
        </row>
        <row r="1022">
          <cell r="A1022" t="str">
            <v>D-SPLT</v>
          </cell>
          <cell r="B1022" t="str">
            <v>VAR_fout</v>
          </cell>
          <cell r="C1022" t="str">
            <v>SPLT</v>
          </cell>
          <cell r="D1022">
            <v>2.0856341532221734</v>
          </cell>
          <cell r="E1022">
            <v>2.4000915900854962</v>
          </cell>
          <cell r="F1022">
            <v>2.3202973651983845</v>
          </cell>
          <cell r="G1022">
            <v>2.5333021956003021</v>
          </cell>
          <cell r="H1022">
            <v>2.6821833480161423</v>
          </cell>
          <cell r="I1022">
            <v>3.0027419686055565</v>
          </cell>
          <cell r="J1022">
            <v>2.8917193890432515</v>
          </cell>
          <cell r="K1022">
            <v>2.9538012057688237</v>
          </cell>
          <cell r="L1022">
            <v>2.8830636283710307</v>
          </cell>
          <cell r="M1022">
            <v>2.8156031360323381</v>
          </cell>
          <cell r="N1022">
            <v>2.7546133034349611</v>
          </cell>
          <cell r="O1022">
            <v>2.6329409687727581</v>
          </cell>
        </row>
        <row r="1023">
          <cell r="A1023" t="str">
            <v>D-SPLT</v>
          </cell>
          <cell r="B1023" t="str">
            <v>VAR_fin</v>
          </cell>
          <cell r="C1023" t="str">
            <v>PLT</v>
          </cell>
          <cell r="D1023">
            <v>2.0856341532221734</v>
          </cell>
          <cell r="E1023">
            <v>2.4000915900854962</v>
          </cell>
          <cell r="F1023">
            <v>2.3202973651983845</v>
          </cell>
          <cell r="G1023">
            <v>2.5333021956003021</v>
          </cell>
          <cell r="H1023">
            <v>2.6821833480161423</v>
          </cell>
          <cell r="I1023">
            <v>3.0027419686055565</v>
          </cell>
          <cell r="J1023">
            <v>2.8917193890432515</v>
          </cell>
          <cell r="K1023">
            <v>2.9538012057688237</v>
          </cell>
          <cell r="L1023">
            <v>2.8830636283710307</v>
          </cell>
          <cell r="M1023">
            <v>2.8156031360323381</v>
          </cell>
          <cell r="N1023">
            <v>2.7546133034349611</v>
          </cell>
          <cell r="O1023">
            <v>2.6329409687727581</v>
          </cell>
        </row>
        <row r="1024">
          <cell r="A1024" t="str">
            <v>RHES-SHCONBR</v>
          </cell>
          <cell r="B1024" t="str">
            <v>VAR_fout</v>
          </cell>
          <cell r="C1024" t="str">
            <v>RHES-SHCON</v>
          </cell>
          <cell r="F1024">
            <v>9.397191353022194E-5</v>
          </cell>
          <cell r="G1024">
            <v>9.7167340462260462E-5</v>
          </cell>
          <cell r="H1024">
            <v>1.2312709043498231E-4</v>
          </cell>
          <cell r="I1024">
            <v>1.2648806171286457E-4</v>
          </cell>
          <cell r="J1024">
            <v>1.2283132261284223E-4</v>
          </cell>
          <cell r="K1024">
            <v>2.7946679217146582E-4</v>
          </cell>
          <cell r="L1024">
            <v>2.9352552681453139E-4</v>
          </cell>
          <cell r="M1024">
            <v>2.7344100703720266E-4</v>
          </cell>
          <cell r="N1024">
            <v>2.8838455874109921E-4</v>
          </cell>
          <cell r="O1024">
            <v>4.2442567136702857E-4</v>
          </cell>
        </row>
        <row r="1025">
          <cell r="A1025" t="str">
            <v>RHES-SHCONBR</v>
          </cell>
          <cell r="B1025" t="str">
            <v>VAR_fin</v>
          </cell>
          <cell r="C1025" t="str">
            <v>CON</v>
          </cell>
          <cell r="F1025">
            <v>9.397191353022194E-5</v>
          </cell>
          <cell r="G1025">
            <v>9.7167340462260462E-5</v>
          </cell>
          <cell r="H1025">
            <v>1.2312709043498231E-4</v>
          </cell>
          <cell r="I1025">
            <v>1.2648806171286457E-4</v>
          </cell>
          <cell r="J1025">
            <v>1.2283132261284223E-4</v>
          </cell>
          <cell r="K1025">
            <v>2.7946679217146582E-4</v>
          </cell>
          <cell r="L1025">
            <v>2.9352552681453139E-4</v>
          </cell>
          <cell r="M1025">
            <v>2.7344100703720266E-4</v>
          </cell>
          <cell r="N1025">
            <v>2.8838455874109921E-4</v>
          </cell>
          <cell r="O1025">
            <v>4.2442567136702857E-4</v>
          </cell>
        </row>
        <row r="1026">
          <cell r="A1026" t="str">
            <v>RHES-SHCONBR</v>
          </cell>
          <cell r="B1026" t="str">
            <v>VAR_ncap</v>
          </cell>
          <cell r="C1026" t="str">
            <v>-</v>
          </cell>
          <cell r="E1026">
            <v>6.8977054331010305E-8</v>
          </cell>
          <cell r="F1026">
            <v>9.2686865889065598E-6</v>
          </cell>
          <cell r="G1026">
            <v>8.5908983921202404E-8</v>
          </cell>
          <cell r="H1026">
            <v>2.51480719720423E-6</v>
          </cell>
          <cell r="I1026">
            <v>1.7163863796061599E-7</v>
          </cell>
          <cell r="J1026">
            <v>8.1962606893650005E-8</v>
          </cell>
          <cell r="K1026">
            <v>1.5013273397384499E-5</v>
          </cell>
          <cell r="L1026">
            <v>5.1606911986602101E-7</v>
          </cell>
          <cell r="M1026">
            <v>6.2057891172636102E-7</v>
          </cell>
          <cell r="N1026">
            <v>3.1314199321441298E-7</v>
          </cell>
          <cell r="O1026">
            <v>1.5307543986699501E-5</v>
          </cell>
        </row>
        <row r="1027">
          <cell r="A1027" t="str">
            <v>RHES-SHCONBR</v>
          </cell>
          <cell r="B1027" t="str">
            <v>VAR_cap</v>
          </cell>
          <cell r="C1027" t="str">
            <v>-</v>
          </cell>
          <cell r="E1027">
            <v>6.8977054331010305E-8</v>
          </cell>
          <cell r="F1027">
            <v>9.3376636432375698E-6</v>
          </cell>
          <cell r="G1027">
            <v>9.4108932906287602E-6</v>
          </cell>
          <cell r="H1027">
            <v>1.1897742466687894E-5</v>
          </cell>
          <cell r="I1027">
            <v>1.2037913494213934E-5</v>
          </cell>
          <cell r="J1027">
            <v>1.2099746454531886E-5</v>
          </cell>
          <cell r="K1027">
            <v>2.709678843698767E-5</v>
          </cell>
          <cell r="L1027">
            <v>2.7592802896213273E-5</v>
          </cell>
          <cell r="M1027">
            <v>2.8182081804217258E-5</v>
          </cell>
          <cell r="N1027">
            <v>2.846240072912525E-5</v>
          </cell>
          <cell r="O1027">
            <v>4.3728926091714456E-5</v>
          </cell>
        </row>
        <row r="1028">
          <cell r="A1028" t="str">
            <v>RHSA-WHSOLBR</v>
          </cell>
          <cell r="B1028" t="str">
            <v>VAR_fout</v>
          </cell>
          <cell r="C1028" t="str">
            <v>RHSA-WHASOL</v>
          </cell>
          <cell r="D1028">
            <v>1.721488024659851</v>
          </cell>
          <cell r="E1028">
            <v>1.9867205721105112</v>
          </cell>
          <cell r="F1028">
            <v>1.9450411994110448</v>
          </cell>
          <cell r="G1028">
            <v>1.4883002714365858</v>
          </cell>
          <cell r="H1028">
            <v>1.1294969452853727</v>
          </cell>
          <cell r="I1028">
            <v>1.0868660914045267</v>
          </cell>
          <cell r="J1028">
            <v>1.0866109561489965</v>
          </cell>
          <cell r="K1028">
            <v>0.99854576356903268</v>
          </cell>
          <cell r="L1028">
            <v>1.0054058733495741</v>
          </cell>
          <cell r="M1028">
            <v>0.93687594960494469</v>
          </cell>
          <cell r="N1028">
            <v>0.95456267189797073</v>
          </cell>
          <cell r="O1028">
            <v>0.79219869514151886</v>
          </cell>
        </row>
        <row r="1029">
          <cell r="A1029" t="str">
            <v>RHSA-WHSOLBR</v>
          </cell>
          <cell r="B1029" t="str">
            <v>VAR_fin</v>
          </cell>
          <cell r="C1029" t="str">
            <v>SOL</v>
          </cell>
          <cell r="D1029">
            <v>1.721488024659851</v>
          </cell>
          <cell r="E1029">
            <v>1.9867205721105112</v>
          </cell>
          <cell r="F1029">
            <v>1.9450411994110448</v>
          </cell>
          <cell r="G1029">
            <v>1.4883002714365858</v>
          </cell>
          <cell r="H1029">
            <v>1.1294969452853727</v>
          </cell>
          <cell r="I1029">
            <v>1.0868660914045267</v>
          </cell>
          <cell r="J1029">
            <v>1.0866109561489965</v>
          </cell>
          <cell r="K1029">
            <v>0.99854576356903268</v>
          </cell>
          <cell r="L1029">
            <v>1.0054058733495741</v>
          </cell>
          <cell r="M1029">
            <v>0.93687594960494469</v>
          </cell>
          <cell r="N1029">
            <v>0.95456267189797073</v>
          </cell>
          <cell r="O1029">
            <v>0.79219869514151886</v>
          </cell>
        </row>
        <row r="1030">
          <cell r="A1030" t="str">
            <v>RHSA-WHSOLBR</v>
          </cell>
          <cell r="B1030" t="str">
            <v>VAR_fin</v>
          </cell>
          <cell r="C1030" t="str">
            <v>RHSASOLBRC</v>
          </cell>
          <cell r="D1030">
            <v>1.721488024659851</v>
          </cell>
          <cell r="E1030">
            <v>1.9867205721105112</v>
          </cell>
          <cell r="F1030">
            <v>1.9450411994110448</v>
          </cell>
          <cell r="G1030">
            <v>1.4883002714365858</v>
          </cell>
          <cell r="H1030">
            <v>1.1294969452853727</v>
          </cell>
          <cell r="I1030">
            <v>1.0868660914045267</v>
          </cell>
          <cell r="J1030">
            <v>1.0866109561489965</v>
          </cell>
          <cell r="K1030">
            <v>0.99854576356903268</v>
          </cell>
          <cell r="L1030">
            <v>1.0054058733495741</v>
          </cell>
          <cell r="M1030">
            <v>0.93687594960494469</v>
          </cell>
          <cell r="N1030">
            <v>0.95456267189797073</v>
          </cell>
          <cell r="O1030">
            <v>0.79219869514151886</v>
          </cell>
        </row>
        <row r="1031">
          <cell r="A1031" t="str">
            <v>RHSA-WHSOLBR</v>
          </cell>
          <cell r="B1031" t="str">
            <v>VAR_ncap</v>
          </cell>
          <cell r="C1031" t="str">
            <v>-</v>
          </cell>
          <cell r="E1031">
            <v>8.2617326480763503E-2</v>
          </cell>
          <cell r="F1031">
            <v>1.1137124705425E-6</v>
          </cell>
          <cell r="G1031">
            <v>3.6007760451907299E-6</v>
          </cell>
          <cell r="H1031">
            <v>7.1431792488844306E-2</v>
          </cell>
          <cell r="I1031">
            <v>8.6444746573701006E-2</v>
          </cell>
          <cell r="J1031">
            <v>1.29034063956505E-5</v>
          </cell>
          <cell r="K1031">
            <v>5.9044605640003099E-2</v>
          </cell>
          <cell r="L1031">
            <v>7.6553505811793696E-2</v>
          </cell>
          <cell r="M1031">
            <v>6.24780585595874E-4</v>
          </cell>
          <cell r="N1031">
            <v>7.5396489542120207E-2</v>
          </cell>
          <cell r="O1031">
            <v>3.9334411079023197E-2</v>
          </cell>
        </row>
        <row r="1032">
          <cell r="A1032" t="str">
            <v>RHSA-WHSOLBR</v>
          </cell>
          <cell r="B1032" t="str">
            <v>VAR_cap</v>
          </cell>
          <cell r="C1032" t="str">
            <v>-</v>
          </cell>
          <cell r="D1032">
            <v>0.25000991745774798</v>
          </cell>
          <cell r="E1032">
            <v>0.33262724393851151</v>
          </cell>
          <cell r="F1032">
            <v>0.33262835765098209</v>
          </cell>
          <cell r="G1032">
            <v>0.33263195842702731</v>
          </cell>
          <cell r="H1032">
            <v>0.17860118268145039</v>
          </cell>
          <cell r="I1032">
            <v>0.157879688678465</v>
          </cell>
          <cell r="J1032">
            <v>0.15788944246894099</v>
          </cell>
          <cell r="K1032">
            <v>0.1455022556201</v>
          </cell>
          <cell r="L1032">
            <v>0.14889189304014699</v>
          </cell>
          <cell r="M1032">
            <v>0.13622289203739299</v>
          </cell>
          <cell r="N1032">
            <v>0.138764360662473</v>
          </cell>
          <cell r="O1032">
            <v>0.115355681206739</v>
          </cell>
        </row>
        <row r="1033">
          <cell r="A1033" t="str">
            <v>SCOM-SHCONBR</v>
          </cell>
          <cell r="B1033" t="str">
            <v>VAR_ncap</v>
          </cell>
          <cell r="C1033" t="str">
            <v>-</v>
          </cell>
          <cell r="D1033">
            <v>1.2203702508525601E-8</v>
          </cell>
          <cell r="H1033">
            <v>1.24903662506887E-8</v>
          </cell>
          <cell r="I1033">
            <v>1.7661957046458201E-8</v>
          </cell>
          <cell r="J1033">
            <v>2.7596943697430502E-8</v>
          </cell>
          <cell r="K1033">
            <v>2.8096622338198801E-8</v>
          </cell>
          <cell r="L1033">
            <v>2.7544823713428402E-8</v>
          </cell>
          <cell r="M1033">
            <v>3.6456069767056597E-8</v>
          </cell>
          <cell r="N1033">
            <v>4.5777555547533203E-8</v>
          </cell>
          <cell r="O1033">
            <v>7.0440796931447605E-8</v>
          </cell>
        </row>
        <row r="1034">
          <cell r="A1034" t="str">
            <v>SCOM-SHCONBR</v>
          </cell>
          <cell r="B1034" t="str">
            <v>VAR_cap</v>
          </cell>
          <cell r="C1034" t="str">
            <v>-</v>
          </cell>
          <cell r="D1034">
            <v>1.2203702508525601E-8</v>
          </cell>
          <cell r="E1034">
            <v>1.2203702508525601E-8</v>
          </cell>
          <cell r="F1034">
            <v>-1.9714428792292898E-8</v>
          </cell>
          <cell r="G1034">
            <v>-2.0485418535310002E-8</v>
          </cell>
          <cell r="H1034">
            <v>2.46940687592143E-8</v>
          </cell>
          <cell r="I1034">
            <v>4.2356025805672497E-8</v>
          </cell>
          <cell r="J1034">
            <v>6.9952969503103105E-8</v>
          </cell>
          <cell r="K1034">
            <v>9.8049591841301902E-8</v>
          </cell>
          <cell r="L1034">
            <v>1.2559441555473001E-7</v>
          </cell>
          <cell r="M1034">
            <v>1.6205048532178701E-7</v>
          </cell>
          <cell r="N1034">
            <v>1.9766276889985701E-7</v>
          </cell>
          <cell r="O1034">
            <v>2.6793954039207088E-7</v>
          </cell>
        </row>
        <row r="1035">
          <cell r="A1035" t="str">
            <v>RHES-SHSOLBR</v>
          </cell>
          <cell r="B1035" t="str">
            <v>VAR_fout</v>
          </cell>
          <cell r="C1035" t="str">
            <v>RHES-SHASOL</v>
          </cell>
          <cell r="D1035">
            <v>0.37732610756439694</v>
          </cell>
          <cell r="E1035">
            <v>0.43546375233593421</v>
          </cell>
          <cell r="F1035">
            <v>0.43528021627203695</v>
          </cell>
          <cell r="G1035">
            <v>0.43532754236089238</v>
          </cell>
          <cell r="H1035">
            <v>0.42105711905804721</v>
          </cell>
          <cell r="I1035">
            <v>0.37191436976940934</v>
          </cell>
          <cell r="J1035">
            <v>0.37373180637777592</v>
          </cell>
          <cell r="K1035">
            <v>0.3603273061656676</v>
          </cell>
          <cell r="L1035">
            <v>0.31252268020908808</v>
          </cell>
          <cell r="M1035">
            <v>0.30087262737049625</v>
          </cell>
          <cell r="N1035">
            <v>0.30882226153585118</v>
          </cell>
          <cell r="O1035">
            <v>0.25959999587710081</v>
          </cell>
        </row>
        <row r="1036">
          <cell r="A1036" t="str">
            <v>RHES-SHSOLBR</v>
          </cell>
          <cell r="B1036" t="str">
            <v>VAR_fin</v>
          </cell>
          <cell r="C1036" t="str">
            <v>SOL</v>
          </cell>
          <cell r="D1036">
            <v>0.37732610756439694</v>
          </cell>
          <cell r="E1036">
            <v>0.43546375233593421</v>
          </cell>
          <cell r="F1036">
            <v>0.43528021627203695</v>
          </cell>
          <cell r="G1036">
            <v>0.43532754236089238</v>
          </cell>
          <cell r="H1036">
            <v>0.42105711905804721</v>
          </cell>
          <cell r="I1036">
            <v>0.37191436976940934</v>
          </cell>
          <cell r="J1036">
            <v>0.37373180637777592</v>
          </cell>
          <cell r="K1036">
            <v>0.3603273061656676</v>
          </cell>
          <cell r="L1036">
            <v>0.31252268020908808</v>
          </cell>
          <cell r="M1036">
            <v>0.30087262737049625</v>
          </cell>
          <cell r="N1036">
            <v>0.30882226153585118</v>
          </cell>
          <cell r="O1036">
            <v>0.25959999587710081</v>
          </cell>
        </row>
        <row r="1037">
          <cell r="A1037" t="str">
            <v>RHES-SHSOLBR</v>
          </cell>
          <cell r="B1037" t="str">
            <v>VAR_ncap</v>
          </cell>
          <cell r="C1037" t="str">
            <v>-</v>
          </cell>
          <cell r="E1037">
            <v>8.4494557389535006E-3</v>
          </cell>
          <cell r="F1037">
            <v>1.4419197449606401E-7</v>
          </cell>
          <cell r="G1037">
            <v>3.4356339812127E-7</v>
          </cell>
          <cell r="H1037">
            <v>4.2663621633708702E-2</v>
          </cell>
          <cell r="I1037">
            <v>1.65621075923266E-2</v>
          </cell>
          <cell r="J1037">
            <v>2.2432469439094699E-7</v>
          </cell>
          <cell r="K1037">
            <v>4.0753923000201801E-2</v>
          </cell>
          <cell r="L1037">
            <v>1.21650496343596E-2</v>
          </cell>
          <cell r="M1037">
            <v>7.5284045876718999E-4</v>
          </cell>
          <cell r="N1037">
            <v>3.5658154899726999E-2</v>
          </cell>
          <cell r="O1037">
            <v>1.3850449617745101E-2</v>
          </cell>
        </row>
        <row r="1038">
          <cell r="A1038" t="str">
            <v>RHES-SHSOLBR</v>
          </cell>
          <cell r="B1038" t="str">
            <v>VAR_cap</v>
          </cell>
          <cell r="C1038" t="str">
            <v>-</v>
          </cell>
          <cell r="D1038">
            <v>5.4798678617278197E-2</v>
          </cell>
          <cell r="E1038">
            <v>6.3248134356231694E-2</v>
          </cell>
          <cell r="F1038">
            <v>6.3248278548206194E-2</v>
          </cell>
          <cell r="G1038">
            <v>6.3248622111604313E-2</v>
          </cell>
          <cell r="H1038">
            <v>6.1204324407736904E-2</v>
          </cell>
          <cell r="I1038">
            <v>5.9226037707449102E-2</v>
          </cell>
          <cell r="J1038">
            <v>5.9225953550729703E-2</v>
          </cell>
          <cell r="K1038">
            <v>5.7316254917222802E-2</v>
          </cell>
          <cell r="L1038">
            <v>5.5464002607483402E-2</v>
          </cell>
          <cell r="M1038">
            <v>5.3671813093328601E-2</v>
          </cell>
          <cell r="N1038">
            <v>5.1937970937274099E-2</v>
          </cell>
          <cell r="O1038">
            <v>5.0261444976239397E-2</v>
          </cell>
        </row>
        <row r="1039">
          <cell r="A1039" t="str">
            <v>SCOM-SHSOLBR</v>
          </cell>
          <cell r="B1039" t="str">
            <v>VAR_fout</v>
          </cell>
          <cell r="C1039" t="str">
            <v>SCOM-SHASOL</v>
          </cell>
          <cell r="D1039">
            <v>0.6269945705186114</v>
          </cell>
          <cell r="E1039">
            <v>0.6873347168642161</v>
          </cell>
          <cell r="F1039">
            <v>0.68716809941817081</v>
          </cell>
          <cell r="G1039">
            <v>0.68732307933898418</v>
          </cell>
          <cell r="H1039">
            <v>0.68723026203419491</v>
          </cell>
          <cell r="I1039">
            <v>0.68727529984835833</v>
          </cell>
          <cell r="J1039">
            <v>0.68722902937284314</v>
          </cell>
          <cell r="K1039">
            <v>0.68705637000872377</v>
          </cell>
          <cell r="L1039">
            <v>0.68724130439512521</v>
          </cell>
          <cell r="M1039">
            <v>0.68690565612177745</v>
          </cell>
          <cell r="N1039">
            <v>0.68710502831543918</v>
          </cell>
          <cell r="O1039">
            <v>0.6864806128554195</v>
          </cell>
        </row>
        <row r="1040">
          <cell r="A1040" t="str">
            <v>SCOM-SHSOLBR</v>
          </cell>
          <cell r="B1040" t="str">
            <v>VAR_fin</v>
          </cell>
          <cell r="C1040" t="str">
            <v>SOL</v>
          </cell>
          <cell r="D1040">
            <v>0.6269945705186114</v>
          </cell>
          <cell r="E1040">
            <v>0.6873347168642161</v>
          </cell>
          <cell r="F1040">
            <v>0.68716809941817081</v>
          </cell>
          <cell r="G1040">
            <v>0.68732307933898418</v>
          </cell>
          <cell r="H1040">
            <v>0.68723026203419491</v>
          </cell>
          <cell r="I1040">
            <v>0.68727529984835833</v>
          </cell>
          <cell r="J1040">
            <v>0.68722902937284314</v>
          </cell>
          <cell r="K1040">
            <v>0.68705637000872377</v>
          </cell>
          <cell r="L1040">
            <v>0.68724130439512521</v>
          </cell>
          <cell r="M1040">
            <v>0.68690565612177745</v>
          </cell>
          <cell r="N1040">
            <v>0.68710502831543918</v>
          </cell>
          <cell r="O1040">
            <v>0.6864806128554195</v>
          </cell>
        </row>
        <row r="1041">
          <cell r="A1041" t="str">
            <v>SCOM-SHSOLBR</v>
          </cell>
          <cell r="B1041" t="str">
            <v>VAR_ncap</v>
          </cell>
          <cell r="C1041" t="str">
            <v>-</v>
          </cell>
          <cell r="D1041">
            <v>1.48071750210553E-5</v>
          </cell>
          <cell r="E1041">
            <v>8.7646753631308097E-3</v>
          </cell>
          <cell r="F1041">
            <v>1.38583455051034E-6</v>
          </cell>
          <cell r="G1041">
            <v>3.1028875021890998E-6</v>
          </cell>
          <cell r="H1041">
            <v>7.1729238447293994E-2</v>
          </cell>
          <cell r="I1041">
            <v>2.8110845908329699E-2</v>
          </cell>
          <cell r="J1041">
            <v>4.0368382844536103E-6</v>
          </cell>
          <cell r="K1041">
            <v>7.1732094483361597E-2</v>
          </cell>
          <cell r="L1041">
            <v>2.3792951838424201E-2</v>
          </cell>
          <cell r="M1041">
            <v>4.3254702172137597E-3</v>
          </cell>
          <cell r="N1041">
            <v>6.6573697730332004E-2</v>
          </cell>
          <cell r="O1041">
            <v>2.89646053383537E-2</v>
          </cell>
        </row>
        <row r="1042">
          <cell r="A1042" t="str">
            <v>SCOM-SHSOLBR</v>
          </cell>
          <cell r="B1042" t="str">
            <v>VAR_cap</v>
          </cell>
          <cell r="C1042" t="str">
            <v>-</v>
          </cell>
          <cell r="D1042">
            <v>9.107240065110056E-2</v>
          </cell>
          <cell r="E1042">
            <v>9.9837076014231377E-2</v>
          </cell>
          <cell r="F1042">
            <v>9.9838461848781881E-2</v>
          </cell>
          <cell r="G1042">
            <v>9.9841564736284069E-2</v>
          </cell>
          <cell r="H1042">
            <v>9.9842471135399596E-2</v>
          </cell>
          <cell r="I1042">
            <v>9.9842887949535594E-2</v>
          </cell>
          <cell r="J1042">
            <v>9.9844121193908106E-2</v>
          </cell>
          <cell r="K1042">
            <v>9.9846977229975695E-2</v>
          </cell>
          <cell r="L1042">
            <v>9.9847894404560905E-2</v>
          </cell>
          <cell r="M1042">
            <v>9.9850516538999498E-2</v>
          </cell>
          <cell r="N1042">
            <v>9.9854754853926406E-2</v>
          </cell>
          <cell r="O1042">
            <v>9.9863773285899404E-2</v>
          </cell>
        </row>
        <row r="1043">
          <cell r="A1043" t="str">
            <v>RHEM-SHSTG-ELCHP</v>
          </cell>
          <cell r="B1043" t="str">
            <v>VAR_fout</v>
          </cell>
          <cell r="C1043" t="str">
            <v>RHEM-SHAELCH</v>
          </cell>
          <cell r="F1043">
            <v>1.8083805825899617</v>
          </cell>
          <cell r="G1043">
            <v>2.0600490020447375</v>
          </cell>
          <cell r="H1043">
            <v>2.407007813775675</v>
          </cell>
          <cell r="I1043">
            <v>2.3896526708650154</v>
          </cell>
          <cell r="J1043">
            <v>2.4983146798265405</v>
          </cell>
          <cell r="K1043">
            <v>2.654400534171212</v>
          </cell>
          <cell r="L1043">
            <v>2.7523303506445287</v>
          </cell>
          <cell r="M1043">
            <v>2.6708424639864541</v>
          </cell>
          <cell r="N1043">
            <v>2.5623944145521445</v>
          </cell>
          <cell r="O1043">
            <v>2.4649303213661096</v>
          </cell>
        </row>
        <row r="1044">
          <cell r="A1044" t="str">
            <v>RHEM-SHSTG-ELCHP</v>
          </cell>
          <cell r="B1044" t="str">
            <v>VAR_fin</v>
          </cell>
          <cell r="C1044" t="str">
            <v>RHEM-SHAELCH</v>
          </cell>
          <cell r="D1044">
            <v>1.0215927562229301E-8</v>
          </cell>
          <cell r="E1044">
            <v>1.0153454309963501E-8</v>
          </cell>
          <cell r="F1044">
            <v>1.8084711987342561</v>
          </cell>
          <cell r="G1044">
            <v>2.0601331303762156</v>
          </cell>
          <cell r="H1044">
            <v>2.4071202519491592</v>
          </cell>
          <cell r="I1044">
            <v>2.3897625984252029</v>
          </cell>
          <cell r="J1044">
            <v>2.4984332053360401</v>
          </cell>
          <cell r="K1044">
            <v>2.6545103660854421</v>
          </cell>
          <cell r="L1044">
            <v>2.7524475893298974</v>
          </cell>
          <cell r="M1044">
            <v>2.6709572463289453</v>
          </cell>
          <cell r="N1044">
            <v>2.5625044302141489</v>
          </cell>
          <cell r="O1044">
            <v>2.4650405391546957</v>
          </cell>
        </row>
        <row r="1045">
          <cell r="A1045" t="str">
            <v>RHEM-SHSTG-ELCHP</v>
          </cell>
          <cell r="B1045" t="str">
            <v>VAR_ncap</v>
          </cell>
          <cell r="C1045" t="str">
            <v>-</v>
          </cell>
          <cell r="D1045">
            <v>4.0114700473876698E-3</v>
          </cell>
          <cell r="E1045">
            <v>0.189642403211087</v>
          </cell>
          <cell r="F1045">
            <v>3.5422690971638102E-5</v>
          </cell>
          <cell r="G1045">
            <v>4.4561065780079499E-5</v>
          </cell>
          <cell r="H1045">
            <v>0.17091527918092</v>
          </cell>
          <cell r="I1045">
            <v>9.8184729334741899E-2</v>
          </cell>
          <cell r="J1045">
            <v>1.09423213764839E-4</v>
          </cell>
          <cell r="K1045">
            <v>0.17096794344258601</v>
          </cell>
          <cell r="L1045">
            <v>8.3152993733326297E-2</v>
          </cell>
          <cell r="M1045">
            <v>1.52626282011938E-2</v>
          </cell>
          <cell r="N1045">
            <v>0.16713948639172599</v>
          </cell>
          <cell r="O1045">
            <v>8.6995632573171E-2</v>
          </cell>
        </row>
        <row r="1046">
          <cell r="A1046" t="str">
            <v>RHEM-SHSTG-ELCHP</v>
          </cell>
          <cell r="B1046" t="str">
            <v>VAR_cap</v>
          </cell>
          <cell r="C1046" t="str">
            <v>-</v>
          </cell>
          <cell r="D1046">
            <v>4.0114700473876698E-3</v>
          </cell>
          <cell r="E1046">
            <v>0.19365046487380094</v>
          </cell>
          <cell r="F1046">
            <v>0.19365482411587009</v>
          </cell>
          <cell r="G1046">
            <v>0.19365923479423408</v>
          </cell>
          <cell r="H1046">
            <v>0.26910178285271236</v>
          </cell>
          <cell r="I1046">
            <v>0.26911117622220321</v>
          </cell>
          <cell r="J1046">
            <v>0.26911047974405922</v>
          </cell>
          <cell r="K1046">
            <v>0.2691210784643</v>
          </cell>
          <cell r="L1046">
            <v>0.26912721107767695</v>
          </cell>
          <cell r="M1046">
            <v>0.26912398682236877</v>
          </cell>
          <cell r="N1046">
            <v>0.26913698727105689</v>
          </cell>
          <cell r="O1046">
            <v>0.26914543567535415</v>
          </cell>
        </row>
        <row r="1047">
          <cell r="A1047" t="str">
            <v>ITOT-SWHELCBR</v>
          </cell>
          <cell r="B1047" t="str">
            <v>VAR_fout</v>
          </cell>
          <cell r="C1047" t="str">
            <v>ITOT-SWHAELC</v>
          </cell>
          <cell r="D1047">
            <v>9.8138874146294732</v>
          </cell>
          <cell r="E1047">
            <v>10.335082490395402</v>
          </cell>
          <cell r="F1047">
            <v>10.3351326744812</v>
          </cell>
          <cell r="G1047">
            <v>10.582227145848835</v>
          </cell>
          <cell r="H1047">
            <v>10.862129304879202</v>
          </cell>
          <cell r="I1047">
            <v>11.101036223251757</v>
          </cell>
          <cell r="J1047">
            <v>11.319363989487902</v>
          </cell>
          <cell r="K1047">
            <v>11.53802960668725</v>
          </cell>
          <cell r="L1047">
            <v>11.538031592204636</v>
          </cell>
          <cell r="M1047">
            <v>11.736556365986118</v>
          </cell>
          <cell r="N1047">
            <v>11.736558028314231</v>
          </cell>
          <cell r="O1047">
            <v>11.736564158697774</v>
          </cell>
        </row>
        <row r="1048">
          <cell r="A1048" t="str">
            <v>ITOT-SWHELCBR</v>
          </cell>
          <cell r="B1048" t="str">
            <v>VAR_fin</v>
          </cell>
          <cell r="C1048" t="str">
            <v>ITOT_ELC</v>
          </cell>
          <cell r="D1048">
            <v>11.646935330228779</v>
          </cell>
          <cell r="E1048">
            <v>12.258977411096916</v>
          </cell>
          <cell r="F1048">
            <v>12.249296290863981</v>
          </cell>
          <cell r="G1048">
            <v>12.525567606687254</v>
          </cell>
          <cell r="H1048">
            <v>12.839890398553447</v>
          </cell>
          <cell r="I1048">
            <v>13.104988305567076</v>
          </cell>
          <cell r="J1048">
            <v>13.345125698905987</v>
          </cell>
          <cell r="K1048">
            <v>13.585029047286836</v>
          </cell>
          <cell r="L1048">
            <v>13.585031385061335</v>
          </cell>
          <cell r="M1048">
            <v>13.818777086048641</v>
          </cell>
          <cell r="N1048">
            <v>13.818779043295814</v>
          </cell>
          <cell r="O1048">
            <v>13.818786261290674</v>
          </cell>
        </row>
        <row r="1049">
          <cell r="A1049" t="str">
            <v>ITOT-SWHELCBR</v>
          </cell>
          <cell r="B1049" t="str">
            <v>VAR_ncap</v>
          </cell>
          <cell r="C1049" t="str">
            <v>-</v>
          </cell>
          <cell r="E1049">
            <v>0.21610579853144299</v>
          </cell>
          <cell r="F1049">
            <v>2.4655333550738099E-4</v>
          </cell>
          <cell r="G1049">
            <v>6.3217662879389597E-2</v>
          </cell>
          <cell r="H1049">
            <v>0.581118210001765</v>
          </cell>
          <cell r="I1049">
            <v>0.34461843312736701</v>
          </cell>
          <cell r="J1049">
            <v>0.114577753136004</v>
          </cell>
          <cell r="K1049">
            <v>0.55981380166558503</v>
          </cell>
          <cell r="L1049">
            <v>0.259436673454011</v>
          </cell>
          <cell r="M1049">
            <v>0.194516705416931</v>
          </cell>
          <cell r="N1049">
            <v>0.52877395170384001</v>
          </cell>
          <cell r="O1049">
            <v>0.26289129466322703</v>
          </cell>
        </row>
        <row r="1050">
          <cell r="A1050" t="str">
            <v>ITOT-SWHELCBR</v>
          </cell>
          <cell r="B1050" t="str">
            <v>VAR_cap</v>
          </cell>
          <cell r="C1050" t="str">
            <v>-</v>
          </cell>
          <cell r="D1050">
            <v>0.55644997413134401</v>
          </cell>
          <cell r="E1050">
            <v>0.7725529916972389</v>
          </cell>
          <cell r="F1050">
            <v>0.77279155475286743</v>
          </cell>
          <cell r="G1050">
            <v>0.83599557287059156</v>
          </cell>
          <cell r="H1050">
            <v>0.89955917129192731</v>
          </cell>
          <cell r="I1050">
            <v>0.97694880880408252</v>
          </cell>
          <cell r="J1050">
            <v>1.0402942475809827</v>
          </cell>
          <cell r="K1050">
            <v>1.0189785700456464</v>
          </cell>
          <cell r="L1050">
            <v>0.97156350576587347</v>
          </cell>
          <cell r="M1050">
            <v>1.0137323176277782</v>
          </cell>
          <cell r="N1050">
            <v>0.99958665101984179</v>
          </cell>
          <cell r="O1050">
            <v>0.98614371085103469</v>
          </cell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N4">
            <v>5.3289377687536215</v>
          </cell>
          <cell r="O4">
            <v>9.2140275698663974</v>
          </cell>
          <cell r="P4">
            <v>10.41170148986418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N5">
            <v>5.3289377687536215</v>
          </cell>
          <cell r="O5">
            <v>9.2140275698663974</v>
          </cell>
          <cell r="P5">
            <v>10.41170148986418</v>
          </cell>
        </row>
        <row r="6">
          <cell r="B6" t="str">
            <v>CO2_R</v>
          </cell>
          <cell r="C6" t="str">
            <v>VAR_fout</v>
          </cell>
          <cell r="D6" t="str">
            <v>RHNS-SHNGAHP</v>
          </cell>
          <cell r="G6">
            <v>5.6974671744729102E-2</v>
          </cell>
          <cell r="H6">
            <v>5.4182997644179602E-2</v>
          </cell>
          <cell r="I6">
            <v>13.564598562881701</v>
          </cell>
          <cell r="J6">
            <v>32.2148164739367</v>
          </cell>
          <cell r="K6">
            <v>32.921998610742797</v>
          </cell>
          <cell r="L6">
            <v>40.807916744708997</v>
          </cell>
          <cell r="M6">
            <v>40.808009267654498</v>
          </cell>
          <cell r="N6">
            <v>40.807664624971103</v>
          </cell>
          <cell r="O6">
            <v>40.807246359905299</v>
          </cell>
          <cell r="P6">
            <v>40.8061868559288</v>
          </cell>
        </row>
        <row r="7">
          <cell r="B7" t="str">
            <v>CO2_R</v>
          </cell>
          <cell r="C7" t="str">
            <v>VAR_fout</v>
          </cell>
          <cell r="D7" t="str">
            <v>RHNS-CHPGFC</v>
          </cell>
          <cell r="H7">
            <v>1.32449393527192E-2</v>
          </cell>
          <cell r="I7">
            <v>4.7151043665492401E-2</v>
          </cell>
          <cell r="J7">
            <v>4.6659414013806598E-2</v>
          </cell>
          <cell r="K7">
            <v>4.9989452361699903E-2</v>
          </cell>
          <cell r="L7">
            <v>0.116032363346505</v>
          </cell>
          <cell r="M7">
            <v>9.3916077517311097E-2</v>
          </cell>
          <cell r="N7">
            <v>0.14838928237188601</v>
          </cell>
          <cell r="O7">
            <v>0.14151955071011399</v>
          </cell>
          <cell r="P7">
            <v>0.25521686606451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3.53036493427174</v>
          </cell>
          <cell r="F8">
            <v>0.43015396385298799</v>
          </cell>
          <cell r="G8">
            <v>1.5762415911807901</v>
          </cell>
          <cell r="H8">
            <v>1.45128936412359</v>
          </cell>
          <cell r="I8">
            <v>1.7001434454427</v>
          </cell>
          <cell r="J8">
            <v>1.66391766250392</v>
          </cell>
          <cell r="K8">
            <v>1.60293745980936</v>
          </cell>
          <cell r="L8">
            <v>1.9235803379210701</v>
          </cell>
          <cell r="M8">
            <v>1.63679963807035</v>
          </cell>
          <cell r="N8">
            <v>1.72888563324085</v>
          </cell>
          <cell r="O8">
            <v>18.009952061004</v>
          </cell>
          <cell r="P8">
            <v>21.803132736622601</v>
          </cell>
        </row>
        <row r="9">
          <cell r="B9" t="str">
            <v>CO2_R</v>
          </cell>
          <cell r="C9" t="str">
            <v>VAR_fout</v>
          </cell>
          <cell r="D9" t="str">
            <v>RHEM-CHPGFC</v>
          </cell>
          <cell r="H9">
            <v>5.9091567754666403E-2</v>
          </cell>
          <cell r="I9">
            <v>0.234051318809887</v>
          </cell>
          <cell r="J9">
            <v>0.234942856344174</v>
          </cell>
          <cell r="K9">
            <v>0.26782057559941502</v>
          </cell>
          <cell r="L9">
            <v>0.68745003030533403</v>
          </cell>
          <cell r="M9">
            <v>0.58730312250763195</v>
          </cell>
          <cell r="N9">
            <v>1.1522195479110899</v>
          </cell>
          <cell r="O9">
            <v>1.11053727529337</v>
          </cell>
          <cell r="P9">
            <v>2.3382429839268899</v>
          </cell>
        </row>
        <row r="10">
          <cell r="B10" t="str">
            <v>CO2_R</v>
          </cell>
          <cell r="C10" t="str">
            <v>VAR_fout</v>
          </cell>
          <cell r="D10" t="str">
            <v>RHEM-SHNGABR</v>
          </cell>
          <cell r="E10">
            <v>1127.96303934558</v>
          </cell>
          <cell r="F10">
            <v>1120.07897140558</v>
          </cell>
          <cell r="G10">
            <v>1126.9303365640999</v>
          </cell>
          <cell r="H10">
            <v>1120.84386313907</v>
          </cell>
          <cell r="I10">
            <v>1097.6740660749499</v>
          </cell>
          <cell r="J10">
            <v>1061.94123245899</v>
          </cell>
          <cell r="K10">
            <v>1027.72545698257</v>
          </cell>
          <cell r="L10">
            <v>994.67509955810203</v>
          </cell>
          <cell r="M10">
            <v>949.09515849916204</v>
          </cell>
          <cell r="N10">
            <v>890.05866015522804</v>
          </cell>
          <cell r="O10">
            <v>871.89414466820699</v>
          </cell>
          <cell r="P10">
            <v>695.324359927042</v>
          </cell>
        </row>
        <row r="11">
          <cell r="B11" t="str">
            <v>CO2_R</v>
          </cell>
          <cell r="C11" t="str">
            <v>VAR_fout</v>
          </cell>
          <cell r="D11" t="str">
            <v>RHSA-WHNGAHP</v>
          </cell>
          <cell r="G11">
            <v>7.15833381727706E-2</v>
          </cell>
          <cell r="H11">
            <v>8.1430346707215107E-2</v>
          </cell>
          <cell r="I11">
            <v>16.026123025573501</v>
          </cell>
          <cell r="J11">
            <v>40.369001616471103</v>
          </cell>
          <cell r="K11">
            <v>54.641105568034597</v>
          </cell>
          <cell r="L11">
            <v>87.305786884077406</v>
          </cell>
          <cell r="M11">
            <v>93.422093871484194</v>
          </cell>
          <cell r="N11">
            <v>97.236745370964798</v>
          </cell>
          <cell r="O11">
            <v>126.23929188387299</v>
          </cell>
          <cell r="P11">
            <v>138.748005454261</v>
          </cell>
        </row>
        <row r="12">
          <cell r="B12" t="str">
            <v>CO2_R</v>
          </cell>
          <cell r="C12" t="str">
            <v>VAR_fout</v>
          </cell>
          <cell r="D12" t="str">
            <v>RHEM-SHLFOBR</v>
          </cell>
          <cell r="E12">
            <v>1928.7103022460999</v>
          </cell>
          <cell r="F12">
            <v>1528.3395445777201</v>
          </cell>
          <cell r="G12">
            <v>1484.4634592211401</v>
          </cell>
          <cell r="H12">
            <v>1584.91512947201</v>
          </cell>
          <cell r="I12">
            <v>1338.0453500559399</v>
          </cell>
          <cell r="J12">
            <v>1191.5845823971099</v>
          </cell>
          <cell r="K12">
            <v>1144.57736828774</v>
          </cell>
          <cell r="L12">
            <v>1086.3850630132499</v>
          </cell>
          <cell r="M12">
            <v>1049.1821335273901</v>
          </cell>
          <cell r="N12">
            <v>900.94549812737898</v>
          </cell>
          <cell r="O12">
            <v>844.33762414434102</v>
          </cell>
          <cell r="P12">
            <v>359.665304015711</v>
          </cell>
        </row>
        <row r="13">
          <cell r="B13" t="str">
            <v>CO2_R</v>
          </cell>
          <cell r="C13" t="str">
            <v>VAR_fout</v>
          </cell>
          <cell r="D13" t="str">
            <v>RHES-SHNGAHP</v>
          </cell>
          <cell r="G13">
            <v>3.8749327449937997E-2</v>
          </cell>
          <cell r="H13">
            <v>3.8684501276558203E-2</v>
          </cell>
          <cell r="I13">
            <v>0.40103953068335702</v>
          </cell>
          <cell r="J13">
            <v>0.39717428885433698</v>
          </cell>
          <cell r="K13">
            <v>0.38671429890290598</v>
          </cell>
          <cell r="L13">
            <v>36.3016399213735</v>
          </cell>
          <cell r="M13">
            <v>36.302777169454203</v>
          </cell>
          <cell r="N13">
            <v>36.302792750114598</v>
          </cell>
          <cell r="O13">
            <v>132.741624365691</v>
          </cell>
          <cell r="P13">
            <v>132.741423670926</v>
          </cell>
        </row>
        <row r="14">
          <cell r="B14" t="str">
            <v>CO2_R</v>
          </cell>
          <cell r="C14" t="str">
            <v>VAR_fout</v>
          </cell>
          <cell r="D14" t="str">
            <v>RHES-CHPGFC</v>
          </cell>
          <cell r="H14">
            <v>1.33550055135685E-2</v>
          </cell>
          <cell r="I14">
            <v>4.8601865168693803E-2</v>
          </cell>
          <cell r="J14">
            <v>4.80844497620109E-2</v>
          </cell>
          <cell r="K14">
            <v>4.99591484663418E-2</v>
          </cell>
          <cell r="L14">
            <v>0.118732083739345</v>
          </cell>
          <cell r="M14">
            <v>9.5779302082708101E-2</v>
          </cell>
          <cell r="N14">
            <v>0.15256721904273199</v>
          </cell>
          <cell r="O14">
            <v>0.147381770555469</v>
          </cell>
          <cell r="P14">
            <v>0.29199200961988098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0.24684707289080299</v>
          </cell>
          <cell r="G15">
            <v>1.81185617386094</v>
          </cell>
          <cell r="H15">
            <v>71.601568654468394</v>
          </cell>
          <cell r="I15">
            <v>72.701513651709604</v>
          </cell>
          <cell r="J15">
            <v>75.556210024653794</v>
          </cell>
          <cell r="K15">
            <v>74.291497217272095</v>
          </cell>
          <cell r="L15">
            <v>77.045792178039704</v>
          </cell>
          <cell r="M15">
            <v>75.7611200443027</v>
          </cell>
          <cell r="N15">
            <v>74.1005018275726</v>
          </cell>
          <cell r="O15">
            <v>51.861479493043902</v>
          </cell>
          <cell r="P15">
            <v>4.6741377190530899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0.148453610630182</v>
          </cell>
          <cell r="H16">
            <v>0.14481149793356601</v>
          </cell>
          <cell r="I16">
            <v>51.215417541341999</v>
          </cell>
          <cell r="J16">
            <v>86.171792900812207</v>
          </cell>
          <cell r="K16">
            <v>109.74568166230399</v>
          </cell>
          <cell r="L16">
            <v>125.881469425193</v>
          </cell>
          <cell r="M16">
            <v>140.10208591109199</v>
          </cell>
          <cell r="N16">
            <v>148.975708034219</v>
          </cell>
          <cell r="O16">
            <v>148.97469970007501</v>
          </cell>
          <cell r="P16">
            <v>148.97382222384601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1043.1350278340101</v>
          </cell>
          <cell r="F17">
            <v>1213.63720603042</v>
          </cell>
          <cell r="G17">
            <v>1085.88693493968</v>
          </cell>
          <cell r="H17">
            <v>1179.9991406679201</v>
          </cell>
          <cell r="I17">
            <v>1211.9131362215801</v>
          </cell>
          <cell r="J17">
            <v>1132.18475097224</v>
          </cell>
          <cell r="K17">
            <v>1100.9021553387599</v>
          </cell>
          <cell r="L17">
            <v>1069.52448523259</v>
          </cell>
          <cell r="M17">
            <v>997.86228956462401</v>
          </cell>
          <cell r="N17">
            <v>924.37643580150905</v>
          </cell>
          <cell r="O17">
            <v>905.24809926354806</v>
          </cell>
          <cell r="P17">
            <v>754.67336905736295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479.809750555336</v>
          </cell>
          <cell r="F18">
            <v>384.50547801563198</v>
          </cell>
          <cell r="G18">
            <v>671.51286875871995</v>
          </cell>
          <cell r="H18">
            <v>670.80616716514101</v>
          </cell>
          <cell r="I18">
            <v>705.51182666513705</v>
          </cell>
          <cell r="J18">
            <v>685.286384515289</v>
          </cell>
          <cell r="K18">
            <v>660.64883066060497</v>
          </cell>
          <cell r="L18">
            <v>636.64660195455895</v>
          </cell>
          <cell r="M18">
            <v>600.48745241150402</v>
          </cell>
          <cell r="N18">
            <v>559.61493050609397</v>
          </cell>
          <cell r="O18">
            <v>548.11256435833604</v>
          </cell>
          <cell r="P18">
            <v>447.21382859821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726.71208832715695</v>
          </cell>
          <cell r="F19">
            <v>612.97486328160096</v>
          </cell>
          <cell r="G19">
            <v>122.492724488934</v>
          </cell>
          <cell r="H19">
            <v>194.28003674501801</v>
          </cell>
          <cell r="I19">
            <v>56.811403983287803</v>
          </cell>
          <cell r="J19">
            <v>0.42000948139559002</v>
          </cell>
          <cell r="K19">
            <v>0.419917810457969</v>
          </cell>
          <cell r="L19">
            <v>0.39614321849637502</v>
          </cell>
          <cell r="M19">
            <v>0.53528933697821302</v>
          </cell>
          <cell r="N19">
            <v>0.763334335511068</v>
          </cell>
          <cell r="O19">
            <v>0.62490041537761198</v>
          </cell>
          <cell r="P19">
            <v>1.6630555196630099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1783.6624128642</v>
          </cell>
          <cell r="F20">
            <v>1640.96932891813</v>
          </cell>
          <cell r="G20">
            <v>1694.4782949527701</v>
          </cell>
          <cell r="H20">
            <v>1597.44731339598</v>
          </cell>
          <cell r="I20">
            <v>1318.80785800494</v>
          </cell>
          <cell r="J20">
            <v>1291.7499431313599</v>
          </cell>
          <cell r="K20">
            <v>1250.4207476715901</v>
          </cell>
          <cell r="L20">
            <v>979.40544914255304</v>
          </cell>
          <cell r="M20">
            <v>878.66535391539696</v>
          </cell>
          <cell r="N20">
            <v>741.98373686571301</v>
          </cell>
          <cell r="O20">
            <v>361.14485544825499</v>
          </cell>
          <cell r="P20">
            <v>81.218478993087302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9.3967404335767599E-2</v>
          </cell>
          <cell r="G21">
            <v>0.32601229678053201</v>
          </cell>
          <cell r="H21">
            <v>0.28865738171871502</v>
          </cell>
          <cell r="I21">
            <v>0.76296660347686895</v>
          </cell>
          <cell r="J21">
            <v>0.71825198907661103</v>
          </cell>
          <cell r="K21">
            <v>1.7440832532677</v>
          </cell>
          <cell r="L21">
            <v>1.8484169360706699</v>
          </cell>
          <cell r="M21">
            <v>1.5393292847770601</v>
          </cell>
          <cell r="N21">
            <v>2.3928500736813301</v>
          </cell>
          <cell r="O21">
            <v>1.1343085614266399</v>
          </cell>
          <cell r="P21">
            <v>1.3765330598308001</v>
          </cell>
        </row>
        <row r="22">
          <cell r="B22" t="str">
            <v>CO2_R</v>
          </cell>
          <cell r="C22" t="str">
            <v>VAR_fout</v>
          </cell>
          <cell r="D22" t="str">
            <v>RHNM-CHPGFC</v>
          </cell>
          <cell r="H22">
            <v>5.98132399357236E-2</v>
          </cell>
          <cell r="I22">
            <v>0.233069576335319</v>
          </cell>
          <cell r="J22">
            <v>0.232757777514188</v>
          </cell>
          <cell r="K22">
            <v>0.26928341372852699</v>
          </cell>
          <cell r="L22">
            <v>0.685029978860075</v>
          </cell>
          <cell r="M22">
            <v>0.58488982899563102</v>
          </cell>
          <cell r="N22">
            <v>1.21517953793956</v>
          </cell>
          <cell r="O22">
            <v>1.16551720437212</v>
          </cell>
          <cell r="P22">
            <v>1.90457962788863</v>
          </cell>
        </row>
        <row r="23">
          <cell r="B23" t="str">
            <v>CO2_R</v>
          </cell>
          <cell r="C23" t="str">
            <v>VAR_fout</v>
          </cell>
          <cell r="D23" t="str">
            <v>RHEM-CHPNGA</v>
          </cell>
          <cell r="E23">
            <v>6.0386471900054302</v>
          </cell>
          <cell r="F23">
            <v>4.16958906062575</v>
          </cell>
          <cell r="G23">
            <v>16.913020356153002</v>
          </cell>
          <cell r="H23">
            <v>47.064599113585203</v>
          </cell>
          <cell r="I23">
            <v>49.183069054713599</v>
          </cell>
          <cell r="J23">
            <v>62.440182996866803</v>
          </cell>
          <cell r="K23">
            <v>48.833234713022797</v>
          </cell>
          <cell r="L23">
            <v>53.461724748913099</v>
          </cell>
          <cell r="M23">
            <v>51.2228227234069</v>
          </cell>
          <cell r="N23">
            <v>48.988144076243501</v>
          </cell>
          <cell r="O23">
            <v>56.3273394832527</v>
          </cell>
          <cell r="P23">
            <v>96.244042851208405</v>
          </cell>
        </row>
        <row r="24">
          <cell r="B24" t="str">
            <v>CO2_R</v>
          </cell>
          <cell r="C24" t="str">
            <v>VAR_fout</v>
          </cell>
          <cell r="D24" t="str">
            <v>RHES-SHCOABR</v>
          </cell>
          <cell r="E24">
            <v>9.2701468458814897</v>
          </cell>
          <cell r="F24">
            <v>9.2701187671744005</v>
          </cell>
          <cell r="G24">
            <v>0.15461661766957499</v>
          </cell>
          <cell r="H24">
            <v>0.13038868780981799</v>
          </cell>
          <cell r="I24">
            <v>5.3049360342533297E-2</v>
          </cell>
        </row>
        <row r="25">
          <cell r="B25" t="str">
            <v>CO2_R</v>
          </cell>
          <cell r="C25" t="str">
            <v>VAR_fout</v>
          </cell>
          <cell r="D25" t="str">
            <v>RHEM-SHNGAHP</v>
          </cell>
          <cell r="G25">
            <v>5.8913671775345497E-2</v>
          </cell>
          <cell r="H25">
            <v>6.2340703650493899E-2</v>
          </cell>
          <cell r="I25">
            <v>7.1161791684782399E-2</v>
          </cell>
          <cell r="J25">
            <v>5.1194427699103102E-2</v>
          </cell>
          <cell r="K25">
            <v>4.96419509142869E-2</v>
          </cell>
          <cell r="L25">
            <v>8.4703307332038E-2</v>
          </cell>
          <cell r="M25">
            <v>8.3702811053143505E-2</v>
          </cell>
          <cell r="N25">
            <v>8.3826291044410806E-2</v>
          </cell>
          <cell r="O25">
            <v>6.3487552996625604E-2</v>
          </cell>
          <cell r="P25">
            <v>0.20391966539648301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7108.8317801425401</v>
          </cell>
          <cell r="F26">
            <v>6514.7160684979599</v>
          </cell>
          <cell r="G26">
            <v>6206.9210405807598</v>
          </cell>
          <cell r="H26">
            <v>6469.3551085866102</v>
          </cell>
          <cell r="I26">
            <v>5935.0055973776598</v>
          </cell>
          <cell r="J26">
            <v>5663.3118898348903</v>
          </cell>
          <cell r="K26">
            <v>5509.5484240761498</v>
          </cell>
          <cell r="L26">
            <v>5193.30111705944</v>
          </cell>
          <cell r="M26">
            <v>4918.0683063074503</v>
          </cell>
          <cell r="N26">
            <v>4471.02807006075</v>
          </cell>
          <cell r="O26">
            <v>4110.0865735602601</v>
          </cell>
          <cell r="P26">
            <v>2930.1196318356501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4.4854443803660701E-2</v>
          </cell>
          <cell r="H27">
            <v>4.4037880586226798E-2</v>
          </cell>
          <cell r="I27">
            <v>0.188568305731356</v>
          </cell>
          <cell r="J27">
            <v>0.329633044858265</v>
          </cell>
          <cell r="K27">
            <v>0.55089577589496896</v>
          </cell>
          <cell r="L27">
            <v>0.444048344103116</v>
          </cell>
          <cell r="M27">
            <v>0.33545641311532498</v>
          </cell>
          <cell r="N27">
            <v>1.0389245029676999</v>
          </cell>
          <cell r="O27">
            <v>0.98572696019167805</v>
          </cell>
          <cell r="P27">
            <v>3.4509303986550299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93.653579610145897</v>
          </cell>
          <cell r="F28">
            <v>98.055297731674301</v>
          </cell>
          <cell r="G28">
            <v>82.463144762518994</v>
          </cell>
          <cell r="H28">
            <v>350.95538198822601</v>
          </cell>
          <cell r="I28">
            <v>621.45180437035299</v>
          </cell>
          <cell r="J28">
            <v>607.67350297516498</v>
          </cell>
          <cell r="K28">
            <v>599.33318937022204</v>
          </cell>
          <cell r="L28">
            <v>420.235912217757</v>
          </cell>
          <cell r="M28">
            <v>410.379165454862</v>
          </cell>
          <cell r="N28">
            <v>413.99114085977402</v>
          </cell>
          <cell r="O28">
            <v>418.596735023664</v>
          </cell>
          <cell r="P28">
            <v>446.983454857943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1440.9459228013</v>
          </cell>
          <cell r="F29">
            <v>1508.68757222409</v>
          </cell>
          <cell r="G29">
            <v>1440.02781752698</v>
          </cell>
          <cell r="H29">
            <v>1491.7806929153501</v>
          </cell>
          <cell r="I29">
            <v>1509.4791478306499</v>
          </cell>
          <cell r="J29">
            <v>1519.1638303500299</v>
          </cell>
          <cell r="K29">
            <v>1421.4899756989601</v>
          </cell>
          <cell r="L29">
            <v>1327.5017118031401</v>
          </cell>
          <cell r="M29">
            <v>1295.9470243872199</v>
          </cell>
          <cell r="N29">
            <v>1263.9075114324601</v>
          </cell>
          <cell r="O29">
            <v>1236.6041163595401</v>
          </cell>
          <cell r="P29">
            <v>1175.9340281811101</v>
          </cell>
        </row>
        <row r="30">
          <cell r="B30" t="str">
            <v>CO2_S</v>
          </cell>
          <cell r="C30" t="str">
            <v>VAR_fout</v>
          </cell>
          <cell r="D30" t="str">
            <v>SCOM-CHPGFC</v>
          </cell>
          <cell r="H30">
            <v>0.111770357378827</v>
          </cell>
          <cell r="I30">
            <v>0.35332169471369002</v>
          </cell>
          <cell r="J30">
            <v>0.33995108648523298</v>
          </cell>
          <cell r="K30">
            <v>0.25699970720484</v>
          </cell>
          <cell r="L30">
            <v>0.56592021185484198</v>
          </cell>
          <cell r="M30">
            <v>0.56499203581006496</v>
          </cell>
          <cell r="N30">
            <v>1.14467999527139</v>
          </cell>
          <cell r="O30">
            <v>0.87849729635040497</v>
          </cell>
          <cell r="P30">
            <v>2.3638276434060299</v>
          </cell>
        </row>
        <row r="31">
          <cell r="B31" t="str">
            <v>CO2_S</v>
          </cell>
          <cell r="C31" t="str">
            <v>VAR_fout</v>
          </cell>
          <cell r="D31" t="str">
            <v>SCOM-SHLFOBR</v>
          </cell>
          <cell r="E31">
            <v>2229.9139136358299</v>
          </cell>
          <cell r="F31">
            <v>1989.9828649390499</v>
          </cell>
          <cell r="G31">
            <v>1867.80853027594</v>
          </cell>
          <cell r="H31">
            <v>1573.5938625486999</v>
          </cell>
          <cell r="I31">
            <v>1253.38744266718</v>
          </cell>
          <cell r="J31">
            <v>1049.79675555312</v>
          </cell>
          <cell r="K31">
            <v>976.041700101375</v>
          </cell>
          <cell r="L31">
            <v>944.291924639743</v>
          </cell>
          <cell r="M31">
            <v>693.48018558458705</v>
          </cell>
          <cell r="N31">
            <v>578.93952844974206</v>
          </cell>
          <cell r="O31">
            <v>311.50565192819698</v>
          </cell>
          <cell r="P31">
            <v>132.761155187063</v>
          </cell>
        </row>
        <row r="32">
          <cell r="B32" t="str">
            <v>CO2_S</v>
          </cell>
          <cell r="C32" t="str">
            <v>VAR_comnet</v>
          </cell>
          <cell r="D32" t="str">
            <v>-</v>
          </cell>
          <cell r="E32">
            <v>3764.5134160472799</v>
          </cell>
          <cell r="F32">
            <v>3596.7257348948201</v>
          </cell>
          <cell r="G32">
            <v>3390.3443470092402</v>
          </cell>
          <cell r="H32">
            <v>3416.48574569024</v>
          </cell>
          <cell r="I32">
            <v>3384.8602848686301</v>
          </cell>
          <cell r="J32">
            <v>3177.3036730096601</v>
          </cell>
          <cell r="K32">
            <v>2997.6727606536601</v>
          </cell>
          <cell r="L32">
            <v>2693.0395172166</v>
          </cell>
          <cell r="M32">
            <v>2400.7068238756001</v>
          </cell>
          <cell r="N32">
            <v>2259.0217852402102</v>
          </cell>
          <cell r="O32">
            <v>1968.5707275679399</v>
          </cell>
          <cell r="P32">
            <v>1761.49339626817</v>
          </cell>
        </row>
        <row r="33">
          <cell r="B33" t="str">
            <v>CO2_T</v>
          </cell>
          <cell r="C33" t="str">
            <v>VAR_fout</v>
          </cell>
          <cell r="D33" t="str">
            <v>T_B_u-ICENGAEXT</v>
          </cell>
          <cell r="E33">
            <v>1.7809366668698801E-2</v>
          </cell>
          <cell r="F33">
            <v>1.78770509493822E-2</v>
          </cell>
          <cell r="G33">
            <v>1.7822220639209799E-2</v>
          </cell>
        </row>
        <row r="34">
          <cell r="B34" t="str">
            <v>CO2_T</v>
          </cell>
          <cell r="C34" t="str">
            <v>VAR_fout</v>
          </cell>
          <cell r="D34" t="str">
            <v>TFHGV-ICENGA</v>
          </cell>
          <cell r="E34">
            <v>1.115822933448974</v>
          </cell>
          <cell r="F34">
            <v>0.1001555885845191</v>
          </cell>
          <cell r="G34">
            <v>0.12867275884541904</v>
          </cell>
          <cell r="H34">
            <v>0.12711587599848378</v>
          </cell>
          <cell r="I34">
            <v>0.11700456987293531</v>
          </cell>
          <cell r="J34">
            <v>0.1138139441347923</v>
          </cell>
          <cell r="K34">
            <v>0.108760793375728</v>
          </cell>
          <cell r="L34">
            <v>0.103041363697188</v>
          </cell>
          <cell r="M34">
            <v>0.1001855275939583</v>
          </cell>
          <cell r="N34">
            <v>9.9768777786646598E-2</v>
          </cell>
          <cell r="O34">
            <v>0.10039663361566151</v>
          </cell>
          <cell r="P34">
            <v>9.9448585695129293E-2</v>
          </cell>
        </row>
        <row r="35">
          <cell r="B35" t="str">
            <v>CO2_T</v>
          </cell>
          <cell r="C35" t="str">
            <v>VAR_fout</v>
          </cell>
          <cell r="D35" t="str">
            <v>T-Plg-GSL-mix_S1</v>
          </cell>
          <cell r="E35">
            <v>2.2381852251805799E-2</v>
          </cell>
          <cell r="F35">
            <v>4.9569096821852704E-2</v>
          </cell>
          <cell r="G35">
            <v>5.6984994010336402E-2</v>
          </cell>
          <cell r="H35">
            <v>5.4612256229543438E-2</v>
          </cell>
          <cell r="I35">
            <v>4.2194248335869301E-2</v>
          </cell>
          <cell r="J35">
            <v>3.7393659749675803E-2</v>
          </cell>
          <cell r="K35">
            <v>4.5905200492862896E-2</v>
          </cell>
          <cell r="L35">
            <v>3.4440582989665E-2</v>
          </cell>
          <cell r="M35">
            <v>6.5796532745297703E-2</v>
          </cell>
          <cell r="N35">
            <v>0.1234872892060157</v>
          </cell>
          <cell r="O35">
            <v>0.18131698654699296</v>
          </cell>
          <cell r="P35">
            <v>0.27524956919050103</v>
          </cell>
        </row>
        <row r="36">
          <cell r="B36" t="str">
            <v>CO2_T</v>
          </cell>
          <cell r="C36" t="str">
            <v>VAR_fout</v>
          </cell>
          <cell r="D36" t="str">
            <v>T-Plg-GSL-mix_S2</v>
          </cell>
          <cell r="E36">
            <v>6.2065218768209602</v>
          </cell>
          <cell r="F36">
            <v>12.338109810804379</v>
          </cell>
          <cell r="G36">
            <v>11.902953247608231</v>
          </cell>
          <cell r="H36">
            <v>9.6446237705315472</v>
          </cell>
          <cell r="I36">
            <v>1.0100819482829402</v>
          </cell>
          <cell r="J36">
            <v>0.16957353325373911</v>
          </cell>
          <cell r="K36">
            <v>0.16063569596490651</v>
          </cell>
          <cell r="L36">
            <v>0.1022051467790471</v>
          </cell>
          <cell r="M36">
            <v>0.17318297063148919</v>
          </cell>
          <cell r="N36">
            <v>6.7592171339234293</v>
          </cell>
          <cell r="O36">
            <v>14.872258367793778</v>
          </cell>
          <cell r="P36">
            <v>16.418165593281991</v>
          </cell>
        </row>
        <row r="37">
          <cell r="B37" t="str">
            <v>CO2_T</v>
          </cell>
          <cell r="C37" t="str">
            <v>VAR_fout</v>
          </cell>
          <cell r="D37" t="str">
            <v>T-Plg-GSL-mix_S3</v>
          </cell>
          <cell r="E37">
            <v>6.5703920973451497</v>
          </cell>
          <cell r="F37">
            <v>17.99195271363963</v>
          </cell>
          <cell r="G37">
            <v>60.211616585918797</v>
          </cell>
          <cell r="H37">
            <v>66.727177766657604</v>
          </cell>
          <cell r="I37">
            <v>74.026300923576059</v>
          </cell>
          <cell r="J37">
            <v>36.606179119031687</v>
          </cell>
          <cell r="K37">
            <v>26.837849315005251</v>
          </cell>
          <cell r="L37">
            <v>7.9339994594467056</v>
          </cell>
          <cell r="M37">
            <v>16.18434154176532</v>
          </cell>
          <cell r="N37">
            <v>13.093086042972271</v>
          </cell>
          <cell r="O37">
            <v>9.6433180402096426</v>
          </cell>
          <cell r="P37">
            <v>1.774462981538045</v>
          </cell>
        </row>
        <row r="38">
          <cell r="B38" t="str">
            <v>CO2_T</v>
          </cell>
          <cell r="C38" t="str">
            <v>VAR_fout</v>
          </cell>
          <cell r="D38" t="str">
            <v>T-Plg-GSL-mix_S4</v>
          </cell>
          <cell r="E38">
            <v>12.6916976096851</v>
          </cell>
          <cell r="F38">
            <v>22.513963080349498</v>
          </cell>
          <cell r="G38">
            <v>21.616360126952102</v>
          </cell>
          <cell r="H38">
            <v>17.28434635463379</v>
          </cell>
          <cell r="I38">
            <v>2.4436540326441127</v>
          </cell>
          <cell r="J38">
            <v>0.41862755727189993</v>
          </cell>
          <cell r="K38">
            <v>0.65891491627139398</v>
          </cell>
          <cell r="L38">
            <v>0.36102500499366408</v>
          </cell>
          <cell r="M38">
            <v>12.057386087991274</v>
          </cell>
          <cell r="N38">
            <v>11.310887831292643</v>
          </cell>
          <cell r="O38">
            <v>7.7340766087417325</v>
          </cell>
          <cell r="P38">
            <v>39.787273676706818</v>
          </cell>
        </row>
        <row r="39">
          <cell r="B39" t="str">
            <v>CO2_T</v>
          </cell>
          <cell r="C39" t="str">
            <v>VAR_fout</v>
          </cell>
          <cell r="D39" t="str">
            <v>TFLGV-HYBDSL</v>
          </cell>
          <cell r="F39">
            <v>32.905428193443797</v>
          </cell>
          <cell r="G39">
            <v>98.000629727086192</v>
          </cell>
          <cell r="H39">
            <v>277.11271505652542</v>
          </cell>
          <cell r="I39">
            <v>331.93287914754399</v>
          </cell>
          <cell r="J39">
            <v>164.49914487797619</v>
          </cell>
          <cell r="K39">
            <v>179.24144852816204</v>
          </cell>
          <cell r="L39">
            <v>190.99030925943458</v>
          </cell>
          <cell r="M39">
            <v>193.58969403181652</v>
          </cell>
          <cell r="N39">
            <v>191.77555820085419</v>
          </cell>
          <cell r="O39">
            <v>191.4431808421717</v>
          </cell>
          <cell r="P39">
            <v>194.0355802143028</v>
          </cell>
        </row>
        <row r="40">
          <cell r="B40" t="str">
            <v>CO2_T</v>
          </cell>
          <cell r="C40" t="str">
            <v>VAR_fout</v>
          </cell>
          <cell r="D40" t="str">
            <v>TFLGV-ICEGSLExt</v>
          </cell>
          <cell r="E40">
            <v>53.292506864961197</v>
          </cell>
          <cell r="F40">
            <v>102.92096507908199</v>
          </cell>
          <cell r="G40">
            <v>41.6656581780233</v>
          </cell>
          <cell r="H40">
            <v>20.0095831154539</v>
          </cell>
        </row>
        <row r="41">
          <cell r="B41" t="str">
            <v>CO2_T</v>
          </cell>
          <cell r="C41" t="str">
            <v>VAR_fout</v>
          </cell>
          <cell r="D41" t="str">
            <v>TFLGV-ICEDSLExt</v>
          </cell>
          <cell r="E41">
            <v>812.80131429016603</v>
          </cell>
          <cell r="F41">
            <v>576.00567595838197</v>
          </cell>
          <cell r="G41">
            <v>415.66141445789998</v>
          </cell>
          <cell r="H41">
            <v>199.78390807362399</v>
          </cell>
        </row>
        <row r="42">
          <cell r="B42" t="str">
            <v>CO2_T</v>
          </cell>
          <cell r="C42" t="str">
            <v>VAR_fout</v>
          </cell>
          <cell r="D42" t="str">
            <v>T_C-ICE-NGA-S1</v>
          </cell>
          <cell r="E42">
            <v>0.20387771613589578</v>
          </cell>
          <cell r="F42">
            <v>0.11242666629461427</v>
          </cell>
          <cell r="G42">
            <v>0.11224058786977738</v>
          </cell>
          <cell r="H42">
            <v>7.1891241467840414E-3</v>
          </cell>
          <cell r="I42">
            <v>4.0814157848308415E-3</v>
          </cell>
          <cell r="J42">
            <v>3.0005778680534407E-3</v>
          </cell>
          <cell r="K42">
            <v>2.9281474514693479E-3</v>
          </cell>
          <cell r="L42">
            <v>2.747475099225018E-3</v>
          </cell>
          <cell r="M42">
            <v>2.4937596303575898E-3</v>
          </cell>
          <cell r="N42">
            <v>2.537128009665103E-3</v>
          </cell>
          <cell r="O42">
            <v>2.5060137037552603E-3</v>
          </cell>
          <cell r="P42">
            <v>2.546457228128293E-3</v>
          </cell>
        </row>
        <row r="43">
          <cell r="B43" t="str">
            <v>CO2_T</v>
          </cell>
          <cell r="C43" t="str">
            <v>VAR_fout</v>
          </cell>
          <cell r="D43" t="str">
            <v>T_C-ICE-NGA-S2</v>
          </cell>
          <cell r="E43">
            <v>2.5992657385042679</v>
          </cell>
          <cell r="F43">
            <v>1.8357418255643587</v>
          </cell>
          <cell r="G43">
            <v>2.5011822128435717</v>
          </cell>
          <cell r="H43">
            <v>4.9920853863618169E-3</v>
          </cell>
          <cell r="I43">
            <v>7.397040193848058E-3</v>
          </cell>
          <cell r="J43">
            <v>7.6128559250705106E-3</v>
          </cell>
          <cell r="K43">
            <v>7.3309868456423611E-3</v>
          </cell>
          <cell r="L43">
            <v>6.3958319523004402E-3</v>
          </cell>
          <cell r="M43">
            <v>5.7564627369492225E-3</v>
          </cell>
          <cell r="N43">
            <v>5.6098372448586901E-3</v>
          </cell>
          <cell r="O43">
            <v>5.5622229163621176E-3</v>
          </cell>
          <cell r="P43">
            <v>5.4960956498488599E-3</v>
          </cell>
        </row>
        <row r="44">
          <cell r="B44" t="str">
            <v>CO2_T</v>
          </cell>
          <cell r="C44" t="str">
            <v>VAR_fout</v>
          </cell>
          <cell r="D44" t="str">
            <v>TFLGV-ICEDSL</v>
          </cell>
          <cell r="E44">
            <v>325.96837500126873</v>
          </cell>
          <cell r="F44">
            <v>384.71072186820584</v>
          </cell>
          <cell r="G44">
            <v>384.65568163061027</v>
          </cell>
          <cell r="H44">
            <v>153.60964537769834</v>
          </cell>
          <cell r="I44">
            <v>19.60983808658094</v>
          </cell>
          <cell r="J44">
            <v>19.521867067964166</v>
          </cell>
          <cell r="K44">
            <v>10.578894191399947</v>
          </cell>
          <cell r="L44">
            <v>0.75069624790645673</v>
          </cell>
          <cell r="M44">
            <v>0.644482248999797</v>
          </cell>
          <cell r="N44">
            <v>0.51481871121631106</v>
          </cell>
          <cell r="O44">
            <v>0.42414726394938929</v>
          </cell>
          <cell r="P44">
            <v>0.61547819819532701</v>
          </cell>
        </row>
        <row r="45">
          <cell r="B45" t="str">
            <v>CO2_T</v>
          </cell>
          <cell r="C45" t="str">
            <v>VAR_fout</v>
          </cell>
          <cell r="D45" t="str">
            <v>T_C-ICE-NGA-S3</v>
          </cell>
          <cell r="E45">
            <v>0.2439843835310288</v>
          </cell>
          <cell r="F45">
            <v>0.20365265349836056</v>
          </cell>
          <cell r="G45">
            <v>0.27256732063994482</v>
          </cell>
          <cell r="H45">
            <v>2.5676823458125268E-2</v>
          </cell>
          <cell r="I45">
            <v>1.3603085178869108E-2</v>
          </cell>
          <cell r="J45">
            <v>1.2122429593184459E-2</v>
          </cell>
          <cell r="K45">
            <v>1.083339649546957E-2</v>
          </cell>
          <cell r="L45">
            <v>9.4481435886090391E-3</v>
          </cell>
          <cell r="M45">
            <v>8.7040963092868458E-3</v>
          </cell>
          <cell r="N45">
            <v>8.039290728944189E-3</v>
          </cell>
          <cell r="O45">
            <v>7.668150554311505E-3</v>
          </cell>
          <cell r="P45">
            <v>7.0948015359624302E-3</v>
          </cell>
        </row>
        <row r="46">
          <cell r="B46" t="str">
            <v>CO2_T</v>
          </cell>
          <cell r="C46" t="str">
            <v>VAR_fout</v>
          </cell>
          <cell r="D46" t="str">
            <v>T_C-ICE-NGA-S4</v>
          </cell>
          <cell r="E46">
            <v>2.7231070805139757</v>
          </cell>
          <cell r="F46">
            <v>2.6578581159624139</v>
          </cell>
          <cell r="G46">
            <v>2.4763554235062126</v>
          </cell>
          <cell r="H46">
            <v>3.0747008394299059E-3</v>
          </cell>
          <cell r="I46">
            <v>1.0975768226240556E-2</v>
          </cell>
          <cell r="J46">
            <v>1.261836684501323E-2</v>
          </cell>
          <cell r="K46">
            <v>1.1484085241240661E-2</v>
          </cell>
          <cell r="L46">
            <v>9.5113400107004996E-3</v>
          </cell>
          <cell r="M46">
            <v>8.7857221479801986E-3</v>
          </cell>
          <cell r="N46">
            <v>7.7416917812198009E-3</v>
          </cell>
          <cell r="O46">
            <v>6.737395208813419E-3</v>
          </cell>
          <cell r="P46">
            <v>6.1763387826049999E-3</v>
          </cell>
        </row>
        <row r="47">
          <cell r="B47" t="str">
            <v>CO2_T</v>
          </cell>
          <cell r="C47" t="str">
            <v>VAR_fout</v>
          </cell>
          <cell r="D47" t="str">
            <v>T_C-MHY-GSL-S1</v>
          </cell>
          <cell r="F47">
            <v>2.6690663581184899E-2</v>
          </cell>
          <cell r="G47">
            <v>16.57628842759933</v>
          </cell>
          <cell r="H47">
            <v>15.061819952034998</v>
          </cell>
          <cell r="I47">
            <v>10.806588543128635</v>
          </cell>
          <cell r="J47">
            <v>1.9497600966476523</v>
          </cell>
          <cell r="K47">
            <v>5.2334457648585297E-2</v>
          </cell>
          <cell r="L47">
            <v>3.86742869744525E-2</v>
          </cell>
          <cell r="M47">
            <v>2.8715255430845649E-2</v>
          </cell>
          <cell r="N47">
            <v>4.2670283437678785E-2</v>
          </cell>
          <cell r="O47">
            <v>9.7934525594828431E-2</v>
          </cell>
          <cell r="P47">
            <v>0.1330079007890676</v>
          </cell>
        </row>
        <row r="48">
          <cell r="B48" t="str">
            <v>CO2_T</v>
          </cell>
          <cell r="C48" t="str">
            <v>VAR_fout</v>
          </cell>
          <cell r="D48" t="str">
            <v>T_C-MHY-GSL-S2</v>
          </cell>
          <cell r="F48">
            <v>2.15517144062887E-2</v>
          </cell>
          <cell r="G48">
            <v>0.27953851700930626</v>
          </cell>
          <cell r="H48">
            <v>0.35130989801670531</v>
          </cell>
          <cell r="I48">
            <v>0.31211945284696074</v>
          </cell>
          <cell r="J48">
            <v>0.17665419885371161</v>
          </cell>
          <cell r="K48">
            <v>9.3652853991754104E-2</v>
          </cell>
          <cell r="L48">
            <v>7.2712751593538502E-2</v>
          </cell>
          <cell r="M48">
            <v>5.813793100471714E-2</v>
          </cell>
          <cell r="N48">
            <v>7.8920678813870909E-2</v>
          </cell>
          <cell r="O48">
            <v>0.12097901909562961</v>
          </cell>
          <cell r="P48">
            <v>0.1364668436513001</v>
          </cell>
        </row>
        <row r="49">
          <cell r="B49" t="str">
            <v>CO2_T</v>
          </cell>
          <cell r="C49" t="str">
            <v>VAR_fout</v>
          </cell>
          <cell r="D49" t="str">
            <v>T_C-MHY-DSL-S1</v>
          </cell>
          <cell r="F49">
            <v>2.7290830117292799E-2</v>
          </cell>
          <cell r="G49">
            <v>60.839643069939825</v>
          </cell>
          <cell r="H49">
            <v>157.2526387547708</v>
          </cell>
          <cell r="I49">
            <v>145.03426448660596</v>
          </cell>
          <cell r="J49">
            <v>83.689444284648019</v>
          </cell>
          <cell r="K49">
            <v>20.882253053520223</v>
          </cell>
          <cell r="L49">
            <v>4.9243739207819939</v>
          </cell>
          <cell r="M49">
            <v>0.65472572183877298</v>
          </cell>
          <cell r="N49">
            <v>5.4186861205876402E-2</v>
          </cell>
          <cell r="O49">
            <v>6.2007879528371362E-2</v>
          </cell>
          <cell r="P49">
            <v>6.5730821886445204E-2</v>
          </cell>
        </row>
        <row r="50">
          <cell r="B50" t="str">
            <v>CO2_T</v>
          </cell>
          <cell r="C50" t="str">
            <v>VAR_fout</v>
          </cell>
          <cell r="D50" t="str">
            <v>T_C-MHY-GSL-S3</v>
          </cell>
          <cell r="F50">
            <v>3.3786616603681603E-2</v>
          </cell>
          <cell r="G50">
            <v>0.19633050123472598</v>
          </cell>
          <cell r="H50">
            <v>0.28096883339060996</v>
          </cell>
          <cell r="I50">
            <v>0.25343023625551825</v>
          </cell>
          <cell r="J50">
            <v>0.1702690561075382</v>
          </cell>
          <cell r="K50">
            <v>0.12577853219851279</v>
          </cell>
          <cell r="L50">
            <v>0.11734623315545981</v>
          </cell>
          <cell r="M50">
            <v>0.10157715473339286</v>
          </cell>
          <cell r="N50">
            <v>0.13778675874438001</v>
          </cell>
          <cell r="O50">
            <v>0.20469076181997914</v>
          </cell>
          <cell r="P50">
            <v>0.2027654431827782</v>
          </cell>
        </row>
        <row r="51">
          <cell r="B51" t="str">
            <v>CO2_T</v>
          </cell>
          <cell r="C51" t="str">
            <v>VAR_fout</v>
          </cell>
          <cell r="D51" t="str">
            <v>T_C-MHY-DSL-S2</v>
          </cell>
          <cell r="F51">
            <v>2.0545326735294401E-2</v>
          </cell>
          <cell r="G51">
            <v>0.17365818276483691</v>
          </cell>
          <cell r="H51">
            <v>0.36690422475641921</v>
          </cell>
          <cell r="I51">
            <v>0.85312194367324901</v>
          </cell>
          <cell r="J51">
            <v>0.881221365350221</v>
          </cell>
          <cell r="K51">
            <v>0.50624147962562493</v>
          </cell>
          <cell r="L51">
            <v>0.22460846045409921</v>
          </cell>
          <cell r="M51">
            <v>0.14092255238619369</v>
          </cell>
          <cell r="N51">
            <v>0.17607774068089233</v>
          </cell>
          <cell r="O51">
            <v>0.25583474203170753</v>
          </cell>
          <cell r="P51">
            <v>0.3458917752209249</v>
          </cell>
        </row>
        <row r="52">
          <cell r="B52" t="str">
            <v>CO2_T</v>
          </cell>
          <cell r="C52" t="str">
            <v>VAR_fout</v>
          </cell>
          <cell r="D52" t="str">
            <v>T_C-MHY-GSL-S4</v>
          </cell>
          <cell r="F52">
            <v>4.4481536757274301E-2</v>
          </cell>
          <cell r="G52">
            <v>84.695151627960058</v>
          </cell>
          <cell r="H52">
            <v>295.414643982418</v>
          </cell>
          <cell r="I52">
            <v>277.01825906769295</v>
          </cell>
          <cell r="J52">
            <v>280.7273531710448</v>
          </cell>
          <cell r="K52">
            <v>268.4554898490403</v>
          </cell>
          <cell r="L52">
            <v>257.49111216849639</v>
          </cell>
          <cell r="M52">
            <v>243.45130748139547</v>
          </cell>
          <cell r="N52">
            <v>234.987774682934</v>
          </cell>
          <cell r="O52">
            <v>228.53973368990586</v>
          </cell>
          <cell r="P52">
            <v>225.44803074457599</v>
          </cell>
        </row>
        <row r="53">
          <cell r="B53" t="str">
            <v>CO2_T</v>
          </cell>
          <cell r="C53" t="str">
            <v>VAR_fout</v>
          </cell>
          <cell r="D53" t="str">
            <v>T_C-MHY-DSL-S3</v>
          </cell>
          <cell r="F53">
            <v>3.1002933370501199E-2</v>
          </cell>
          <cell r="G53">
            <v>0.1439367262786484</v>
          </cell>
          <cell r="H53">
            <v>0.2957836258008017</v>
          </cell>
          <cell r="I53">
            <v>3.8026645734079647</v>
          </cell>
          <cell r="J53">
            <v>80.724157388890177</v>
          </cell>
          <cell r="K53">
            <v>154.42392816109924</v>
          </cell>
          <cell r="L53">
            <v>169.59386683780642</v>
          </cell>
          <cell r="M53">
            <v>165.80379991135601</v>
          </cell>
          <cell r="N53">
            <v>161.25203671998011</v>
          </cell>
          <cell r="O53">
            <v>157.05249630433724</v>
          </cell>
          <cell r="P53">
            <v>154.84904712031189</v>
          </cell>
        </row>
        <row r="54">
          <cell r="B54" t="str">
            <v>CO2_T</v>
          </cell>
          <cell r="C54" t="str">
            <v>VAR_fout</v>
          </cell>
          <cell r="D54" t="str">
            <v>T_B_c-HYBDSL-S1</v>
          </cell>
          <cell r="F54">
            <v>7.8686213238875605E-2</v>
          </cell>
          <cell r="G54">
            <v>9.8879145728149098E-2</v>
          </cell>
          <cell r="H54">
            <v>4.7745998526480815E-2</v>
          </cell>
          <cell r="I54">
            <v>0.30386905980436141</v>
          </cell>
          <cell r="J54">
            <v>0.37212376637820072</v>
          </cell>
          <cell r="K54">
            <v>0.51591320334689095</v>
          </cell>
          <cell r="L54">
            <v>0.75069165789906933</v>
          </cell>
          <cell r="M54">
            <v>1.1193631881835149</v>
          </cell>
          <cell r="N54">
            <v>2.1332535009793712</v>
          </cell>
          <cell r="O54">
            <v>2.4027795897745978</v>
          </cell>
          <cell r="P54">
            <v>3.5646443321094301</v>
          </cell>
        </row>
        <row r="55">
          <cell r="B55" t="str">
            <v>CO2_T</v>
          </cell>
          <cell r="C55" t="str">
            <v>VAR_fout</v>
          </cell>
          <cell r="D55" t="str">
            <v>T_C-MHY-DSL-S4</v>
          </cell>
          <cell r="F55">
            <v>1.90491204283821E-2</v>
          </cell>
          <cell r="G55">
            <v>5.2872661540893699E-2</v>
          </cell>
          <cell r="H55">
            <v>8.0591475206608615E-2</v>
          </cell>
          <cell r="I55">
            <v>0.13007232756109252</v>
          </cell>
          <cell r="J55">
            <v>0.25441416094816161</v>
          </cell>
          <cell r="K55">
            <v>0.34495446241810024</v>
          </cell>
          <cell r="L55">
            <v>0.54269831414102643</v>
          </cell>
          <cell r="M55">
            <v>0.59806516182326952</v>
          </cell>
          <cell r="N55">
            <v>0.46757713353757002</v>
          </cell>
          <cell r="O55">
            <v>0.24671405351260689</v>
          </cell>
          <cell r="P55">
            <v>0.26316935896348109</v>
          </cell>
        </row>
        <row r="56">
          <cell r="B56" t="str">
            <v>CO2_T</v>
          </cell>
          <cell r="C56" t="str">
            <v>VAR_fout</v>
          </cell>
          <cell r="D56" t="str">
            <v>T_B_c-HYBDSL-S2</v>
          </cell>
          <cell r="F56">
            <v>1.89665021612462E-2</v>
          </cell>
          <cell r="G56">
            <v>3.8865928379594181</v>
          </cell>
          <cell r="H56">
            <v>16.810388376967499</v>
          </cell>
          <cell r="I56">
            <v>16.25187742720561</v>
          </cell>
          <cell r="J56">
            <v>14.95590984609577</v>
          </cell>
          <cell r="K56">
            <v>14.497763152708343</v>
          </cell>
          <cell r="L56">
            <v>13.66904532101489</v>
          </cell>
          <cell r="M56">
            <v>14.54660493304147</v>
          </cell>
          <cell r="N56">
            <v>15.14456996211714</v>
          </cell>
          <cell r="O56">
            <v>16.81243749798514</v>
          </cell>
          <cell r="P56">
            <v>18.252167791917998</v>
          </cell>
        </row>
        <row r="57">
          <cell r="B57" t="str">
            <v>CO2_T</v>
          </cell>
          <cell r="C57" t="str">
            <v>VAR_fout</v>
          </cell>
          <cell r="D57" t="str">
            <v>T_B_c-HYBDSL-S3</v>
          </cell>
          <cell r="F57">
            <v>1.07636224942306E-2</v>
          </cell>
          <cell r="G57">
            <v>0.1905903693705269</v>
          </cell>
          <cell r="H57">
            <v>10.061143907906757</v>
          </cell>
          <cell r="I57">
            <v>9.8340830748317298</v>
          </cell>
          <cell r="J57">
            <v>8.9766105616635699</v>
          </cell>
          <cell r="K57">
            <v>8.6519193676793904</v>
          </cell>
          <cell r="L57">
            <v>7.95853653150398</v>
          </cell>
          <cell r="M57">
            <v>8.0250606628395911</v>
          </cell>
          <cell r="N57">
            <v>7.9942680201072802</v>
          </cell>
          <cell r="O57">
            <v>7.6478145833292395</v>
          </cell>
          <cell r="P57">
            <v>5.6713935775171205</v>
          </cell>
        </row>
        <row r="58">
          <cell r="B58" t="str">
            <v>CO2_T</v>
          </cell>
          <cell r="C58" t="str">
            <v>VAR_fout</v>
          </cell>
          <cell r="D58" t="str">
            <v>T_B_c-HYBDSL-S4</v>
          </cell>
          <cell r="G58">
            <v>1.8697498356974601E-4</v>
          </cell>
          <cell r="H58">
            <v>1.0028819478197701E-4</v>
          </cell>
          <cell r="I58">
            <v>1.2602672301107237E-3</v>
          </cell>
          <cell r="J58">
            <v>1.8829817963806131E-3</v>
          </cell>
          <cell r="K58">
            <v>2.0720714856441451E-3</v>
          </cell>
          <cell r="L58">
            <v>3.6761493055059401E-3</v>
          </cell>
          <cell r="M58">
            <v>3.71886169250821E-3</v>
          </cell>
          <cell r="N58">
            <v>4.1320783217936169E-3</v>
          </cell>
          <cell r="O58">
            <v>7.518880806109381E-3</v>
          </cell>
          <cell r="P58">
            <v>1.1914400359913799E-2</v>
          </cell>
        </row>
        <row r="59">
          <cell r="B59" t="str">
            <v>CO2_T</v>
          </cell>
          <cell r="C59" t="str">
            <v>VAR_fout</v>
          </cell>
          <cell r="D59" t="str">
            <v>TFHGV-ICEDSLExt</v>
          </cell>
          <cell r="E59">
            <v>1410.1394445005001</v>
          </cell>
          <cell r="F59">
            <v>865.23985667985005</v>
          </cell>
          <cell r="G59">
            <v>841.94439797258894</v>
          </cell>
          <cell r="H59">
            <v>362.52095943031998</v>
          </cell>
        </row>
        <row r="60">
          <cell r="B60" t="str">
            <v>CO2_T</v>
          </cell>
          <cell r="C60" t="str">
            <v>VAR_fout</v>
          </cell>
          <cell r="D60" t="str">
            <v>TPSHPGSLEXT</v>
          </cell>
          <cell r="E60">
            <v>129.873812963153</v>
          </cell>
          <cell r="F60">
            <v>58.764235827529298</v>
          </cell>
          <cell r="G60">
            <v>117.82379637211901</v>
          </cell>
          <cell r="H60">
            <v>155.176318500869</v>
          </cell>
          <cell r="I60">
            <v>198.56094376075001</v>
          </cell>
          <cell r="J60">
            <v>122.572384072849</v>
          </cell>
          <cell r="K60">
            <v>60.670284899638197</v>
          </cell>
        </row>
        <row r="61">
          <cell r="B61" t="str">
            <v>CO2_T</v>
          </cell>
          <cell r="C61" t="str">
            <v>VAR_fout</v>
          </cell>
          <cell r="D61" t="str">
            <v>T_TW-ICEGSL-S1</v>
          </cell>
          <cell r="E61">
            <v>3.266034078223115</v>
          </cell>
          <cell r="F61">
            <v>36.588932951699036</v>
          </cell>
          <cell r="G61">
            <v>37.00204673551454</v>
          </cell>
          <cell r="H61">
            <v>45.826546690400008</v>
          </cell>
          <cell r="I61">
            <v>62.505170000990134</v>
          </cell>
          <cell r="J61">
            <v>65.959039558981601</v>
          </cell>
          <cell r="K61">
            <v>67.2303516572685</v>
          </cell>
          <cell r="L61">
            <v>64.909625647856245</v>
          </cell>
          <cell r="M61">
            <v>62.712876602504394</v>
          </cell>
          <cell r="N61">
            <v>60.832061101452204</v>
          </cell>
          <cell r="O61">
            <v>59.735894407119858</v>
          </cell>
          <cell r="P61">
            <v>58.278316686358899</v>
          </cell>
        </row>
        <row r="62">
          <cell r="B62" t="str">
            <v>CO2_T</v>
          </cell>
          <cell r="C62" t="str">
            <v>VAR_fout</v>
          </cell>
          <cell r="D62" t="str">
            <v>TPSHPDSLEXT</v>
          </cell>
          <cell r="E62">
            <v>1273.9831592043399</v>
          </cell>
          <cell r="F62">
            <v>1273.9843823057799</v>
          </cell>
          <cell r="G62">
            <v>1155.40721360259</v>
          </cell>
          <cell r="H62">
            <v>1056.6040410350899</v>
          </cell>
          <cell r="I62">
            <v>1017.07120622706</v>
          </cell>
          <cell r="J62">
            <v>977.538392892665</v>
          </cell>
          <cell r="K62">
            <v>928.730610322144</v>
          </cell>
          <cell r="L62">
            <v>898.47243613496198</v>
          </cell>
          <cell r="M62">
            <v>898.45140407053998</v>
          </cell>
          <cell r="N62">
            <v>416.493883986507</v>
          </cell>
          <cell r="O62">
            <v>149.74868942223199</v>
          </cell>
          <cell r="P62">
            <v>149.747270094296</v>
          </cell>
        </row>
        <row r="63">
          <cell r="B63" t="str">
            <v>CO2_T</v>
          </cell>
          <cell r="C63" t="str">
            <v>VAR_fout</v>
          </cell>
          <cell r="D63" t="str">
            <v>T_TW-ICEGSL-S2</v>
          </cell>
          <cell r="E63">
            <v>8.2798021645443889</v>
          </cell>
          <cell r="F63">
            <v>12.026205904486892</v>
          </cell>
          <cell r="G63">
            <v>11.368812504684776</v>
          </cell>
          <cell r="H63">
            <v>7.5166764751856183</v>
          </cell>
          <cell r="I63">
            <v>0.74672054051061432</v>
          </cell>
          <cell r="J63">
            <v>4.3499794320276078E-2</v>
          </cell>
          <cell r="K63">
            <v>5.23149661416005E-2</v>
          </cell>
          <cell r="L63">
            <v>6.1734455477762906E-2</v>
          </cell>
          <cell r="M63">
            <v>6.1921649902334099E-2</v>
          </cell>
          <cell r="N63">
            <v>7.8224888949174495E-2</v>
          </cell>
          <cell r="O63">
            <v>7.4527292223432504E-2</v>
          </cell>
          <cell r="P63">
            <v>0.1085908732532207</v>
          </cell>
        </row>
        <row r="64">
          <cell r="B64" t="str">
            <v>CO2_T</v>
          </cell>
          <cell r="C64" t="str">
            <v>VAR_fout</v>
          </cell>
          <cell r="D64" t="str">
            <v>T_TW-ICEGSL-S3</v>
          </cell>
          <cell r="E64">
            <v>11.89756885690646</v>
          </cell>
          <cell r="F64">
            <v>14.518997786789257</v>
          </cell>
          <cell r="G64">
            <v>14.613468094816367</v>
          </cell>
          <cell r="H64">
            <v>14.549524841615433</v>
          </cell>
          <cell r="I64">
            <v>13.938792073267685</v>
          </cell>
          <cell r="J64">
            <v>4.0400459857265894</v>
          </cell>
          <cell r="K64">
            <v>4.7583994270343613E-2</v>
          </cell>
          <cell r="L64">
            <v>5.5720500612604598E-2</v>
          </cell>
          <cell r="M64">
            <v>6.0338201677771625E-2</v>
          </cell>
          <cell r="N64">
            <v>6.6971874222549799E-2</v>
          </cell>
          <cell r="O64">
            <v>7.4387303569275198E-2</v>
          </cell>
          <cell r="P64">
            <v>9.1483559470072112E-2</v>
          </cell>
        </row>
        <row r="65">
          <cell r="B65" t="str">
            <v>CO2_T</v>
          </cell>
          <cell r="C65" t="str">
            <v>VAR_fout</v>
          </cell>
          <cell r="D65" t="str">
            <v>T_C-ICEGSLEXT</v>
          </cell>
          <cell r="E65">
            <v>4722.2884481963501</v>
          </cell>
          <cell r="F65">
            <v>4013.7042067064899</v>
          </cell>
          <cell r="G65">
            <v>3462.7444593649302</v>
          </cell>
          <cell r="H65">
            <v>973.95306117925395</v>
          </cell>
        </row>
        <row r="66">
          <cell r="B66" t="str">
            <v>CO2_T</v>
          </cell>
          <cell r="C66" t="str">
            <v>VAR_fout</v>
          </cell>
          <cell r="D66" t="str">
            <v>T_TW-ICEGSL-S4</v>
          </cell>
          <cell r="E66">
            <v>7.7771911221852505</v>
          </cell>
          <cell r="F66">
            <v>9.280168684146922</v>
          </cell>
          <cell r="G66">
            <v>9.3559540671553005</v>
          </cell>
          <cell r="H66">
            <v>9.3050450967317957</v>
          </cell>
          <cell r="I66">
            <v>9.3405017947811828</v>
          </cell>
          <cell r="J66">
            <v>8.9870436793928334</v>
          </cell>
          <cell r="K66">
            <v>2.0137317155276406</v>
          </cell>
          <cell r="L66">
            <v>3.6803724848030295E-2</v>
          </cell>
          <cell r="M66">
            <v>4.0175550939069313E-2</v>
          </cell>
          <cell r="N66">
            <v>4.5527125134293023E-2</v>
          </cell>
          <cell r="O66">
            <v>4.9003714503335294E-2</v>
          </cell>
          <cell r="P66">
            <v>6.0827627136672405E-2</v>
          </cell>
        </row>
        <row r="67">
          <cell r="B67" t="str">
            <v>CO2_T</v>
          </cell>
          <cell r="C67" t="str">
            <v>VAR_fout</v>
          </cell>
          <cell r="D67" t="str">
            <v>T_C-ICEDSLEXT</v>
          </cell>
          <cell r="E67">
            <v>3821.2784918996599</v>
          </cell>
          <cell r="F67">
            <v>3569.7774589925398</v>
          </cell>
          <cell r="G67">
            <v>2582.9152192780998</v>
          </cell>
          <cell r="H67">
            <v>1109.9260706744201</v>
          </cell>
        </row>
        <row r="68">
          <cell r="B68" t="str">
            <v>CO2_T</v>
          </cell>
          <cell r="C68" t="str">
            <v>VAR_fout</v>
          </cell>
          <cell r="D68" t="str">
            <v>T_TW-ICEGSLEXT</v>
          </cell>
          <cell r="E68">
            <v>146.63058309319501</v>
          </cell>
          <cell r="F68">
            <v>52.639165521184601</v>
          </cell>
          <cell r="G68">
            <v>51.096077027406103</v>
          </cell>
          <cell r="H68">
            <v>33.442197128651799</v>
          </cell>
        </row>
        <row r="69">
          <cell r="B69" t="str">
            <v>CO2_T</v>
          </cell>
          <cell r="C69" t="str">
            <v>VAR_fout</v>
          </cell>
          <cell r="D69" t="str">
            <v>TFLGV-ICENGA</v>
          </cell>
          <cell r="E69">
            <v>0.3982959489903185</v>
          </cell>
          <cell r="F69">
            <v>0.15071456365258026</v>
          </cell>
          <cell r="G69">
            <v>0.20003475426534051</v>
          </cell>
          <cell r="H69">
            <v>4.9717433985084613E-3</v>
          </cell>
          <cell r="I69">
            <v>6.0510198044409803E-3</v>
          </cell>
          <cell r="J69">
            <v>6.0909832132502676E-3</v>
          </cell>
          <cell r="K69">
            <v>6.1668213225956996E-3</v>
          </cell>
          <cell r="L69">
            <v>6.0508156688091116E-3</v>
          </cell>
          <cell r="M69">
            <v>6.1130084020929298E-3</v>
          </cell>
          <cell r="N69">
            <v>6.1365721424603697E-3</v>
          </cell>
          <cell r="O69">
            <v>6.0765536647467665E-3</v>
          </cell>
          <cell r="P69">
            <v>6.1357032294408701E-3</v>
          </cell>
        </row>
        <row r="70">
          <cell r="B70" t="str">
            <v>CO2_T</v>
          </cell>
          <cell r="C70" t="str">
            <v>VAR_fout</v>
          </cell>
          <cell r="D70" t="str">
            <v>T_B_c-ICENGA-S1</v>
          </cell>
          <cell r="F70">
            <v>3.7521031463468501E-3</v>
          </cell>
          <cell r="G70">
            <v>3.2378939133573648E-2</v>
          </cell>
        </row>
        <row r="71">
          <cell r="B71" t="str">
            <v>CO2_T</v>
          </cell>
          <cell r="C71" t="str">
            <v>VAR_fout</v>
          </cell>
          <cell r="D71" t="str">
            <v>T_B_c-ICENGA-S2</v>
          </cell>
          <cell r="F71">
            <v>2.1155402741844598E-3</v>
          </cell>
          <cell r="G71">
            <v>1.7576059846225959E-2</v>
          </cell>
        </row>
        <row r="72">
          <cell r="B72" t="str">
            <v>CO2_T</v>
          </cell>
          <cell r="C72" t="str">
            <v>VAR_fout</v>
          </cell>
          <cell r="D72" t="str">
            <v>T_B_u-ICEDSL-S1</v>
          </cell>
          <cell r="E72">
            <v>2.1304590485186629E-2</v>
          </cell>
          <cell r="F72">
            <v>19.454994489068831</v>
          </cell>
          <cell r="G72">
            <v>34.508982328577211</v>
          </cell>
          <cell r="H72">
            <v>3.61641920423555E-3</v>
          </cell>
          <cell r="I72">
            <v>4.1821670158649601E-5</v>
          </cell>
        </row>
        <row r="73">
          <cell r="B73" t="str">
            <v>CO2_T</v>
          </cell>
          <cell r="C73" t="str">
            <v>VAR_fout</v>
          </cell>
          <cell r="D73" t="str">
            <v>T_B_c-ICENGA-S3</v>
          </cell>
          <cell r="F73">
            <v>7.9126432658310005E-4</v>
          </cell>
          <cell r="G73">
            <v>8.5078879535508099E-3</v>
          </cell>
        </row>
        <row r="74">
          <cell r="B74" t="str">
            <v>CO2_T</v>
          </cell>
          <cell r="C74" t="str">
            <v>VAR_fout</v>
          </cell>
          <cell r="D74" t="str">
            <v>T_B_u-ICEDSL-S2</v>
          </cell>
          <cell r="E74">
            <v>8.0546110090598599</v>
          </cell>
          <cell r="F74">
            <v>10.095795806022418</v>
          </cell>
          <cell r="G74">
            <v>16.551474237447866</v>
          </cell>
          <cell r="I74">
            <v>7.7658361614010706E-6</v>
          </cell>
        </row>
        <row r="75">
          <cell r="B75" t="str">
            <v>CO2_T</v>
          </cell>
          <cell r="C75" t="str">
            <v>VAR_fout</v>
          </cell>
          <cell r="D75" t="str">
            <v>T_B_c-ICENGA-S4</v>
          </cell>
          <cell r="G75">
            <v>5.7244521479208403E-5</v>
          </cell>
        </row>
        <row r="76">
          <cell r="B76" t="str">
            <v>CO2_T</v>
          </cell>
          <cell r="C76" t="str">
            <v>VAR_fout</v>
          </cell>
          <cell r="D76" t="str">
            <v>T_B_u-ICEDSL-S3</v>
          </cell>
          <cell r="E76">
            <v>46.081732733553309</v>
          </cell>
          <cell r="F76">
            <v>63.819941522484982</v>
          </cell>
          <cell r="G76">
            <v>63.85074361805583</v>
          </cell>
          <cell r="I76">
            <v>1.1313715266660881E-3</v>
          </cell>
          <cell r="J76">
            <v>2.7296313411083921E-3</v>
          </cell>
          <cell r="K76">
            <v>1.45316545800356E-3</v>
          </cell>
        </row>
        <row r="77">
          <cell r="B77" t="str">
            <v>CO2_T</v>
          </cell>
          <cell r="C77" t="str">
            <v>VAR_fout</v>
          </cell>
          <cell r="D77" t="str">
            <v>T_B_u-ICEDSL-S4</v>
          </cell>
          <cell r="E77">
            <v>0.26687293001652052</v>
          </cell>
          <cell r="F77">
            <v>8.7433019793183003E-3</v>
          </cell>
          <cell r="G77">
            <v>9.8094154537491512E-3</v>
          </cell>
        </row>
        <row r="78">
          <cell r="B78" t="str">
            <v>CO2_T</v>
          </cell>
          <cell r="C78" t="str">
            <v>VAR_fout</v>
          </cell>
          <cell r="D78" t="str">
            <v>T_B_c-ICENGAEXT</v>
          </cell>
          <cell r="E78">
            <v>7.7259675638917096E-3</v>
          </cell>
          <cell r="F78">
            <v>7.73602337296462E-3</v>
          </cell>
          <cell r="G78">
            <v>7.6861431836913801E-3</v>
          </cell>
        </row>
        <row r="79">
          <cell r="B79" t="str">
            <v>CO2_T</v>
          </cell>
          <cell r="C79" t="str">
            <v>VAR_fout</v>
          </cell>
          <cell r="D79" t="str">
            <v>T_B_u-ICEDSLEXT</v>
          </cell>
          <cell r="E79">
            <v>1.2709179265377699</v>
          </cell>
          <cell r="F79">
            <v>1.26940576411122</v>
          </cell>
          <cell r="G79">
            <v>1.2644245221227199</v>
          </cell>
        </row>
        <row r="80">
          <cell r="B80" t="str">
            <v>CO2_T</v>
          </cell>
          <cell r="C80" t="str">
            <v>VAR_fout</v>
          </cell>
          <cell r="D80" t="str">
            <v>T_C-HYBGSLEXT</v>
          </cell>
          <cell r="E80">
            <v>92.550399461256902</v>
          </cell>
          <cell r="F80">
            <v>91.724593331318701</v>
          </cell>
          <cell r="G80">
            <v>68.278394155438903</v>
          </cell>
          <cell r="H80">
            <v>32.395815281831602</v>
          </cell>
        </row>
        <row r="81">
          <cell r="B81" t="str">
            <v>CO2_T</v>
          </cell>
          <cell r="C81" t="str">
            <v>VAR_fout</v>
          </cell>
          <cell r="D81" t="str">
            <v>TPAVDKEREXT</v>
          </cell>
          <cell r="E81">
            <v>79.576349423418094</v>
          </cell>
          <cell r="F81">
            <v>100.796237247683</v>
          </cell>
          <cell r="G81">
            <v>132.626068984081</v>
          </cell>
          <cell r="H81">
            <v>185.675788544743</v>
          </cell>
          <cell r="I81">
            <v>170.02894982493601</v>
          </cell>
          <cell r="J81">
            <v>154.38211110512901</v>
          </cell>
          <cell r="K81">
            <v>138.735272385321</v>
          </cell>
          <cell r="L81">
            <v>123.088433665514</v>
          </cell>
          <cell r="M81">
            <v>109.90751284479499</v>
          </cell>
          <cell r="N81">
            <v>98.138070491291401</v>
          </cell>
          <cell r="O81">
            <v>87.628958480337403</v>
          </cell>
          <cell r="P81">
            <v>78.245214379164594</v>
          </cell>
        </row>
        <row r="82">
          <cell r="B82" t="str">
            <v>CO2_T</v>
          </cell>
          <cell r="C82" t="str">
            <v>VAR_fout</v>
          </cell>
          <cell r="D82" t="str">
            <v>T_C-ICE-GSL-S1</v>
          </cell>
          <cell r="E82">
            <v>36.65601684408982</v>
          </cell>
          <cell r="F82">
            <v>40.641417662490689</v>
          </cell>
          <cell r="G82">
            <v>28.272556282141597</v>
          </cell>
          <cell r="H82">
            <v>21.481519915402274</v>
          </cell>
          <cell r="I82">
            <v>1.2225538493598973</v>
          </cell>
          <cell r="J82">
            <v>0.12633483760863787</v>
          </cell>
          <cell r="K82">
            <v>7.9414586366726006E-2</v>
          </cell>
          <cell r="L82">
            <v>5.1018643424706002E-2</v>
          </cell>
          <cell r="M82">
            <v>2.718936704811489E-2</v>
          </cell>
          <cell r="N82">
            <v>2.603770232556343E-2</v>
          </cell>
          <cell r="O82">
            <v>2.9547067280000651E-2</v>
          </cell>
          <cell r="P82">
            <v>3.8037224202189995E-2</v>
          </cell>
        </row>
        <row r="83">
          <cell r="B83" t="str">
            <v>CO2_T</v>
          </cell>
          <cell r="C83" t="str">
            <v>VAR_fout</v>
          </cell>
          <cell r="D83" t="str">
            <v>TFLGV-ICEGSL</v>
          </cell>
          <cell r="E83">
            <v>27.360915708768047</v>
          </cell>
          <cell r="F83">
            <v>42.629458536732194</v>
          </cell>
          <cell r="G83">
            <v>68.658547134642276</v>
          </cell>
          <cell r="H83">
            <v>108.87394829152242</v>
          </cell>
          <cell r="I83">
            <v>146.22871877460139</v>
          </cell>
          <cell r="J83">
            <v>87.309059141175752</v>
          </cell>
          <cell r="K83">
            <v>96.015595128049199</v>
          </cell>
          <cell r="L83">
            <v>105.72701778956474</v>
          </cell>
          <cell r="M83">
            <v>106.2524404066569</v>
          </cell>
          <cell r="N83">
            <v>107.1220578175778</v>
          </cell>
          <cell r="O83">
            <v>107.46881466986679</v>
          </cell>
          <cell r="P83">
            <v>107.5713208762689</v>
          </cell>
        </row>
        <row r="84">
          <cell r="B84" t="str">
            <v>CO2_T</v>
          </cell>
          <cell r="C84" t="str">
            <v>VAR_fout</v>
          </cell>
          <cell r="D84" t="str">
            <v>T_C-ICE-GSL-S2</v>
          </cell>
          <cell r="E84">
            <v>278.21517971363573</v>
          </cell>
          <cell r="F84">
            <v>391.658299120599</v>
          </cell>
          <cell r="G84">
            <v>387.3001426584089</v>
          </cell>
          <cell r="H84">
            <v>303.76337193890242</v>
          </cell>
          <cell r="I84">
            <v>12.821356217678526</v>
          </cell>
          <cell r="J84">
            <v>0.60314752845624098</v>
          </cell>
          <cell r="K84">
            <v>0.26658729277169579</v>
          </cell>
          <cell r="L84">
            <v>0.13146023418808078</v>
          </cell>
          <cell r="M84">
            <v>6.8225180556681697E-2</v>
          </cell>
          <cell r="N84">
            <v>6.6208157994837105E-2</v>
          </cell>
          <cell r="O84">
            <v>7.6734316687853826E-2</v>
          </cell>
          <cell r="P84">
            <v>9.3790672771626893E-2</v>
          </cell>
        </row>
        <row r="85">
          <cell r="B85" t="str">
            <v>CO2_T</v>
          </cell>
          <cell r="C85" t="str">
            <v>VAR_fout</v>
          </cell>
          <cell r="D85" t="str">
            <v>T_C-ICE-DSL-S1</v>
          </cell>
          <cell r="E85">
            <v>0.37850558513506688</v>
          </cell>
          <cell r="F85">
            <v>0.44264739235599365</v>
          </cell>
          <cell r="G85">
            <v>0.33971413246298998</v>
          </cell>
          <cell r="H85">
            <v>0.2765397838749511</v>
          </cell>
          <cell r="I85">
            <v>0.12589250253216788</v>
          </cell>
          <cell r="J85">
            <v>3.6539032037819328</v>
          </cell>
          <cell r="K85">
            <v>3.0510663763297337</v>
          </cell>
          <cell r="L85">
            <v>2.196763784153378</v>
          </cell>
          <cell r="M85">
            <v>0.29222089235606774</v>
          </cell>
          <cell r="N85">
            <v>1.8519428683843202E-2</v>
          </cell>
          <cell r="O85">
            <v>1.125700009118598E-2</v>
          </cell>
          <cell r="P85">
            <v>1.0469825493623141E-2</v>
          </cell>
        </row>
        <row r="86">
          <cell r="B86" t="str">
            <v>CO2_T</v>
          </cell>
          <cell r="C86" t="str">
            <v>VAR_fout</v>
          </cell>
          <cell r="D86" t="str">
            <v>T_C-ICE-GSL-S3</v>
          </cell>
          <cell r="E86">
            <v>278.67444872417201</v>
          </cell>
          <cell r="F86">
            <v>423.66953237655042</v>
          </cell>
          <cell r="G86">
            <v>558.79067188402564</v>
          </cell>
          <cell r="H86">
            <v>462.1458713131488</v>
          </cell>
          <cell r="I86">
            <v>185.47991588425964</v>
          </cell>
          <cell r="J86">
            <v>84.448682825566095</v>
          </cell>
          <cell r="K86">
            <v>49.588856266495313</v>
          </cell>
          <cell r="L86">
            <v>1.0271756356449513</v>
          </cell>
          <cell r="M86">
            <v>0.2067613015364354</v>
          </cell>
          <cell r="N86">
            <v>0.13155426230249662</v>
          </cell>
          <cell r="O86">
            <v>0.16694741646942401</v>
          </cell>
          <cell r="P86">
            <v>0.17841609966514241</v>
          </cell>
        </row>
        <row r="87">
          <cell r="B87" t="str">
            <v>CO2_T</v>
          </cell>
          <cell r="C87" t="str">
            <v>VAR_fout</v>
          </cell>
          <cell r="D87" t="str">
            <v>T_C-ICE-DSL-S2</v>
          </cell>
          <cell r="E87">
            <v>89.516590812671637</v>
          </cell>
          <cell r="F87">
            <v>94.064081008238432</v>
          </cell>
          <cell r="G87">
            <v>93.360363759655044</v>
          </cell>
          <cell r="H87">
            <v>55.863054638827677</v>
          </cell>
          <cell r="I87">
            <v>1.6520153001545708</v>
          </cell>
          <cell r="J87">
            <v>0.14795162998526767</v>
          </cell>
          <cell r="K87">
            <v>0.1165913031828628</v>
          </cell>
          <cell r="L87">
            <v>9.6582519382795606E-2</v>
          </cell>
          <cell r="M87">
            <v>5.6942846659329388E-2</v>
          </cell>
          <cell r="N87">
            <v>3.9500498504513509E-2</v>
          </cell>
          <cell r="O87">
            <v>2.4719006319817851E-2</v>
          </cell>
          <cell r="P87">
            <v>2.2557737448863462E-2</v>
          </cell>
        </row>
        <row r="88">
          <cell r="B88" t="str">
            <v>CO2_T</v>
          </cell>
          <cell r="C88" t="str">
            <v>VAR_fout</v>
          </cell>
          <cell r="D88" t="str">
            <v>T_C-ICE-GSL-S4</v>
          </cell>
          <cell r="E88">
            <v>287.75631628762784</v>
          </cell>
          <cell r="F88">
            <v>387.80299897028908</v>
          </cell>
          <cell r="G88">
            <v>977.98792158820834</v>
          </cell>
          <cell r="H88">
            <v>1863.2742098266112</v>
          </cell>
          <cell r="I88">
            <v>2342.3507465050061</v>
          </cell>
          <cell r="J88">
            <v>2161.9742454964862</v>
          </cell>
          <cell r="K88">
            <v>1899.8673823543809</v>
          </cell>
          <cell r="L88">
            <v>1665.7392017255338</v>
          </cell>
          <cell r="M88">
            <v>1487.636728378202</v>
          </cell>
          <cell r="N88">
            <v>1321.10552739319</v>
          </cell>
          <cell r="O88">
            <v>1206.8476374491809</v>
          </cell>
          <cell r="P88">
            <v>1120.841165489185</v>
          </cell>
        </row>
        <row r="89">
          <cell r="B89" t="str">
            <v>CO2_T</v>
          </cell>
          <cell r="C89" t="str">
            <v>VAR_fout</v>
          </cell>
          <cell r="D89" t="str">
            <v>T_C-ICE-DSL-S3</v>
          </cell>
          <cell r="E89">
            <v>369.2345548419151</v>
          </cell>
          <cell r="F89">
            <v>390.47207847840008</v>
          </cell>
          <cell r="G89">
            <v>386.75022551668849</v>
          </cell>
          <cell r="H89">
            <v>295.39728649146116</v>
          </cell>
          <cell r="I89">
            <v>10.237419701315817</v>
          </cell>
          <cell r="J89">
            <v>0.14424129357152343</v>
          </cell>
          <cell r="K89">
            <v>0.1273992328765487</v>
          </cell>
          <cell r="L89">
            <v>0.14173246722378369</v>
          </cell>
          <cell r="M89">
            <v>9.4570216261730358E-2</v>
          </cell>
          <cell r="N89">
            <v>6.600807678328191E-2</v>
          </cell>
          <cell r="O89">
            <v>3.6425280034193208E-2</v>
          </cell>
          <cell r="P89">
            <v>2.997266136079612E-2</v>
          </cell>
        </row>
        <row r="90">
          <cell r="B90" t="str">
            <v>CO2_T</v>
          </cell>
          <cell r="C90" t="str">
            <v>VAR_fout</v>
          </cell>
          <cell r="D90" t="str">
            <v>T_C-ICE-DSL-S4</v>
          </cell>
          <cell r="E90">
            <v>141.8959380801538</v>
          </cell>
          <cell r="F90">
            <v>162.05486892760499</v>
          </cell>
          <cell r="G90">
            <v>159.30505333514782</v>
          </cell>
          <cell r="H90">
            <v>122.15874053786546</v>
          </cell>
          <cell r="I90">
            <v>8.0194789281313827</v>
          </cell>
          <cell r="J90">
            <v>0.1089081688552187</v>
          </cell>
          <cell r="K90">
            <v>0.10467261412476569</v>
          </cell>
          <cell r="L90">
            <v>0.1269801210203737</v>
          </cell>
          <cell r="M90">
            <v>8.8600465805698955E-2</v>
          </cell>
          <cell r="N90">
            <v>6.0390879549925246E-2</v>
          </cell>
          <cell r="O90">
            <v>3.04956032903245E-2</v>
          </cell>
          <cell r="P90">
            <v>2.6020928628641141E-2</v>
          </cell>
        </row>
        <row r="91">
          <cell r="B91" t="str">
            <v>CO2_T</v>
          </cell>
          <cell r="C91" t="str">
            <v>VAR_fout</v>
          </cell>
          <cell r="D91" t="str">
            <v>TFLGV-ICENGAExt</v>
          </cell>
          <cell r="E91">
            <v>6.0545179839271803</v>
          </cell>
          <cell r="F91">
            <v>1.8275819889053599</v>
          </cell>
          <cell r="G91">
            <v>3.9514052201132399</v>
          </cell>
          <cell r="H91">
            <v>1.84364341928372E-3</v>
          </cell>
        </row>
        <row r="92">
          <cell r="B92" t="str">
            <v>CO2_T</v>
          </cell>
          <cell r="C92" t="str">
            <v>VAR_fout</v>
          </cell>
          <cell r="D92" t="str">
            <v>T_B_u-HYBDSL-S1</v>
          </cell>
          <cell r="F92">
            <v>0.196643179378969</v>
          </cell>
          <cell r="G92">
            <v>0.21784127235841608</v>
          </cell>
          <cell r="H92">
            <v>1.3417950868930838E-2</v>
          </cell>
          <cell r="I92">
            <v>3.6744426453993888E-2</v>
          </cell>
          <cell r="J92">
            <v>5.4012594149545498E-2</v>
          </cell>
          <cell r="K92">
            <v>0.1072555711095344</v>
          </cell>
          <cell r="L92">
            <v>0.26917672522824493</v>
          </cell>
          <cell r="M92">
            <v>0.49915363045909927</v>
          </cell>
          <cell r="N92">
            <v>3.8650987263770169</v>
          </cell>
          <cell r="O92">
            <v>22.480363699516985</v>
          </cell>
          <cell r="P92">
            <v>29.842736079880794</v>
          </cell>
        </row>
        <row r="93">
          <cell r="B93" t="str">
            <v>CO2_T</v>
          </cell>
          <cell r="C93" t="str">
            <v>VAR_fout</v>
          </cell>
          <cell r="D93" t="str">
            <v>T_B_u-HYBDSL-S2</v>
          </cell>
          <cell r="F93">
            <v>2.4427013301806699E-2</v>
          </cell>
          <cell r="G93">
            <v>3.8505048729150199E-2</v>
          </cell>
          <cell r="H93">
            <v>2.6988378491446051E-2</v>
          </cell>
          <cell r="I93">
            <v>4.1354723734972169E-2</v>
          </cell>
          <cell r="J93">
            <v>5.5445890171197942E-2</v>
          </cell>
          <cell r="K93">
            <v>9.1744295053400204E-2</v>
          </cell>
          <cell r="L93">
            <v>0.1522250425424474</v>
          </cell>
          <cell r="M93">
            <v>0.22430514958409009</v>
          </cell>
          <cell r="N93">
            <v>0.35991505810080432</v>
          </cell>
          <cell r="O93">
            <v>0.47462401544926403</v>
          </cell>
          <cell r="P93">
            <v>1.3751726766938199</v>
          </cell>
        </row>
        <row r="94">
          <cell r="B94" t="str">
            <v>CO2_T</v>
          </cell>
          <cell r="C94" t="str">
            <v>VAR_fout</v>
          </cell>
          <cell r="D94" t="str">
            <v>T_B_u-HYBDSL-S3</v>
          </cell>
          <cell r="F94">
            <v>3.4703225727047999</v>
          </cell>
          <cell r="G94">
            <v>43.237057761785856</v>
          </cell>
          <cell r="H94">
            <v>60.181329091558354</v>
          </cell>
          <cell r="I94">
            <v>64.181198086032509</v>
          </cell>
          <cell r="J94">
            <v>72.591421001754696</v>
          </cell>
          <cell r="K94">
            <v>78.591457003540739</v>
          </cell>
          <cell r="L94">
            <v>85.742899745723292</v>
          </cell>
          <cell r="M94">
            <v>92.065162850956142</v>
          </cell>
          <cell r="N94">
            <v>93.438143720105302</v>
          </cell>
          <cell r="O94">
            <v>59.23853538243894</v>
          </cell>
          <cell r="P94">
            <v>46.12043312848008</v>
          </cell>
        </row>
        <row r="95">
          <cell r="B95" t="str">
            <v>CO2_T</v>
          </cell>
          <cell r="C95" t="str">
            <v>VAR_fout</v>
          </cell>
          <cell r="D95" t="str">
            <v>T_C-HY-GSL-S1</v>
          </cell>
          <cell r="E95">
            <v>3.3877730110291218</v>
          </cell>
          <cell r="F95">
            <v>3.9478644748687448</v>
          </cell>
          <cell r="G95">
            <v>2.7658347897872182</v>
          </cell>
          <cell r="H95">
            <v>2.1336776174918866</v>
          </cell>
          <cell r="I95">
            <v>19.230502905201231</v>
          </cell>
          <cell r="J95">
            <v>35.089457006736595</v>
          </cell>
          <cell r="K95">
            <v>27.286501927837008</v>
          </cell>
          <cell r="L95">
            <v>11.060796096417761</v>
          </cell>
          <cell r="M95">
            <v>1.5885511064126101</v>
          </cell>
          <cell r="N95">
            <v>9.1211025081709316</v>
          </cell>
          <cell r="O95">
            <v>32.168767846502654</v>
          </cell>
          <cell r="P95">
            <v>43.289611556268113</v>
          </cell>
        </row>
        <row r="96">
          <cell r="B96" t="str">
            <v>CO2_T</v>
          </cell>
          <cell r="C96" t="str">
            <v>VAR_fout</v>
          </cell>
          <cell r="D96" t="str">
            <v>T_B_u-HYBDSL-S4</v>
          </cell>
          <cell r="G96">
            <v>4.813368595126599E-4</v>
          </cell>
          <cell r="H96">
            <v>5.9589880285430901E-5</v>
          </cell>
          <cell r="I96">
            <v>1.7608502993866648E-3</v>
          </cell>
          <cell r="J96">
            <v>2.3000882539873299E-3</v>
          </cell>
          <cell r="K96">
            <v>3.1289415159205971E-3</v>
          </cell>
          <cell r="L96">
            <v>5.0193907014143601E-3</v>
          </cell>
          <cell r="M96">
            <v>5.2942135186248504E-3</v>
          </cell>
          <cell r="N96">
            <v>5.7276066542408131E-3</v>
          </cell>
          <cell r="O96">
            <v>9.8095871891243896E-3</v>
          </cell>
          <cell r="P96">
            <v>1.4979484465257721E-2</v>
          </cell>
        </row>
        <row r="97">
          <cell r="B97" t="str">
            <v>CO2_T</v>
          </cell>
          <cell r="C97" t="str">
            <v>VAR_fout</v>
          </cell>
          <cell r="D97" t="str">
            <v>TFRLFDSLEXT</v>
          </cell>
          <cell r="E97">
            <v>29.0148237373302</v>
          </cell>
          <cell r="J97">
            <v>2.4630925915295398E-3</v>
          </cell>
          <cell r="K97">
            <v>1.3097967651341E-3</v>
          </cell>
          <cell r="P97">
            <v>2.8825576370325699E-2</v>
          </cell>
        </row>
        <row r="98">
          <cell r="B98" t="str">
            <v>CO2_T</v>
          </cell>
          <cell r="C98" t="str">
            <v>VAR_fout</v>
          </cell>
          <cell r="D98" t="str">
            <v>T_C-HY-GSL-S2</v>
          </cell>
          <cell r="E98">
            <v>10.196742915619302</v>
          </cell>
          <cell r="F98">
            <v>15.114142804786253</v>
          </cell>
          <cell r="G98">
            <v>18.545365339892037</v>
          </cell>
          <cell r="H98">
            <v>14.737366432315008</v>
          </cell>
          <cell r="I98">
            <v>83.490973418935511</v>
          </cell>
          <cell r="J98">
            <v>71.47156500811694</v>
          </cell>
          <cell r="K98">
            <v>50.60245848219666</v>
          </cell>
          <cell r="L98">
            <v>0.26469177013279932</v>
          </cell>
          <cell r="M98">
            <v>0.16891043836670011</v>
          </cell>
          <cell r="N98">
            <v>0.22142757447143169</v>
          </cell>
          <cell r="O98">
            <v>0.43835472994003921</v>
          </cell>
          <cell r="P98">
            <v>0.43982572382780027</v>
          </cell>
        </row>
        <row r="99">
          <cell r="B99" t="str">
            <v>CO2_T</v>
          </cell>
          <cell r="C99" t="str">
            <v>VAR_fout</v>
          </cell>
          <cell r="D99" t="str">
            <v>T_C-HY-DSL-S1</v>
          </cell>
          <cell r="E99">
            <v>2.41685699418865E-3</v>
          </cell>
          <cell r="F99">
            <v>11.981850158620501</v>
          </cell>
          <cell r="G99">
            <v>7.9688854477138582</v>
          </cell>
          <cell r="H99">
            <v>6.4128312755302446</v>
          </cell>
          <cell r="I99">
            <v>54.789538861297068</v>
          </cell>
          <cell r="J99">
            <v>62.623095943391846</v>
          </cell>
          <cell r="K99">
            <v>74.426047804925801</v>
          </cell>
          <cell r="L99">
            <v>33.98819246531805</v>
          </cell>
          <cell r="M99">
            <v>36.052068866029131</v>
          </cell>
          <cell r="N99">
            <v>26.922869330935413</v>
          </cell>
          <cell r="O99">
            <v>5.0236651438813854E-2</v>
          </cell>
          <cell r="P99">
            <v>5.1298146764630299E-2</v>
          </cell>
        </row>
        <row r="100">
          <cell r="B100" t="str">
            <v>CO2_T</v>
          </cell>
          <cell r="C100" t="str">
            <v>VAR_fout</v>
          </cell>
          <cell r="D100" t="str">
            <v>T_C-HY-GSL-S3</v>
          </cell>
          <cell r="E100">
            <v>7.5565384440199281</v>
          </cell>
          <cell r="F100">
            <v>82.398303084051335</v>
          </cell>
          <cell r="G100">
            <v>77.949992216965413</v>
          </cell>
          <cell r="H100">
            <v>62.324549893246569</v>
          </cell>
          <cell r="I100">
            <v>19.757491306905891</v>
          </cell>
          <cell r="J100">
            <v>8.9098630314576016E-2</v>
          </cell>
          <cell r="K100">
            <v>0.1001527183387184</v>
          </cell>
          <cell r="L100">
            <v>0.12045160454433831</v>
          </cell>
          <cell r="M100">
            <v>0.11354641945442942</v>
          </cell>
          <cell r="N100">
            <v>0.12775801712009621</v>
          </cell>
          <cell r="O100">
            <v>0.13346828147389134</v>
          </cell>
          <cell r="P100">
            <v>0.1199817098449931</v>
          </cell>
        </row>
        <row r="101">
          <cell r="B101" t="str">
            <v>CO2_T</v>
          </cell>
          <cell r="C101" t="str">
            <v>VAR_fout</v>
          </cell>
          <cell r="D101" t="str">
            <v>T_C-HY-DSL-S2</v>
          </cell>
          <cell r="E101">
            <v>0.20447051663614979</v>
          </cell>
          <cell r="F101">
            <v>43.355091304904967</v>
          </cell>
          <cell r="G101">
            <v>58.66439114525177</v>
          </cell>
          <cell r="H101">
            <v>48.478966438695323</v>
          </cell>
          <cell r="I101">
            <v>22.691454684677851</v>
          </cell>
          <cell r="J101">
            <v>1.6603386533877005</v>
          </cell>
          <cell r="K101">
            <v>0.53831559563280029</v>
          </cell>
          <cell r="L101">
            <v>0.37872743342070697</v>
          </cell>
          <cell r="M101">
            <v>0.27387616099970602</v>
          </cell>
          <cell r="N101">
            <v>0.26838388097036409</v>
          </cell>
          <cell r="O101">
            <v>28.913371764891785</v>
          </cell>
          <cell r="P101">
            <v>34.672368190248584</v>
          </cell>
        </row>
        <row r="102">
          <cell r="B102" t="str">
            <v>CO2_T</v>
          </cell>
          <cell r="C102" t="str">
            <v>VAR_fout</v>
          </cell>
          <cell r="D102" t="str">
            <v>T_C-HY-GSL-S4</v>
          </cell>
          <cell r="E102">
            <v>6.6953422850451991</v>
          </cell>
          <cell r="F102">
            <v>9.9913550787987084</v>
          </cell>
          <cell r="G102">
            <v>9.6060696017350331</v>
          </cell>
          <cell r="H102">
            <v>7.9681330114728368</v>
          </cell>
          <cell r="I102">
            <v>1.2524454048838596</v>
          </cell>
          <cell r="J102">
            <v>0.27351199782222058</v>
          </cell>
          <cell r="K102">
            <v>0.41824334684202208</v>
          </cell>
          <cell r="L102">
            <v>90.339767668281738</v>
          </cell>
          <cell r="M102">
            <v>76.981214826391508</v>
          </cell>
          <cell r="N102">
            <v>60.76254966256819</v>
          </cell>
          <cell r="O102">
            <v>19.56167804593915</v>
          </cell>
          <cell r="P102">
            <v>0.31647583543880453</v>
          </cell>
        </row>
        <row r="103">
          <cell r="B103" t="str">
            <v>CO2_T</v>
          </cell>
          <cell r="C103" t="str">
            <v>VAR_fout</v>
          </cell>
          <cell r="D103" t="str">
            <v>T_C-HY-DSL-S3</v>
          </cell>
          <cell r="E103">
            <v>2.1442147750277023</v>
          </cell>
          <cell r="F103">
            <v>3.361784498543352</v>
          </cell>
          <cell r="G103">
            <v>3.2221581794286891</v>
          </cell>
          <cell r="H103">
            <v>2.4263855059273052</v>
          </cell>
          <cell r="I103">
            <v>0.50320979027592938</v>
          </cell>
          <cell r="J103">
            <v>7.1417363062168115E-2</v>
          </cell>
          <cell r="K103">
            <v>9.017082810247451E-2</v>
          </cell>
          <cell r="L103">
            <v>0.11583685795051829</v>
          </cell>
          <cell r="M103">
            <v>0.11393576549436325</v>
          </cell>
          <cell r="N103">
            <v>0.14246898604414221</v>
          </cell>
          <cell r="O103">
            <v>0.18335062276693551</v>
          </cell>
          <cell r="P103">
            <v>0.28449152713432962</v>
          </cell>
        </row>
        <row r="104">
          <cell r="B104" t="str">
            <v>CO2_T</v>
          </cell>
          <cell r="C104" t="str">
            <v>VAR_fout</v>
          </cell>
          <cell r="D104" t="str">
            <v>T_C-HY-DSL-S4</v>
          </cell>
          <cell r="E104">
            <v>2.5838571848114205</v>
          </cell>
          <cell r="F104">
            <v>5.2291442797389083</v>
          </cell>
          <cell r="G104">
            <v>4.9629984177258608</v>
          </cell>
          <cell r="H104">
            <v>4.0776684369060998</v>
          </cell>
          <cell r="I104">
            <v>0.9862721612460057</v>
          </cell>
          <cell r="J104">
            <v>0.15935933284133388</v>
          </cell>
          <cell r="K104">
            <v>12.267330738223045</v>
          </cell>
          <cell r="L104">
            <v>86.182500732553208</v>
          </cell>
          <cell r="M104">
            <v>80.038852499343278</v>
          </cell>
          <cell r="N104">
            <v>54.258483588532016</v>
          </cell>
          <cell r="O104">
            <v>11.199482760305372</v>
          </cell>
          <cell r="P104">
            <v>1.6889296643294689</v>
          </cell>
        </row>
        <row r="105">
          <cell r="B105" t="str">
            <v>CO2_T</v>
          </cell>
          <cell r="C105" t="str">
            <v>VAR_fout</v>
          </cell>
          <cell r="D105" t="str">
            <v>TFHGV-HYBDSL</v>
          </cell>
          <cell r="F105">
            <v>225.892724585628</v>
          </cell>
          <cell r="G105">
            <v>309.0796536101675</v>
          </cell>
          <cell r="H105">
            <v>822.54481397648181</v>
          </cell>
          <cell r="I105">
            <v>1084.3374393905051</v>
          </cell>
          <cell r="J105">
            <v>1129.588801740116</v>
          </cell>
          <cell r="K105">
            <v>1175.414264443667</v>
          </cell>
          <cell r="L105">
            <v>1221.0743206742432</v>
          </cell>
          <cell r="M105">
            <v>1260.511338547765</v>
          </cell>
          <cell r="N105">
            <v>1304.3434446380841</v>
          </cell>
          <cell r="O105">
            <v>1350.1546548532069</v>
          </cell>
          <cell r="P105">
            <v>1400.821334411497</v>
          </cell>
        </row>
        <row r="106">
          <cell r="B106" t="str">
            <v>CO2_T</v>
          </cell>
          <cell r="C106" t="str">
            <v>VAR_fout</v>
          </cell>
          <cell r="D106" t="str">
            <v>TFHGV-ICEDSL</v>
          </cell>
          <cell r="E106">
            <v>384.81931124190976</v>
          </cell>
          <cell r="F106">
            <v>450.54805764405137</v>
          </cell>
          <cell r="G106">
            <v>351.92295165902431</v>
          </cell>
          <cell r="H106">
            <v>32.391961571724771</v>
          </cell>
          <cell r="I106">
            <v>0.18582748047407041</v>
          </cell>
          <cell r="J106">
            <v>0.26583421164571297</v>
          </cell>
          <cell r="K106">
            <v>0.22666981048475382</v>
          </cell>
          <cell r="L106">
            <v>0.27245221852734602</v>
          </cell>
          <cell r="M106">
            <v>0.28844742799495698</v>
          </cell>
          <cell r="N106">
            <v>0.25685600009337517</v>
          </cell>
          <cell r="O106">
            <v>0.36501464905987901</v>
          </cell>
          <cell r="P106">
            <v>0.48885545909558903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T-Plg-DSL-mix_S1</v>
          </cell>
          <cell r="E107">
            <v>1.3235353434808601E-3</v>
          </cell>
          <cell r="F107">
            <v>3.5948045732952905E-2</v>
          </cell>
          <cell r="G107">
            <v>4.8401969242237747E-2</v>
          </cell>
          <cell r="H107">
            <v>5.5895349890503529E-2</v>
          </cell>
          <cell r="I107">
            <v>6.844934088298886E-2</v>
          </cell>
          <cell r="J107">
            <v>0.10469281502514521</v>
          </cell>
          <cell r="K107">
            <v>9.7791562129544304E-2</v>
          </cell>
          <cell r="L107">
            <v>0.14297806193238088</v>
          </cell>
          <cell r="M107">
            <v>0.10383255210856</v>
          </cell>
          <cell r="N107">
            <v>3.1208680693232196E-2</v>
          </cell>
          <cell r="O107">
            <v>1.511687407353878E-2</v>
          </cell>
          <cell r="P107">
            <v>1.1515145983358063E-2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T-Plg-DSL-mix_S2</v>
          </cell>
          <cell r="E108">
            <v>3.6511761769171498E-4</v>
          </cell>
          <cell r="F108">
            <v>3.9850968490291301E-2</v>
          </cell>
          <cell r="G108">
            <v>0.1910522947653919</v>
          </cell>
          <cell r="H108">
            <v>0.2440195968053217</v>
          </cell>
          <cell r="I108">
            <v>0.60537949717224282</v>
          </cell>
          <cell r="J108">
            <v>0.70577958306354105</v>
          </cell>
          <cell r="K108">
            <v>0.56286084172801998</v>
          </cell>
          <cell r="L108">
            <v>0.4566372250302701</v>
          </cell>
          <cell r="M108">
            <v>0.28516012908532262</v>
          </cell>
          <cell r="N108">
            <v>0.16377176476562438</v>
          </cell>
          <cell r="O108">
            <v>4.6795323737775493E-2</v>
          </cell>
          <cell r="P108">
            <v>2.4595730538864252E-2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T-Plg-DSL-mix_S3</v>
          </cell>
          <cell r="E109">
            <v>7.1923562109694602E-3</v>
          </cell>
          <cell r="F109">
            <v>57.722800513888998</v>
          </cell>
          <cell r="G109">
            <v>174.6332546733347</v>
          </cell>
          <cell r="H109">
            <v>532.82668604488686</v>
          </cell>
          <cell r="I109">
            <v>742.85554366908855</v>
          </cell>
          <cell r="J109">
            <v>468.50414695925076</v>
          </cell>
          <cell r="K109">
            <v>230.73060553737304</v>
          </cell>
          <cell r="L109">
            <v>159.22074153990587</v>
          </cell>
          <cell r="M109">
            <v>85.972383546216648</v>
          </cell>
          <cell r="N109">
            <v>42.812188272646267</v>
          </cell>
          <cell r="O109">
            <v>5.8430335070918344</v>
          </cell>
          <cell r="P109">
            <v>2.5475589922178646E-2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T_B_c-ICEDSL-S1</v>
          </cell>
          <cell r="E110">
            <v>8.3112929022496296</v>
          </cell>
          <cell r="F110">
            <v>22.826247594342931</v>
          </cell>
          <cell r="G110">
            <v>27.791450884509231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T-Plg-DSL-mix_S4</v>
          </cell>
          <cell r="E111">
            <v>0.417732508198636</v>
          </cell>
          <cell r="F111">
            <v>1.4016602748575471</v>
          </cell>
          <cell r="G111">
            <v>1.503379994591022</v>
          </cell>
          <cell r="H111">
            <v>1.4106685741867133</v>
          </cell>
          <cell r="I111">
            <v>170.58981929444701</v>
          </cell>
          <cell r="J111">
            <v>322.57627501150114</v>
          </cell>
          <cell r="K111">
            <v>286.90247314682824</v>
          </cell>
          <cell r="L111">
            <v>163.32125413998943</v>
          </cell>
          <cell r="M111">
            <v>154.19692648815956</v>
          </cell>
          <cell r="N111">
            <v>187.21572868159916</v>
          </cell>
          <cell r="O111">
            <v>239.48090790516198</v>
          </cell>
          <cell r="P111">
            <v>233.9376377175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T_B_c-ICEDSL-S2</v>
          </cell>
          <cell r="E112">
            <v>38.074408756683802</v>
          </cell>
          <cell r="F112">
            <v>29.302624187236677</v>
          </cell>
          <cell r="G112">
            <v>30.77429111941392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T_B_c-ICEDSL-S3</v>
          </cell>
          <cell r="E113">
            <v>11.832290874287981</v>
          </cell>
          <cell r="F113">
            <v>9.416433416884562</v>
          </cell>
          <cell r="G113">
            <v>11.373657500688665</v>
          </cell>
          <cell r="I113">
            <v>2.1640578800348602E-5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T_B_c-ICEDSL-S4</v>
          </cell>
          <cell r="E114">
            <v>0.97265200000319751</v>
          </cell>
          <cell r="F114">
            <v>6.8149303704941495E-3</v>
          </cell>
          <cell r="G114">
            <v>8.3471777660864693E-3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T_B_u-ICENGA-S1</v>
          </cell>
          <cell r="F115">
            <v>3.76433378515685E-3</v>
          </cell>
          <cell r="G115">
            <v>4.7821923351228757E-2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T_B_u-ICENGA-S2</v>
          </cell>
          <cell r="F116">
            <v>2.56980583425818E-3</v>
          </cell>
          <cell r="G116">
            <v>0.99791028913411139</v>
          </cell>
        </row>
        <row r="117">
          <cell r="B117" t="str">
            <v>CO2_T</v>
          </cell>
          <cell r="C117" t="str">
            <v>VAR_fout</v>
          </cell>
          <cell r="D117" t="str">
            <v>T_B_c-ICEDSLEXT</v>
          </cell>
          <cell r="E117">
            <v>0.44179036301647301</v>
          </cell>
          <cell r="F117">
            <v>0.44075201095295602</v>
          </cell>
          <cell r="G117">
            <v>0.43751410142459402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T_B_u-ICENGA-S3</v>
          </cell>
          <cell r="F118">
            <v>1.6290571922421601E-3</v>
          </cell>
          <cell r="G118">
            <v>1.4612987819463061E-2</v>
          </cell>
          <cell r="H118">
            <v>9.8029316471923405E-4</v>
          </cell>
          <cell r="I118">
            <v>1.087414760642238E-4</v>
          </cell>
          <cell r="J118">
            <v>1.13646343205811E-4</v>
          </cell>
        </row>
        <row r="119">
          <cell r="B119" t="str">
            <v>CO2_T</v>
          </cell>
          <cell r="C119" t="str">
            <v>VAR_fout</v>
          </cell>
          <cell r="D119" t="str">
            <v>T_B_u-ICENGA-S4</v>
          </cell>
          <cell r="G119">
            <v>1.93079645773653E-4</v>
          </cell>
        </row>
        <row r="120">
          <cell r="B120" t="str">
            <v>CO2_T</v>
          </cell>
          <cell r="C120" t="str">
            <v>VAR_comnet</v>
          </cell>
          <cell r="D120" t="str">
            <v>-</v>
          </cell>
          <cell r="E120">
            <v>15010.5073268454</v>
          </cell>
          <cell r="F120">
            <v>14260.5311153805</v>
          </cell>
          <cell r="G120">
            <v>13608.7620671594</v>
          </cell>
          <cell r="H120">
            <v>10058.8121181514</v>
          </cell>
          <cell r="I120">
            <v>7339.7627702652098</v>
          </cell>
          <cell r="J120">
            <v>6532.2186972666796</v>
          </cell>
          <cell r="K120">
            <v>5871.3814033754297</v>
          </cell>
          <cell r="L120">
            <v>5370.66856974654</v>
          </cell>
          <cell r="M120">
            <v>5112.8197894002797</v>
          </cell>
          <cell r="N120">
            <v>4434.7878133104095</v>
          </cell>
          <cell r="O120">
            <v>4020.6397915361899</v>
          </cell>
          <cell r="P120">
            <v>3970.8753364148101</v>
          </cell>
        </row>
        <row r="121">
          <cell r="B121" t="str">
            <v>CO2</v>
          </cell>
          <cell r="C121" t="str">
            <v>VAR_fout</v>
          </cell>
          <cell r="D121" t="str">
            <v>D-ICOA</v>
          </cell>
          <cell r="E121">
            <v>330.01218265519901</v>
          </cell>
          <cell r="F121">
            <v>321.179307680916</v>
          </cell>
          <cell r="G121">
            <v>263.23452516569699</v>
          </cell>
          <cell r="H121">
            <v>0.100513078758387</v>
          </cell>
          <cell r="I121">
            <v>0.113183783876595</v>
          </cell>
          <cell r="J121">
            <v>9.8664276808700102E-2</v>
          </cell>
          <cell r="K121">
            <v>0.12501298610566799</v>
          </cell>
          <cell r="L121">
            <v>0.27931186924635798</v>
          </cell>
          <cell r="M121">
            <v>0.18727900808131101</v>
          </cell>
          <cell r="N121">
            <v>0.31403978476599997</v>
          </cell>
          <cell r="O121">
            <v>0.15325265986341299</v>
          </cell>
          <cell r="P121">
            <v>0.28638366685664102</v>
          </cell>
        </row>
        <row r="122">
          <cell r="B122" t="str">
            <v>CO2</v>
          </cell>
          <cell r="C122" t="str">
            <v>VAR_fout</v>
          </cell>
          <cell r="D122" t="str">
            <v>D-ENGA</v>
          </cell>
          <cell r="E122">
            <v>310.864264554513</v>
          </cell>
          <cell r="F122">
            <v>124.960642721854</v>
          </cell>
          <cell r="G122">
            <v>104.90865033266</v>
          </cell>
          <cell r="H122">
            <v>153.65078099942201</v>
          </cell>
          <cell r="I122">
            <v>114.751906930888</v>
          </cell>
          <cell r="J122">
            <v>309.67709087904097</v>
          </cell>
          <cell r="K122">
            <v>625.18812210174099</v>
          </cell>
          <cell r="L122">
            <v>779.35537622940501</v>
          </cell>
          <cell r="M122">
            <v>1145.56422912008</v>
          </cell>
          <cell r="N122">
            <v>1227.36342273119</v>
          </cell>
          <cell r="O122">
            <v>1114.2217190331501</v>
          </cell>
          <cell r="P122">
            <v>1029.80845384131</v>
          </cell>
        </row>
        <row r="123">
          <cell r="B123" t="str">
            <v>CO2</v>
          </cell>
          <cell r="C123" t="str">
            <v>VAR_fout</v>
          </cell>
          <cell r="D123" t="str">
            <v>D-ILFO</v>
          </cell>
          <cell r="E123">
            <v>688.94632270312002</v>
          </cell>
          <cell r="F123">
            <v>659.57551560483796</v>
          </cell>
          <cell r="G123">
            <v>600.56577688894197</v>
          </cell>
          <cell r="H123">
            <v>535.90623845625998</v>
          </cell>
          <cell r="I123">
            <v>419.55555742915698</v>
          </cell>
          <cell r="J123">
            <v>258.91676429069901</v>
          </cell>
          <cell r="K123">
            <v>141.91246114056599</v>
          </cell>
          <cell r="L123">
            <v>25.311464608121099</v>
          </cell>
          <cell r="M123">
            <v>25.304850838664098</v>
          </cell>
          <cell r="N123">
            <v>25.834718944973499</v>
          </cell>
          <cell r="O123">
            <v>24.729215860311999</v>
          </cell>
          <cell r="P123">
            <v>24.676725536613201</v>
          </cell>
        </row>
        <row r="124">
          <cell r="B124" t="str">
            <v>CO2</v>
          </cell>
          <cell r="C124" t="str">
            <v>VAR_fout</v>
          </cell>
          <cell r="D124" t="str">
            <v>D-TDSL</v>
          </cell>
          <cell r="E124">
            <v>8689.5836749559603</v>
          </cell>
          <cell r="F124">
            <v>8212.6724857592999</v>
          </cell>
          <cell r="G124">
            <v>7101.63576289704</v>
          </cell>
          <cell r="H124">
            <v>5234.5297857258602</v>
          </cell>
          <cell r="I124">
            <v>3629.39727581638</v>
          </cell>
          <cell r="J124">
            <v>3330.0556216063101</v>
          </cell>
          <cell r="K124">
            <v>3101.6014255380801</v>
          </cell>
          <cell r="L124">
            <v>2963.3211381155002</v>
          </cell>
          <cell r="M124">
            <v>2916.2446441808202</v>
          </cell>
          <cell r="N124">
            <v>2426.9077187222902</v>
          </cell>
          <cell r="O124">
            <v>2146.60668008727</v>
          </cell>
          <cell r="P124">
            <v>2169.6632346690599</v>
          </cell>
        </row>
        <row r="125">
          <cell r="B125" t="str">
            <v>CO2</v>
          </cell>
          <cell r="C125" t="str">
            <v>VAR_fout</v>
          </cell>
          <cell r="D125" t="str">
            <v>ITOT-PROCESSCO2</v>
          </cell>
          <cell r="E125">
            <v>2089.34680048464</v>
          </cell>
          <cell r="F125">
            <v>2111.0131698740802</v>
          </cell>
          <cell r="G125">
            <v>2102.26947106126</v>
          </cell>
          <cell r="H125">
            <v>2093.6570624126398</v>
          </cell>
          <cell r="I125">
            <v>2085.53495476948</v>
          </cell>
          <cell r="J125">
            <v>2077.4128471263102</v>
          </cell>
          <cell r="K125">
            <v>2070.5807016906501</v>
          </cell>
          <cell r="L125">
            <v>2063.74855625499</v>
          </cell>
          <cell r="M125">
            <v>2063.74855625499</v>
          </cell>
          <cell r="N125">
            <v>2063.74855625499</v>
          </cell>
          <cell r="O125">
            <v>2063.74855625499</v>
          </cell>
          <cell r="P125">
            <v>2063.74855625499</v>
          </cell>
        </row>
        <row r="126">
          <cell r="B126" t="str">
            <v>CO2</v>
          </cell>
          <cell r="C126" t="str">
            <v>VAR_fout</v>
          </cell>
          <cell r="D126" t="str">
            <v>D-ELFO</v>
          </cell>
          <cell r="E126">
            <v>26.526964778965301</v>
          </cell>
          <cell r="F126">
            <v>16.337085208060302</v>
          </cell>
          <cell r="G126">
            <v>1.5094512645595899</v>
          </cell>
          <cell r="H126">
            <v>0.82780639622504504</v>
          </cell>
          <cell r="I126">
            <v>1.10281248721918</v>
          </cell>
          <cell r="J126">
            <v>1.20103225030348</v>
          </cell>
          <cell r="K126">
            <v>2.1821572767686499</v>
          </cell>
          <cell r="L126">
            <v>3.6488037015755199</v>
          </cell>
          <cell r="M126">
            <v>2.1744377897084401</v>
          </cell>
          <cell r="N126">
            <v>3.6700959297275899</v>
          </cell>
          <cell r="O126">
            <v>3.9401461393571999</v>
          </cell>
          <cell r="P126">
            <v>7.0616845501432604</v>
          </cell>
        </row>
        <row r="127">
          <cell r="B127" t="str">
            <v>CO2</v>
          </cell>
          <cell r="C127" t="str">
            <v>VAR_fout</v>
          </cell>
          <cell r="D127" t="str">
            <v>D-TNGA</v>
          </cell>
          <cell r="E127">
            <v>12.373073543428401</v>
          </cell>
          <cell r="F127">
            <v>6.0045911993092096</v>
          </cell>
          <cell r="G127">
            <v>10.5446629373654</v>
          </cell>
          <cell r="H127">
            <v>0.12078916001843901</v>
          </cell>
          <cell r="I127">
            <v>0.10602220383041699</v>
          </cell>
          <cell r="J127">
            <v>0.14974157806756899</v>
          </cell>
          <cell r="K127">
            <v>0.14084005190586901</v>
          </cell>
          <cell r="L127">
            <v>0.123648503915792</v>
          </cell>
          <cell r="M127">
            <v>0.123488751958238</v>
          </cell>
          <cell r="N127">
            <v>0.116012383779527</v>
          </cell>
          <cell r="O127">
            <v>0.117352617502051</v>
          </cell>
          <cell r="P127">
            <v>0.10660928857122</v>
          </cell>
        </row>
        <row r="128">
          <cell r="B128" t="str">
            <v>CO2</v>
          </cell>
          <cell r="C128" t="str">
            <v>VAR_fout</v>
          </cell>
          <cell r="D128" t="str">
            <v>D-SNGA</v>
          </cell>
          <cell r="E128">
            <v>1522.4434877763799</v>
          </cell>
          <cell r="F128">
            <v>1433.5544326178599</v>
          </cell>
          <cell r="G128">
            <v>1526.31150247295</v>
          </cell>
          <cell r="H128">
            <v>1848.74745417994</v>
          </cell>
          <cell r="I128">
            <v>2138.25052351461</v>
          </cell>
          <cell r="J128">
            <v>2134.2718917482098</v>
          </cell>
          <cell r="K128">
            <v>2028.0576278527301</v>
          </cell>
          <cell r="L128">
            <v>1754.3030799680801</v>
          </cell>
          <cell r="M128">
            <v>1712.6491756392099</v>
          </cell>
          <cell r="N128">
            <v>1685.4240612971701</v>
          </cell>
          <cell r="O128">
            <v>1662.3366846971101</v>
          </cell>
          <cell r="P128">
            <v>1633.88792937004</v>
          </cell>
        </row>
        <row r="129">
          <cell r="B129" t="str">
            <v>CO2</v>
          </cell>
          <cell r="C129" t="str">
            <v>VAR_fout</v>
          </cell>
          <cell r="D129" t="str">
            <v>D-RNGA</v>
          </cell>
          <cell r="E129">
            <v>2650.78121590501</v>
          </cell>
          <cell r="F129">
            <v>2731.8046783098898</v>
          </cell>
          <cell r="G129">
            <v>2914.5561919347101</v>
          </cell>
          <cell r="H129">
            <v>3102.4045492098799</v>
          </cell>
          <cell r="I129">
            <v>3231.5216680796302</v>
          </cell>
          <cell r="J129">
            <v>3189.6578056816502</v>
          </cell>
          <cell r="K129">
            <v>3124.0218566048002</v>
          </cell>
          <cell r="L129">
            <v>3137.0482967046701</v>
          </cell>
          <cell r="M129">
            <v>2999.1802063229602</v>
          </cell>
          <cell r="N129">
            <v>2836.3234396749599</v>
          </cell>
          <cell r="O129">
            <v>2913.2185737776199</v>
          </cell>
          <cell r="P129">
            <v>2495.4743307793701</v>
          </cell>
        </row>
        <row r="130">
          <cell r="B130" t="str">
            <v>CO2</v>
          </cell>
          <cell r="C130" t="str">
            <v>VAR_fout</v>
          </cell>
          <cell r="D130" t="str">
            <v>D-IHFO</v>
          </cell>
          <cell r="E130">
            <v>213.780468371881</v>
          </cell>
          <cell r="F130">
            <v>165.92316961211699</v>
          </cell>
          <cell r="G130">
            <v>0.202640259414894</v>
          </cell>
          <cell r="H130">
            <v>5.8324842622585603E-2</v>
          </cell>
          <cell r="I130">
            <v>9.0240960717427501E-2</v>
          </cell>
          <cell r="J130">
            <v>8.0408680489737996E-2</v>
          </cell>
          <cell r="K130">
            <v>8.9758386720261693E-2</v>
          </cell>
        </row>
        <row r="131">
          <cell r="B131" t="str">
            <v>CO2</v>
          </cell>
          <cell r="C131" t="str">
            <v>VAR_fout</v>
          </cell>
          <cell r="D131" t="str">
            <v>D-SLFO</v>
          </cell>
          <cell r="E131">
            <v>2267.7886265700099</v>
          </cell>
          <cell r="F131">
            <v>2023.7823893478701</v>
          </cell>
          <cell r="G131">
            <v>1899.52759475621</v>
          </cell>
          <cell r="H131">
            <v>1600.30881601685</v>
          </cell>
          <cell r="I131">
            <v>1274.6496047143401</v>
          </cell>
          <cell r="J131">
            <v>1067.61468694934</v>
          </cell>
          <cell r="K131">
            <v>992.60704459589601</v>
          </cell>
          <cell r="L131">
            <v>960.30455099835797</v>
          </cell>
          <cell r="M131">
            <v>705.24543519202405</v>
          </cell>
          <cell r="N131">
            <v>588.74533739522894</v>
          </cell>
          <cell r="O131">
            <v>316.77518347465599</v>
          </cell>
          <cell r="P131">
            <v>134.968501131653</v>
          </cell>
        </row>
        <row r="132">
          <cell r="B132" t="str">
            <v>CO2</v>
          </cell>
          <cell r="C132" t="str">
            <v>VAR_fout</v>
          </cell>
          <cell r="D132" t="str">
            <v>D-RCOA</v>
          </cell>
          <cell r="E132">
            <v>9.2701468458814897</v>
          </cell>
          <cell r="F132">
            <v>9.2701187671744005</v>
          </cell>
          <cell r="G132">
            <v>0.15461661766957499</v>
          </cell>
          <cell r="H132">
            <v>0.13038868780981799</v>
          </cell>
          <cell r="I132">
            <v>5.3049360342533297E-2</v>
          </cell>
        </row>
        <row r="133">
          <cell r="B133" t="str">
            <v>CO2</v>
          </cell>
          <cell r="C133" t="str">
            <v>VAR_fout</v>
          </cell>
          <cell r="D133" t="str">
            <v>D-RLFO</v>
          </cell>
          <cell r="E133">
            <v>4514.4819125332697</v>
          </cell>
          <cell r="F133">
            <v>3846.5251901761999</v>
          </cell>
          <cell r="G133">
            <v>3357.50336025146</v>
          </cell>
          <cell r="H133">
            <v>3433.9816602948599</v>
          </cell>
          <cell r="I133">
            <v>2759.7288614110198</v>
          </cell>
          <cell r="J133">
            <v>2525.9271769032398</v>
          </cell>
          <cell r="K133">
            <v>2436.0908553854301</v>
          </cell>
          <cell r="L133">
            <v>2101.2538374434898</v>
          </cell>
          <cell r="M133">
            <v>1961.12191575457</v>
          </cell>
          <cell r="N133">
            <v>1671.5819515288899</v>
          </cell>
          <cell r="O133">
            <v>1226.57049427682</v>
          </cell>
          <cell r="P133">
            <v>450.01364411346901</v>
          </cell>
        </row>
        <row r="134">
          <cell r="B134" t="str">
            <v>CO2</v>
          </cell>
          <cell r="C134" t="str">
            <v>VAR_fout</v>
          </cell>
          <cell r="D134" t="str">
            <v>D-TGSL</v>
          </cell>
          <cell r="E134">
            <v>5888.3832799463098</v>
          </cell>
          <cell r="F134">
            <v>5605.5611382776997</v>
          </cell>
          <cell r="G134">
            <v>5889.8309883165102</v>
          </cell>
          <cell r="H134">
            <v>4307.1920779291904</v>
          </cell>
          <cell r="I134">
            <v>3300.6192113782499</v>
          </cell>
          <cell r="J134">
            <v>2842.7764429874601</v>
          </cell>
          <cell r="K134">
            <v>2446.9730527668398</v>
          </cell>
          <cell r="L134">
            <v>2115.9764094642801</v>
          </cell>
          <cell r="M134">
            <v>1926.3932032687501</v>
          </cell>
          <cell r="N134">
            <v>1751.95428805198</v>
          </cell>
          <cell r="O134">
            <v>1619.55239763333</v>
          </cell>
          <cell r="P134">
            <v>1549.82039441148</v>
          </cell>
        </row>
        <row r="135">
          <cell r="B135" t="str">
            <v>CO2</v>
          </cell>
          <cell r="C135" t="str">
            <v>VAR_fout</v>
          </cell>
          <cell r="D135" t="str">
            <v>D-IWST</v>
          </cell>
          <cell r="E135">
            <v>1068.1296897669999</v>
          </cell>
          <cell r="F135">
            <v>1094.4819268891999</v>
          </cell>
          <cell r="G135">
            <v>1024.64126711891</v>
          </cell>
          <cell r="H135">
            <v>1013.19797965246</v>
          </cell>
          <cell r="I135">
            <v>1001.75488773666</v>
          </cell>
          <cell r="J135">
            <v>996.69831040385998</v>
          </cell>
          <cell r="K135">
            <v>991.64176476434398</v>
          </cell>
          <cell r="L135">
            <v>986.58531321899102</v>
          </cell>
          <cell r="M135">
            <v>986.585234774681</v>
          </cell>
          <cell r="N135">
            <v>986.585349289894</v>
          </cell>
          <cell r="O135">
            <v>986.58525199451606</v>
          </cell>
          <cell r="P135">
            <v>986.58538793822595</v>
          </cell>
        </row>
        <row r="136">
          <cell r="B136" t="str">
            <v>CO2</v>
          </cell>
          <cell r="C136" t="str">
            <v>VAR_fout</v>
          </cell>
          <cell r="D136" t="str">
            <v>D-TKER</v>
          </cell>
          <cell r="E136">
            <v>80.696062653176</v>
          </cell>
          <cell r="F136">
            <v>102.29867619787601</v>
          </cell>
          <cell r="G136">
            <v>134.48205083972999</v>
          </cell>
          <cell r="H136">
            <v>117.166151264348</v>
          </cell>
          <cell r="I136">
            <v>84.680241858245296</v>
          </cell>
          <cell r="J136">
            <v>71.528024126394996</v>
          </cell>
          <cell r="K136">
            <v>48.076299258819503</v>
          </cell>
          <cell r="L136">
            <v>28.3109260802044</v>
          </cell>
          <cell r="M136">
            <v>14.312910787371701</v>
          </cell>
          <cell r="N136">
            <v>6.3947816951561197E-3</v>
          </cell>
          <cell r="O136">
            <v>3.7539344957075102E-3</v>
          </cell>
          <cell r="P136">
            <v>7.13459668350192E-3</v>
          </cell>
        </row>
        <row r="137">
          <cell r="B137" t="str">
            <v>CO2</v>
          </cell>
          <cell r="C137" t="str">
            <v>VAR_fout</v>
          </cell>
          <cell r="D137" t="str">
            <v>D-INGA</v>
          </cell>
          <cell r="E137">
            <v>2101.95047226518</v>
          </cell>
          <cell r="F137">
            <v>1722.6810073045301</v>
          </cell>
          <cell r="G137">
            <v>1774.41244670318</v>
          </cell>
          <cell r="H137">
            <v>1611.4597370320701</v>
          </cell>
          <cell r="I137">
            <v>1438.5096725652299</v>
          </cell>
          <cell r="J137">
            <v>1271.51168905081</v>
          </cell>
          <cell r="K137">
            <v>1151.2442766087599</v>
          </cell>
          <cell r="L137">
            <v>1145.37717686211</v>
          </cell>
          <cell r="M137">
            <v>780.74146673664904</v>
          </cell>
          <cell r="N137">
            <v>642.04127082912396</v>
          </cell>
          <cell r="O137">
            <v>647.82734366856198</v>
          </cell>
          <cell r="P137">
            <v>569.41245805946198</v>
          </cell>
        </row>
        <row r="138">
          <cell r="B138" t="str">
            <v>CO2</v>
          </cell>
          <cell r="C138" t="str">
            <v>VAR_fout</v>
          </cell>
          <cell r="D138" t="str">
            <v>D-EWST</v>
          </cell>
          <cell r="E138">
            <v>2256.8949731614498</v>
          </cell>
          <cell r="F138">
            <v>2235.4031814331502</v>
          </cell>
          <cell r="G138">
            <v>2268.7807065501402</v>
          </cell>
          <cell r="H138">
            <v>2238.5110100489901</v>
          </cell>
          <cell r="I138">
            <v>2240.4530559311602</v>
          </cell>
          <cell r="J138">
            <v>2266.09858678213</v>
          </cell>
          <cell r="K138">
            <v>2291.74418812978</v>
          </cell>
          <cell r="L138">
            <v>2317.3899158129002</v>
          </cell>
          <cell r="M138">
            <v>2317.38982682809</v>
          </cell>
          <cell r="N138">
            <v>2317.3901051233202</v>
          </cell>
          <cell r="O138">
            <v>2317.38981938283</v>
          </cell>
          <cell r="P138">
            <v>2317.3900421646299</v>
          </cell>
        </row>
        <row r="139">
          <cell r="B139" t="str">
            <v>CO2_SECTOR</v>
          </cell>
          <cell r="C139" t="str">
            <v>VAR_fout</v>
          </cell>
          <cell r="D139" t="str">
            <v>CO2_IND</v>
          </cell>
          <cell r="E139">
            <v>6492.1659362470309</v>
          </cell>
          <cell r="F139">
            <v>6074.854096965686</v>
          </cell>
          <cell r="G139">
            <v>5765.3261271974006</v>
          </cell>
          <cell r="H139">
            <v>5254.37985547481</v>
          </cell>
          <cell r="I139">
            <v>4945.558497245117</v>
          </cell>
          <cell r="J139">
            <v>4604.7186838289717</v>
          </cell>
          <cell r="K139">
            <v>4355.5939755771442</v>
          </cell>
          <cell r="L139">
            <v>4221.3018228134579</v>
          </cell>
          <cell r="M139">
            <v>3856.5673876130604</v>
          </cell>
          <cell r="N139">
            <v>3718.5239351037444</v>
          </cell>
          <cell r="O139">
            <v>3723.0436204382472</v>
          </cell>
          <cell r="P139">
            <v>3644.7095114561503</v>
          </cell>
        </row>
        <row r="140">
          <cell r="B140" t="str">
            <v>CO2_SECTOR</v>
          </cell>
          <cell r="C140" t="str">
            <v>VAR_fout</v>
          </cell>
          <cell r="D140" t="str">
            <v>CO2_RES</v>
          </cell>
          <cell r="E140">
            <v>7174.5332752841532</v>
          </cell>
          <cell r="F140">
            <v>6587.599987253263</v>
          </cell>
          <cell r="G140">
            <v>6272.2141688038382</v>
          </cell>
          <cell r="H140">
            <v>6536.5165981925502</v>
          </cell>
          <cell r="I140">
            <v>5991.3035788509969</v>
          </cell>
          <cell r="J140">
            <v>5715.5849825848827</v>
          </cell>
          <cell r="K140">
            <v>5560.1127119902276</v>
          </cell>
          <cell r="L140">
            <v>5238.3021341481654</v>
          </cell>
          <cell r="M140">
            <v>4960.3021220775399</v>
          </cell>
          <cell r="N140">
            <v>4507.9053912038535</v>
          </cell>
          <cell r="O140">
            <v>4139.7890680544324</v>
          </cell>
          <cell r="P140">
            <v>2945.4879748928356</v>
          </cell>
        </row>
        <row r="141">
          <cell r="B141" t="str">
            <v>CO2_SECTOR</v>
          </cell>
          <cell r="C141" t="str">
            <v>VAR_fout</v>
          </cell>
          <cell r="D141" t="str">
            <v>CO2_TRA</v>
          </cell>
          <cell r="E141">
            <v>14669.850173310841</v>
          </cell>
          <cell r="F141">
            <v>13925.033499375053</v>
          </cell>
          <cell r="G141">
            <v>13134.517102687219</v>
          </cell>
          <cell r="H141">
            <v>9657.2869180496455</v>
          </cell>
          <cell r="I141">
            <v>7013.5582815538064</v>
          </cell>
          <cell r="J141">
            <v>6243.4586469645574</v>
          </cell>
          <cell r="K141">
            <v>5596.0850832867154</v>
          </cell>
          <cell r="L141">
            <v>5107.3160618292304</v>
          </cell>
          <cell r="M141">
            <v>4856.8639029529795</v>
          </cell>
          <cell r="N141">
            <v>4178.9843199613542</v>
          </cell>
          <cell r="O141">
            <v>3766.2801291043806</v>
          </cell>
          <cell r="P141">
            <v>3719.5972681150188</v>
          </cell>
        </row>
        <row r="142">
          <cell r="B142" t="str">
            <v>CO2_SECTOR</v>
          </cell>
          <cell r="C142" t="str">
            <v>VAR_fout</v>
          </cell>
          <cell r="D142" t="str">
            <v>CO2_ELC</v>
          </cell>
          <cell r="E142">
            <v>2594.28620249493</v>
          </cell>
          <cell r="F142">
            <v>2376.7009093630668</v>
          </cell>
          <cell r="G142">
            <v>2375.1988081473623</v>
          </cell>
          <cell r="H142">
            <v>2392.9895974446372</v>
          </cell>
          <cell r="I142">
            <v>2356.3077753492603</v>
          </cell>
          <cell r="J142">
            <v>2576.9767099114747</v>
          </cell>
          <cell r="K142">
            <v>2919.1144675082851</v>
          </cell>
          <cell r="L142">
            <v>3100.3940957438863</v>
          </cell>
          <cell r="M142">
            <v>3465.1284937378705</v>
          </cell>
          <cell r="N142">
            <v>3548.4236237842333</v>
          </cell>
          <cell r="O142">
            <v>3435.551684555332</v>
          </cell>
          <cell r="P142">
            <v>3354.2601805560894</v>
          </cell>
        </row>
        <row r="143">
          <cell r="B143" t="str">
            <v>CO2_SECTOR</v>
          </cell>
          <cell r="C143" t="str">
            <v>VAR_fout</v>
          </cell>
          <cell r="D143" t="str">
            <v>CO2_SER</v>
          </cell>
          <cell r="E143">
            <v>3790.2321143463846</v>
          </cell>
          <cell r="F143">
            <v>3457.3368219657327</v>
          </cell>
          <cell r="G143">
            <v>3425.8390972291554</v>
          </cell>
          <cell r="H143">
            <v>3449.056270196786</v>
          </cell>
          <cell r="I143">
            <v>3412.9001282289555</v>
          </cell>
          <cell r="J143">
            <v>3201.8865786975507</v>
          </cell>
          <cell r="K143">
            <v>3020.6646724486241</v>
          </cell>
          <cell r="L143">
            <v>2714.6076309664418</v>
          </cell>
          <cell r="M143">
            <v>2417.8946108312325</v>
          </cell>
          <cell r="N143">
            <v>2274.1693986923979</v>
          </cell>
          <cell r="O143">
            <v>1979.1118681717624</v>
          </cell>
          <cell r="P143">
            <v>1768.8564305016992</v>
          </cell>
        </row>
        <row r="144">
          <cell r="B144" t="str">
            <v>CO2_SECTOR</v>
          </cell>
          <cell r="C144" t="str">
            <v>VAR_fout</v>
          </cell>
          <cell r="D144" t="str">
            <v>CO2_ELCCCS</v>
          </cell>
          <cell r="E144">
            <v>2594.28620249493</v>
          </cell>
          <cell r="F144">
            <v>2376.7009093630668</v>
          </cell>
          <cell r="G144">
            <v>2375.1988081473623</v>
          </cell>
          <cell r="H144">
            <v>2392.9895974446372</v>
          </cell>
          <cell r="I144">
            <v>2356.3077753492603</v>
          </cell>
          <cell r="J144">
            <v>2576.9767099114747</v>
          </cell>
          <cell r="K144">
            <v>2919.1144675082851</v>
          </cell>
          <cell r="L144">
            <v>3100.3940957438863</v>
          </cell>
          <cell r="M144">
            <v>3465.1284937378705</v>
          </cell>
          <cell r="N144">
            <v>3548.4236237842333</v>
          </cell>
          <cell r="O144">
            <v>3435.551684555332</v>
          </cell>
          <cell r="P144">
            <v>3354.2601805560894</v>
          </cell>
        </row>
        <row r="145">
          <cell r="B145" t="str">
            <v>CO2_SECTOR</v>
          </cell>
          <cell r="C145" t="str">
            <v>VAR_fout</v>
          </cell>
          <cell r="D145" t="str">
            <v>CO2_INDCCS</v>
          </cell>
          <cell r="E145">
            <v>6492.1659362470309</v>
          </cell>
          <cell r="F145">
            <v>6074.854096965686</v>
          </cell>
          <cell r="G145">
            <v>5765.3261271974006</v>
          </cell>
          <cell r="H145">
            <v>5254.37985547481</v>
          </cell>
          <cell r="I145">
            <v>4945.558497245117</v>
          </cell>
          <cell r="J145">
            <v>4604.7186838289717</v>
          </cell>
          <cell r="K145">
            <v>4355.5939755771442</v>
          </cell>
          <cell r="L145">
            <v>4221.3018228134579</v>
          </cell>
          <cell r="M145">
            <v>3856.5673876130604</v>
          </cell>
          <cell r="N145">
            <v>3718.5239351037444</v>
          </cell>
          <cell r="O145">
            <v>3723.0436204382472</v>
          </cell>
          <cell r="P145">
            <v>3644.7095114561503</v>
          </cell>
        </row>
        <row r="146">
          <cell r="B146" t="str">
            <v>CO2_SECTOR</v>
          </cell>
          <cell r="C146" t="str">
            <v>VAR_comnet</v>
          </cell>
          <cell r="D146" t="str">
            <v>-</v>
          </cell>
          <cell r="E146">
            <v>43807.519840425251</v>
          </cell>
          <cell r="F146">
            <v>40873.080321251531</v>
          </cell>
          <cell r="G146">
            <v>39113.620239409734</v>
          </cell>
          <cell r="H146">
            <v>34937.598692277868</v>
          </cell>
          <cell r="I146">
            <v>31021.494533822522</v>
          </cell>
          <cell r="J146">
            <v>29524.320995727881</v>
          </cell>
          <cell r="K146">
            <v>28726.279353896414</v>
          </cell>
          <cell r="L146">
            <v>27703.617664058525</v>
          </cell>
          <cell r="M146">
            <v>26878.452398563604</v>
          </cell>
          <cell r="N146">
            <v>25494.954227633567</v>
          </cell>
          <cell r="O146">
            <v>24202.371675317732</v>
          </cell>
          <cell r="P146">
            <v>22431.881057534025</v>
          </cell>
        </row>
        <row r="147">
          <cell r="B147" t="str">
            <v>CO2SC</v>
          </cell>
          <cell r="C147" t="str">
            <v>VAR_fout</v>
          </cell>
          <cell r="D147" t="str">
            <v>CO2S1</v>
          </cell>
          <cell r="E147">
            <v>6307.1990227535098</v>
          </cell>
          <cell r="F147">
            <v>6307.1990227535098</v>
          </cell>
          <cell r="G147">
            <v>6307.1990227535098</v>
          </cell>
          <cell r="H147">
            <v>6307.1990227535098</v>
          </cell>
          <cell r="I147">
            <v>6307.1990227535098</v>
          </cell>
          <cell r="J147">
            <v>6307.1990227535098</v>
          </cell>
          <cell r="K147">
            <v>6307.1990227535098</v>
          </cell>
          <cell r="L147">
            <v>6307.1990227535098</v>
          </cell>
          <cell r="M147">
            <v>6307.1990227535098</v>
          </cell>
          <cell r="N147">
            <v>6307.1990227535098</v>
          </cell>
          <cell r="O147">
            <v>6307.1990227535098</v>
          </cell>
          <cell r="P147">
            <v>6307.1990227535098</v>
          </cell>
        </row>
        <row r="148">
          <cell r="B148" t="str">
            <v>CO2P</v>
          </cell>
          <cell r="C148" t="str">
            <v>VAR_fout</v>
          </cell>
          <cell r="D148" t="str">
            <v>ITOT-PROCESSCO2</v>
          </cell>
          <cell r="E148">
            <v>2089.34680048464</v>
          </cell>
          <cell r="F148">
            <v>2111.0131698740802</v>
          </cell>
          <cell r="G148">
            <v>2102.26947106126</v>
          </cell>
          <cell r="H148">
            <v>2093.6570624126398</v>
          </cell>
          <cell r="I148">
            <v>2085.53495476948</v>
          </cell>
          <cell r="J148">
            <v>2077.4128471263102</v>
          </cell>
          <cell r="K148">
            <v>2070.5807016906501</v>
          </cell>
          <cell r="L148">
            <v>2063.74855625499</v>
          </cell>
          <cell r="M148">
            <v>2063.74855625499</v>
          </cell>
          <cell r="N148">
            <v>2063.74855625499</v>
          </cell>
          <cell r="O148">
            <v>2063.74855625499</v>
          </cell>
          <cell r="P148">
            <v>2063.74855625499</v>
          </cell>
        </row>
        <row r="149">
          <cell r="B149" t="str">
            <v>CO2P</v>
          </cell>
          <cell r="C149" t="str">
            <v>VAR_comnet</v>
          </cell>
          <cell r="D149" t="str">
            <v>-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  <cell r="I149">
            <v>2085.53495476948</v>
          </cell>
          <cell r="J149">
            <v>2077.4128471263102</v>
          </cell>
          <cell r="K149">
            <v>2070.5807016906501</v>
          </cell>
          <cell r="L149">
            <v>2063.74855625499</v>
          </cell>
          <cell r="M149">
            <v>2063.74855625499</v>
          </cell>
          <cell r="N149">
            <v>2063.74855625499</v>
          </cell>
          <cell r="O149">
            <v>2063.74855625499</v>
          </cell>
          <cell r="P149">
            <v>2063.74855625499</v>
          </cell>
        </row>
        <row r="150">
          <cell r="B150" t="str">
            <v>CO2_E</v>
          </cell>
          <cell r="C150" t="str">
            <v>VAR_fout</v>
          </cell>
          <cell r="D150" t="str">
            <v>ENGA-CCS</v>
          </cell>
          <cell r="J150">
            <v>1.4939950630860999E-2</v>
          </cell>
          <cell r="K150">
            <v>1.92379115615775E-2</v>
          </cell>
          <cell r="L150">
            <v>4.4823265358040099E-2</v>
          </cell>
          <cell r="M150">
            <v>2.7193163585668902E-2</v>
          </cell>
          <cell r="N150">
            <v>5.13863748029494E-2</v>
          </cell>
          <cell r="O150">
            <v>3.4686267968964603E-2</v>
          </cell>
          <cell r="P150">
            <v>6.9820542402852903E-2</v>
          </cell>
        </row>
        <row r="151">
          <cell r="B151" t="str">
            <v>CO2_E</v>
          </cell>
          <cell r="C151" t="str">
            <v>VAR_fout</v>
          </cell>
          <cell r="D151" t="str">
            <v>HPLNGA</v>
          </cell>
          <cell r="E151">
            <v>114.383389469254</v>
          </cell>
          <cell r="F151">
            <v>124.53317816108699</v>
          </cell>
          <cell r="G151">
            <v>124.333202649488</v>
          </cell>
          <cell r="H151">
            <v>45.3249799617574</v>
          </cell>
          <cell r="I151">
            <v>46.714870695532802</v>
          </cell>
          <cell r="J151">
            <v>46.722692220114503</v>
          </cell>
          <cell r="K151">
            <v>0.51358171743589898</v>
          </cell>
          <cell r="L151">
            <v>29.514353408922201</v>
          </cell>
          <cell r="M151">
            <v>8.3683165241782405</v>
          </cell>
          <cell r="N151">
            <v>0.15931432864627099</v>
          </cell>
          <cell r="O151">
            <v>0.14486460130276099</v>
          </cell>
          <cell r="P151">
            <v>0.13117955718852201</v>
          </cell>
        </row>
        <row r="152">
          <cell r="B152" t="str">
            <v>CO2_E</v>
          </cell>
          <cell r="C152" t="str">
            <v>VAR_fout</v>
          </cell>
          <cell r="D152" t="str">
            <v>CHPWST</v>
          </cell>
          <cell r="E152">
            <v>2824.49672722074</v>
          </cell>
          <cell r="F152">
            <v>2574.92413176017</v>
          </cell>
          <cell r="G152">
            <v>2409.2212839762701</v>
          </cell>
          <cell r="H152">
            <v>2556.3799116699101</v>
          </cell>
          <cell r="I152">
            <v>2535.93270086546</v>
          </cell>
          <cell r="J152">
            <v>2541.4892181581199</v>
          </cell>
          <cell r="K152">
            <v>2545.9409800087301</v>
          </cell>
          <cell r="L152">
            <v>2549.2474358381801</v>
          </cell>
          <cell r="M152">
            <v>2549.2477995628901</v>
          </cell>
          <cell r="N152">
            <v>2549.24659160898</v>
          </cell>
          <cell r="O152">
            <v>2549.24673786835</v>
          </cell>
          <cell r="P152">
            <v>2549.2424419343702</v>
          </cell>
        </row>
        <row r="153">
          <cell r="B153" t="str">
            <v>CO2_E</v>
          </cell>
          <cell r="C153" t="str">
            <v>VAR_fout</v>
          </cell>
          <cell r="D153" t="str">
            <v>CHPNGA</v>
          </cell>
          <cell r="E153">
            <v>207.31722781022299</v>
          </cell>
          <cell r="F153">
            <v>3.4681299091436302E-2</v>
          </cell>
          <cell r="G153">
            <v>1.6001468292263299</v>
          </cell>
          <cell r="H153">
            <v>130.350900845024</v>
          </cell>
          <cell r="I153">
            <v>89.158570675416897</v>
          </cell>
          <cell r="J153">
            <v>206.382136238915</v>
          </cell>
          <cell r="K153">
            <v>235.69242786868</v>
          </cell>
          <cell r="L153">
            <v>177.393453581838</v>
          </cell>
          <cell r="M153">
            <v>129.62603462319501</v>
          </cell>
          <cell r="N153">
            <v>4.3335130584881796</v>
          </cell>
          <cell r="O153">
            <v>1.9412562406089999</v>
          </cell>
          <cell r="P153">
            <v>2.5805222250879001</v>
          </cell>
        </row>
        <row r="154">
          <cell r="B154" t="str">
            <v>CO2_E</v>
          </cell>
          <cell r="C154" t="str">
            <v>VAR_fout</v>
          </cell>
          <cell r="D154" t="str">
            <v>EWSTINC</v>
          </cell>
          <cell r="E154">
            <v>1689.29321910216</v>
          </cell>
          <cell r="F154">
            <v>1895.8837546196601</v>
          </cell>
          <cell r="G154">
            <v>2128.34234419831</v>
          </cell>
          <cell r="H154">
            <v>1920.6445450328099</v>
          </cell>
          <cell r="I154">
            <v>1944.9762305771001</v>
          </cell>
          <cell r="J154">
            <v>1990.71016443493</v>
          </cell>
          <cell r="K154">
            <v>2037.5494299412901</v>
          </cell>
          <cell r="L154">
            <v>2085.5343390790299</v>
          </cell>
          <cell r="M154">
            <v>2085.5341672427398</v>
          </cell>
          <cell r="N154">
            <v>2085.53595611526</v>
          </cell>
          <cell r="O154">
            <v>2085.5352631667001</v>
          </cell>
          <cell r="P154">
            <v>2085.5400237047802</v>
          </cell>
        </row>
        <row r="155">
          <cell r="B155" t="str">
            <v>CO2_E</v>
          </cell>
          <cell r="C155" t="str">
            <v>VAR_fout</v>
          </cell>
          <cell r="D155" t="str">
            <v>ENGA-GTCC</v>
          </cell>
          <cell r="J155">
            <v>3.0010506385963001</v>
          </cell>
          <cell r="K155">
            <v>167.797413945058</v>
          </cell>
          <cell r="L155">
            <v>273.115262460569</v>
          </cell>
          <cell r="M155">
            <v>714.45224744563302</v>
          </cell>
          <cell r="N155">
            <v>1016.6363212623299</v>
          </cell>
          <cell r="O155">
            <v>1041.89141005998</v>
          </cell>
          <cell r="P155">
            <v>1024.1768754708801</v>
          </cell>
        </row>
        <row r="156">
          <cell r="B156" t="str">
            <v>CO2_E</v>
          </cell>
          <cell r="C156" t="str">
            <v>VAR_fout</v>
          </cell>
          <cell r="D156" t="str">
            <v>HPLOIL</v>
          </cell>
          <cell r="E156">
            <v>15.8762524785219</v>
          </cell>
          <cell r="F156">
            <v>16.0297407888193</v>
          </cell>
          <cell r="G156">
            <v>0.100079647150272</v>
          </cell>
          <cell r="H156">
            <v>0.113230155520283</v>
          </cell>
          <cell r="I156">
            <v>8.8246248110031594E-2</v>
          </cell>
          <cell r="J156">
            <v>8.5337759147236E-2</v>
          </cell>
          <cell r="K156">
            <v>8.1161839295749494E-2</v>
          </cell>
          <cell r="L156">
            <v>3.1920836289636198E-2</v>
          </cell>
          <cell r="M156">
            <v>5.5038779567492001E-2</v>
          </cell>
          <cell r="N156">
            <v>2.9582380468745E-2</v>
          </cell>
          <cell r="O156">
            <v>6.2991051641520607E-2</v>
          </cell>
          <cell r="P156">
            <v>2.7479800109177801E-2</v>
          </cell>
        </row>
        <row r="157">
          <cell r="B157" t="str">
            <v>CO2_E</v>
          </cell>
          <cell r="C157" t="str">
            <v>VAR_fout</v>
          </cell>
          <cell r="D157" t="str">
            <v>CHPGFC</v>
          </cell>
          <cell r="J157">
            <v>65.733886992081693</v>
          </cell>
          <cell r="K157">
            <v>169.81091296699299</v>
          </cell>
          <cell r="L157">
            <v>270.89200313869497</v>
          </cell>
          <cell r="M157">
            <v>262.21889534365602</v>
          </cell>
          <cell r="N157">
            <v>205.150836823649</v>
          </cell>
          <cell r="O157">
            <v>83.688415846174195</v>
          </cell>
          <cell r="P157">
            <v>4.3642053948176001</v>
          </cell>
        </row>
        <row r="158">
          <cell r="B158" t="str">
            <v>CO2_E</v>
          </cell>
          <cell r="C158" t="str">
            <v>VAR_fout</v>
          </cell>
          <cell r="D158" t="str">
            <v>EOIL-ENG</v>
          </cell>
          <cell r="E158">
            <v>8.6852817017375408</v>
          </cell>
          <cell r="F158">
            <v>1.3977247827846401E-2</v>
          </cell>
          <cell r="G158">
            <v>0.73724002803990496</v>
          </cell>
          <cell r="H158">
            <v>0.32013443497614102</v>
          </cell>
          <cell r="I158">
            <v>0.416359039912302</v>
          </cell>
          <cell r="J158">
            <v>0.51139666999970901</v>
          </cell>
          <cell r="K158">
            <v>1.44017797219618</v>
          </cell>
          <cell r="L158">
            <v>2.5061414133789102</v>
          </cell>
          <cell r="M158">
            <v>1.2454170628338499</v>
          </cell>
          <cell r="N158">
            <v>2.4905699223643301</v>
          </cell>
          <cell r="O158">
            <v>3.0144820131971599</v>
          </cell>
          <cell r="P158">
            <v>5.7693482889846797</v>
          </cell>
        </row>
        <row r="159">
          <cell r="B159" t="str">
            <v>CO2_E</v>
          </cell>
          <cell r="C159" t="str">
            <v>VAR_fout</v>
          </cell>
          <cell r="D159" t="str">
            <v>ENGA-GTOC</v>
          </cell>
          <cell r="I159">
            <v>1.03102448617141</v>
          </cell>
          <cell r="J159">
            <v>9.3550421796176106</v>
          </cell>
          <cell r="K159">
            <v>71.882192173528495</v>
          </cell>
          <cell r="L159">
            <v>48.431557436149497</v>
          </cell>
          <cell r="M159">
            <v>49.7418241503266</v>
          </cell>
          <cell r="N159">
            <v>19.633178773642399</v>
          </cell>
          <cell r="O159">
            <v>5.4807565795465401</v>
          </cell>
          <cell r="P159">
            <v>17.7195848265462</v>
          </cell>
        </row>
        <row r="160">
          <cell r="B160" t="str">
            <v>CO2_E</v>
          </cell>
          <cell r="C160" t="str">
            <v>VAR_fout</v>
          </cell>
          <cell r="D160" t="str">
            <v>CHPOIL</v>
          </cell>
          <cell r="E160">
            <v>1.52239937249415</v>
          </cell>
          <cell r="F160">
            <v>2.1489141170639301E-2</v>
          </cell>
          <cell r="G160">
            <v>0.64818489141275204</v>
          </cell>
          <cell r="H160">
            <v>0.38223146988497703</v>
          </cell>
          <cell r="I160">
            <v>0.58472850779104102</v>
          </cell>
          <cell r="J160">
            <v>0.58727513468955805</v>
          </cell>
          <cell r="K160">
            <v>0.62703108029866905</v>
          </cell>
          <cell r="L160">
            <v>1.05231593406992</v>
          </cell>
          <cell r="M160">
            <v>0.84002747793088695</v>
          </cell>
          <cell r="N160">
            <v>1.09104655596055</v>
          </cell>
          <cell r="O160">
            <v>0.79933312291889302</v>
          </cell>
          <cell r="P160">
            <v>1.14945475846769</v>
          </cell>
        </row>
        <row r="161">
          <cell r="B161" t="str">
            <v>CO2_E</v>
          </cell>
          <cell r="C161" t="str">
            <v>VAR_comnet</v>
          </cell>
          <cell r="D161" t="str">
            <v>-</v>
          </cell>
          <cell r="E161">
            <v>4861.5744971551303</v>
          </cell>
          <cell r="F161">
            <v>4611.44095301783</v>
          </cell>
          <cell r="G161">
            <v>4664.9824822198898</v>
          </cell>
          <cell r="H161">
            <v>4653.51593356988</v>
          </cell>
          <cell r="I161">
            <v>4618.9027310954998</v>
          </cell>
          <cell r="J161">
            <v>4864.59314037684</v>
          </cell>
          <cell r="K161">
            <v>5231.3545474250705</v>
          </cell>
          <cell r="L161">
            <v>5437.7636063924801</v>
          </cell>
          <cell r="M161">
            <v>5801.3569613765303</v>
          </cell>
          <cell r="N161">
            <v>5884.3582972046097</v>
          </cell>
          <cell r="O161">
            <v>5771.8401968183898</v>
          </cell>
          <cell r="P161">
            <v>5690.7709365036299</v>
          </cell>
        </row>
        <row r="162">
          <cell r="B162" t="str">
            <v>CO2_I</v>
          </cell>
          <cell r="C162" t="str">
            <v>VAR_fout</v>
          </cell>
          <cell r="D162" t="str">
            <v>ITOT-CHPNGA</v>
          </cell>
          <cell r="E162">
            <v>108.251643808437</v>
          </cell>
          <cell r="F162">
            <v>14.4841046436347</v>
          </cell>
          <cell r="G162">
            <v>9.2341717676105102</v>
          </cell>
          <cell r="H162">
            <v>122.703023088959</v>
          </cell>
          <cell r="I162">
            <v>100.951372332319</v>
          </cell>
          <cell r="J162">
            <v>24.657128752774199</v>
          </cell>
          <cell r="K162">
            <v>18.601804305584899</v>
          </cell>
          <cell r="L162">
            <v>8.4663601311985399</v>
          </cell>
          <cell r="M162">
            <v>6.5122044935065704</v>
          </cell>
          <cell r="N162">
            <v>8.6196813273583999</v>
          </cell>
          <cell r="O162">
            <v>9.6937691942330009</v>
          </cell>
          <cell r="P162">
            <v>3.4806488802740301</v>
          </cell>
        </row>
        <row r="163">
          <cell r="B163" t="str">
            <v>CO2_I</v>
          </cell>
          <cell r="C163" t="str">
            <v>VAR_fout</v>
          </cell>
          <cell r="D163" t="str">
            <v>ITOT-SWHNGABR</v>
          </cell>
          <cell r="E163">
            <v>2005.153104</v>
          </cell>
          <cell r="F163">
            <v>1702.7160622525601</v>
          </cell>
          <cell r="G163">
            <v>1913.83656289393</v>
          </cell>
          <cell r="H163">
            <v>1634.39393392746</v>
          </cell>
          <cell r="I163">
            <v>1482.66867459735</v>
          </cell>
          <cell r="J163">
            <v>1391.74162678823</v>
          </cell>
          <cell r="K163">
            <v>1277.8933534877301</v>
          </cell>
          <cell r="L163">
            <v>1282.01573139058</v>
          </cell>
          <cell r="M163">
            <v>920.96957282838196</v>
          </cell>
          <cell r="N163">
            <v>675.56764108778202</v>
          </cell>
          <cell r="O163">
            <v>680.29265212878101</v>
          </cell>
          <cell r="P163">
            <v>608.66842717497104</v>
          </cell>
        </row>
        <row r="164">
          <cell r="B164" t="str">
            <v>CO2_I</v>
          </cell>
          <cell r="C164" t="str">
            <v>VAR_fout</v>
          </cell>
          <cell r="D164" t="str">
            <v>ITOT-SWHLFOBR</v>
          </cell>
          <cell r="E164">
            <v>655.76792539774499</v>
          </cell>
          <cell r="F164">
            <v>597.32490395335697</v>
          </cell>
          <cell r="G164">
            <v>589.70309357397002</v>
          </cell>
          <cell r="H164">
            <v>479.38738819061598</v>
          </cell>
          <cell r="I164">
            <v>365.24527484219999</v>
          </cell>
          <cell r="J164">
            <v>249.495825402485</v>
          </cell>
          <cell r="K164">
            <v>133.78642824079401</v>
          </cell>
          <cell r="L164">
            <v>19.137407933552399</v>
          </cell>
          <cell r="M164">
            <v>19.135434404971001</v>
          </cell>
          <cell r="N164">
            <v>19.134826602216499</v>
          </cell>
          <cell r="O164">
            <v>18.436869219695499</v>
          </cell>
          <cell r="P164">
            <v>18.276240654056799</v>
          </cell>
        </row>
        <row r="165">
          <cell r="B165" t="str">
            <v>CO2_I</v>
          </cell>
          <cell r="C165" t="str">
            <v>VAR_fout</v>
          </cell>
          <cell r="D165" t="str">
            <v>ITOT-CHPNGACCS</v>
          </cell>
          <cell r="J165">
            <v>1.2115098864205E-2</v>
          </cell>
          <cell r="K165">
            <v>1.45855396983462E-2</v>
          </cell>
          <cell r="L165">
            <v>3.2679939479254502E-2</v>
          </cell>
          <cell r="M165">
            <v>2.1331267034808799E-2</v>
          </cell>
          <cell r="N165">
            <v>3.9998137279492599E-2</v>
          </cell>
          <cell r="O165">
            <v>3.65035737461517E-2</v>
          </cell>
          <cell r="P165">
            <v>5.61506691297382E-2</v>
          </cell>
        </row>
        <row r="166">
          <cell r="B166" t="str">
            <v>CO2_I</v>
          </cell>
          <cell r="C166" t="str">
            <v>VAR_fout</v>
          </cell>
          <cell r="D166" t="str">
            <v>ITOT-CHPGFC</v>
          </cell>
          <cell r="H166">
            <v>0.12518602431737799</v>
          </cell>
          <cell r="I166">
            <v>0.17463370709696099</v>
          </cell>
          <cell r="J166">
            <v>0.28113145679823298</v>
          </cell>
          <cell r="K166">
            <v>0.40159694182156302</v>
          </cell>
          <cell r="L166">
            <v>0.65410647402100297</v>
          </cell>
          <cell r="M166">
            <v>0.59665783491655999</v>
          </cell>
          <cell r="N166">
            <v>1.0827438718226701</v>
          </cell>
          <cell r="O166">
            <v>1.0497290743322001</v>
          </cell>
          <cell r="P166">
            <v>1.3036148103497001</v>
          </cell>
        </row>
        <row r="167">
          <cell r="B167" t="str">
            <v>CO2_I</v>
          </cell>
          <cell r="C167" t="str">
            <v>VAR_fout</v>
          </cell>
          <cell r="D167" t="str">
            <v>ITOT-SWHCOABR</v>
          </cell>
          <cell r="E167">
            <v>330.01218265519901</v>
          </cell>
          <cell r="F167">
            <v>321.179307680916</v>
          </cell>
          <cell r="G167">
            <v>263.23452516569699</v>
          </cell>
          <cell r="H167">
            <v>0.100513078758387</v>
          </cell>
          <cell r="I167">
            <v>0.113183783876595</v>
          </cell>
          <cell r="J167">
            <v>9.8664276808700102E-2</v>
          </cell>
          <cell r="K167">
            <v>0.12501298610566799</v>
          </cell>
          <cell r="L167">
            <v>0.27931186924635798</v>
          </cell>
          <cell r="M167">
            <v>0.18727900808131101</v>
          </cell>
          <cell r="N167">
            <v>0.31403978476599997</v>
          </cell>
          <cell r="O167">
            <v>0.15325265986341299</v>
          </cell>
          <cell r="P167">
            <v>0.28638366685664102</v>
          </cell>
        </row>
        <row r="168">
          <cell r="B168" t="str">
            <v>CO2_I</v>
          </cell>
          <cell r="C168" t="str">
            <v>VAR_fout</v>
          </cell>
          <cell r="D168" t="str">
            <v>ITOT-CHPOIL</v>
          </cell>
          <cell r="E168">
            <v>21.672190821350299</v>
          </cell>
          <cell r="F168">
            <v>51.235289969292097</v>
          </cell>
          <cell r="G168">
            <v>0.83966703204570303</v>
          </cell>
          <cell r="H168">
            <v>47.601328491709602</v>
          </cell>
          <cell r="I168">
            <v>47.339315879156402</v>
          </cell>
          <cell r="J168">
            <v>5.1329213034690202</v>
          </cell>
          <cell r="K168">
            <v>5.79270496110182</v>
          </cell>
          <cell r="L168">
            <v>5.7880859162488703</v>
          </cell>
          <cell r="M168">
            <v>5.7839457216424499</v>
          </cell>
          <cell r="N168">
            <v>6.3096665958598104</v>
          </cell>
          <cell r="O168">
            <v>5.92285398255936</v>
          </cell>
          <cell r="P168">
            <v>6.0843803275919797</v>
          </cell>
        </row>
        <row r="169">
          <cell r="B169" t="str">
            <v>CO2_I</v>
          </cell>
          <cell r="C169" t="str">
            <v>VAR_fout</v>
          </cell>
          <cell r="D169" t="str">
            <v>ITOT-SWHWSTBR</v>
          </cell>
          <cell r="E169">
            <v>723.65831649300003</v>
          </cell>
          <cell r="F169">
            <v>749.83702457356799</v>
          </cell>
          <cell r="G169">
            <v>520.44669373140403</v>
          </cell>
          <cell r="H169">
            <v>514.63400354068904</v>
          </cell>
          <cell r="I169">
            <v>508.821259730088</v>
          </cell>
          <cell r="J169">
            <v>506.25317317602202</v>
          </cell>
          <cell r="K169">
            <v>503.68480602225299</v>
          </cell>
          <cell r="L169">
            <v>501.11582148969097</v>
          </cell>
          <cell r="M169">
            <v>501.11607687758999</v>
          </cell>
          <cell r="N169">
            <v>501.11511593208502</v>
          </cell>
          <cell r="O169">
            <v>501.11527022917102</v>
          </cell>
          <cell r="P169">
            <v>501.11222252688202</v>
          </cell>
        </row>
        <row r="170">
          <cell r="B170" t="str">
            <v>CO2_I</v>
          </cell>
          <cell r="C170" t="str">
            <v>VAR_fout</v>
          </cell>
          <cell r="D170" t="str">
            <v>ITOT-SWHNGAHP</v>
          </cell>
          <cell r="G170">
            <v>1.51673741504709</v>
          </cell>
          <cell r="H170">
            <v>4.9485048710379598</v>
          </cell>
          <cell r="I170">
            <v>5.9758057295136497</v>
          </cell>
          <cell r="J170">
            <v>6.6118760290288296</v>
          </cell>
          <cell r="K170">
            <v>6.5082831481726799</v>
          </cell>
          <cell r="L170">
            <v>6.3923631557118101</v>
          </cell>
          <cell r="M170">
            <v>5.9855556510439403</v>
          </cell>
          <cell r="N170">
            <v>110.50436639297401</v>
          </cell>
          <cell r="O170">
            <v>110.500882234307</v>
          </cell>
          <cell r="P170">
            <v>109.903827982762</v>
          </cell>
        </row>
        <row r="171">
          <cell r="B171" t="str">
            <v>CO2_I</v>
          </cell>
          <cell r="C171" t="str">
            <v>VAR_fout</v>
          </cell>
          <cell r="D171" t="str">
            <v>ITOT-CHPWST</v>
          </cell>
          <cell r="E171">
            <v>344.47137327399997</v>
          </cell>
          <cell r="F171">
            <v>344.64645327055598</v>
          </cell>
          <cell r="G171">
            <v>504.19614869357099</v>
          </cell>
          <cell r="H171">
            <v>498.56554260634499</v>
          </cell>
          <cell r="I171">
            <v>492.93520903531697</v>
          </cell>
          <cell r="J171">
            <v>490.44671865684899</v>
          </cell>
          <cell r="K171">
            <v>487.95854311158399</v>
          </cell>
          <cell r="L171">
            <v>485.47107768570697</v>
          </cell>
          <cell r="M171">
            <v>485.470713111995</v>
          </cell>
          <cell r="N171">
            <v>485.47179644084702</v>
          </cell>
          <cell r="O171">
            <v>485.47153294304701</v>
          </cell>
          <cell r="P171">
            <v>485.47471672476098</v>
          </cell>
        </row>
        <row r="172">
          <cell r="B172" t="str">
            <v>CO2_I</v>
          </cell>
          <cell r="C172" t="str">
            <v>VAR_fout</v>
          </cell>
          <cell r="D172" t="str">
            <v>ITOT-SWHHFOBR</v>
          </cell>
          <cell r="E172">
            <v>210.21008541129399</v>
          </cell>
          <cell r="F172">
            <v>163.15205931349399</v>
          </cell>
          <cell r="G172">
            <v>0.19925593092663699</v>
          </cell>
          <cell r="H172">
            <v>5.7350749779284498E-2</v>
          </cell>
          <cell r="I172">
            <v>8.8733831507044905E-2</v>
          </cell>
          <cell r="J172">
            <v>7.9065761817652E-2</v>
          </cell>
          <cell r="K172">
            <v>8.82593170580213E-2</v>
          </cell>
        </row>
        <row r="173">
          <cell r="B173" t="str">
            <v>CO2_I</v>
          </cell>
          <cell r="C173" t="str">
            <v>VAR_comnet</v>
          </cell>
          <cell r="D173" t="str">
            <v>-</v>
          </cell>
          <cell r="E173">
            <v>4399.19682186102</v>
          </cell>
          <cell r="F173">
            <v>3944.5752056573701</v>
          </cell>
          <cell r="G173">
            <v>3803.20685620421</v>
          </cell>
          <cell r="H173">
            <v>3302.5167745696699</v>
          </cell>
          <cell r="I173">
            <v>3004.3134634684202</v>
          </cell>
          <cell r="J173">
            <v>2674.8102467031499</v>
          </cell>
          <cell r="K173">
            <v>2434.8553780619</v>
          </cell>
          <cell r="L173">
            <v>2309.3529459854399</v>
          </cell>
          <cell r="M173">
            <v>1945.77877119916</v>
          </cell>
          <cell r="N173">
            <v>1808.1598761729899</v>
          </cell>
          <cell r="O173">
            <v>1812.6733152397401</v>
          </cell>
          <cell r="P173">
            <v>1734.6466134176301</v>
          </cell>
        </row>
        <row r="174">
          <cell r="B174"/>
          <cell r="C174"/>
          <cell r="D174"/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5.8700018978508699E-7</v>
          </cell>
          <cell r="I4">
            <v>8.8748959447458295E-7</v>
          </cell>
          <cell r="J4">
            <v>1.0583530988415499E-6</v>
          </cell>
          <cell r="K4">
            <v>1.6770581085065601E-6</v>
          </cell>
          <cell r="L4">
            <v>1.3441976359302701E-4</v>
          </cell>
          <cell r="M4">
            <v>2.8276906647193199E-6</v>
          </cell>
          <cell r="N4">
            <v>5.9409360649506E-5</v>
          </cell>
          <cell r="O4">
            <v>5.3199330300654903E-6</v>
          </cell>
          <cell r="P4">
            <v>2.4160226617243801E-4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2.38552790914553E-5</v>
          </cell>
          <cell r="K5">
            <v>1.1523961491073501E-6</v>
          </cell>
          <cell r="L5">
            <v>4.5220343256790697E-6</v>
          </cell>
          <cell r="M5">
            <v>8.7542338138714003E-7</v>
          </cell>
          <cell r="N5">
            <v>2.8444833835189701E-5</v>
          </cell>
          <cell r="O5">
            <v>5.5316988950392901E-7</v>
          </cell>
          <cell r="P5">
            <v>3.4613837681537202E-5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2.4947560552069498E-6</v>
          </cell>
          <cell r="I6">
            <v>3.6989612984520099E-6</v>
          </cell>
          <cell r="J6">
            <v>9.9166762656542906E-7</v>
          </cell>
          <cell r="K6">
            <v>1.41846961086507E-6</v>
          </cell>
          <cell r="L6">
            <v>4.8994507981002598E-6</v>
          </cell>
          <cell r="M6">
            <v>3.0640824177548602E-6</v>
          </cell>
          <cell r="N6">
            <v>7.5205916720987504E-6</v>
          </cell>
          <cell r="O6">
            <v>2.17085446798182E-6</v>
          </cell>
          <cell r="P6">
            <v>2.0420913545366099E-5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7.2650985181313903E-7</v>
          </cell>
          <cell r="I7">
            <v>1.10224479928346E-6</v>
          </cell>
          <cell r="J7">
            <v>1.21427729553626E-6</v>
          </cell>
          <cell r="K7">
            <v>1.4804017624479001E-6</v>
          </cell>
          <cell r="L7">
            <v>1.5933710502429501E-6</v>
          </cell>
          <cell r="M7">
            <v>1.27539260142127E-6</v>
          </cell>
          <cell r="N7">
            <v>6.83453674800163E-7</v>
          </cell>
          <cell r="O7">
            <v>9.5460764997427597E-7</v>
          </cell>
          <cell r="P7">
            <v>3.03261110302578E-6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3.8734278165157502E-7</v>
          </cell>
          <cell r="F8">
            <v>2.1031485531088501E-7</v>
          </cell>
          <cell r="G8">
            <v>2.4611855138297199E-7</v>
          </cell>
          <cell r="H8">
            <v>2.87480845349245E-7</v>
          </cell>
          <cell r="I8">
            <v>6.2014603737220303E-7</v>
          </cell>
          <cell r="J8">
            <v>1.3192233338300301E-6</v>
          </cell>
          <cell r="K8">
            <v>2.6960632230463399E-6</v>
          </cell>
          <cell r="L8">
            <v>1.79382318960431E-2</v>
          </cell>
          <cell r="M8">
            <v>0.94377168673154699</v>
          </cell>
          <cell r="N8">
            <v>0.239214153660539</v>
          </cell>
          <cell r="O8">
            <v>3.5451999130243699E-6</v>
          </cell>
          <cell r="P8">
            <v>2.3980547688987401E-5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1.24353075915064E-3</v>
          </cell>
          <cell r="K9">
            <v>1.47145466371271E-4</v>
          </cell>
          <cell r="L9">
            <v>1.5710908207696201E-4</v>
          </cell>
          <cell r="M9">
            <v>3.6026733631900999E-6</v>
          </cell>
          <cell r="N9">
            <v>1.7238637410764901E-4</v>
          </cell>
          <cell r="O9">
            <v>1.41027230641907E-5</v>
          </cell>
          <cell r="P9">
            <v>1.5965581567136599E-3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4.0978529294905704E-3</v>
          </cell>
          <cell r="F10">
            <v>5.0873723599249802E-3</v>
          </cell>
          <cell r="G10">
            <v>1.1877457892188901E-6</v>
          </cell>
          <cell r="H10">
            <v>7.2848850364387693E-2</v>
          </cell>
          <cell r="I10">
            <v>0.11685352750179299</v>
          </cell>
          <cell r="J10">
            <v>1.5940901457178001E-2</v>
          </cell>
          <cell r="K10">
            <v>2.1850117075600702E-2</v>
          </cell>
          <cell r="L10">
            <v>4.3685633862677598E-2</v>
          </cell>
          <cell r="M10">
            <v>8.3490443481131396E-2</v>
          </cell>
          <cell r="N10">
            <v>4.9299019206354697E-2</v>
          </cell>
          <cell r="O10">
            <v>2.18492288025589E-2</v>
          </cell>
          <cell r="P10">
            <v>4.36701756020949E-2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1.80495619763995E-7</v>
          </cell>
          <cell r="F11">
            <v>1.8985649900019499E-7</v>
          </cell>
          <cell r="G11">
            <v>2.2260317956143701E-7</v>
          </cell>
          <cell r="H11">
            <v>2.62907824487187E-7</v>
          </cell>
          <cell r="I11">
            <v>4.1624051394744E-7</v>
          </cell>
          <cell r="J11">
            <v>6.1026752301764204E-7</v>
          </cell>
          <cell r="K11">
            <v>1.2010387315383199E-6</v>
          </cell>
          <cell r="L11">
            <v>5.4626570981399696E-4</v>
          </cell>
          <cell r="M11">
            <v>5.3305639750688999E-6</v>
          </cell>
          <cell r="N11">
            <v>1.4950635025092799E-4</v>
          </cell>
          <cell r="O11">
            <v>1.44623380898139E-5</v>
          </cell>
          <cell r="P11">
            <v>6.3719330170262695E-4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1.43925658059049E-2</v>
          </cell>
          <cell r="F12">
            <v>6.9795144968457304E-2</v>
          </cell>
          <cell r="G12">
            <v>4.4784950454477801E-7</v>
          </cell>
          <cell r="H12">
            <v>4.0839939301215201E-7</v>
          </cell>
          <cell r="I12">
            <v>1.50886478303987E-2</v>
          </cell>
          <cell r="J12">
            <v>3.9765958161876898E-2</v>
          </cell>
          <cell r="K12">
            <v>4.8877835153134097E-2</v>
          </cell>
          <cell r="L12">
            <v>5.2084420110414899E-5</v>
          </cell>
          <cell r="M12">
            <v>1.57734745757508E-2</v>
          </cell>
          <cell r="N12">
            <v>3.9093256444694198E-2</v>
          </cell>
          <cell r="O12">
            <v>4.8878831837896798E-2</v>
          </cell>
          <cell r="P12">
            <v>1.5985413806145999E-4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1.7335345734293501E-4</v>
          </cell>
          <cell r="M13">
            <v>3.3125956288378902E-6</v>
          </cell>
          <cell r="N13">
            <v>1.26838063669901E-4</v>
          </cell>
          <cell r="O13">
            <v>1.6886515057437802E-5</v>
          </cell>
          <cell r="P13">
            <v>8.4959451751632196E-4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1.63552932569258E-4</v>
          </cell>
          <cell r="I14">
            <v>6.9567665974457796E-7</v>
          </cell>
          <cell r="J14">
            <v>3.4713179471598298E-7</v>
          </cell>
          <cell r="K14">
            <v>1.21459796939257E-6</v>
          </cell>
          <cell r="L14">
            <v>1.4964515861454901E-6</v>
          </cell>
          <cell r="M14">
            <v>2.0963786458162701E-4</v>
          </cell>
          <cell r="N14">
            <v>8.7483541844207007E-6</v>
          </cell>
          <cell r="O14">
            <v>5.2068398926162398E-4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7.5137756249499003E-8</v>
          </cell>
          <cell r="F15">
            <v>7.8962973499826901E-8</v>
          </cell>
          <cell r="G15">
            <v>9.30002708929177E-8</v>
          </cell>
          <cell r="H15">
            <v>1.09803646367612E-7</v>
          </cell>
          <cell r="I15">
            <v>1.7429458089407901E-7</v>
          </cell>
          <cell r="J15">
            <v>2.2979154929580601E-7</v>
          </cell>
          <cell r="K15">
            <v>3.3547500735510901E-7</v>
          </cell>
          <cell r="L15">
            <v>1.6809171621306299E-6</v>
          </cell>
          <cell r="M15">
            <v>4.6570472952197999E-4</v>
          </cell>
          <cell r="N15">
            <v>3.3495019626305298E-5</v>
          </cell>
          <cell r="O15">
            <v>3.2496181496373701E-6</v>
          </cell>
          <cell r="P15">
            <v>1.0070772697771699E-4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6.6269391735467197E-6</v>
          </cell>
          <cell r="I16">
            <v>3.8193616357543703E-5</v>
          </cell>
          <cell r="J16">
            <v>7.3654163493826303E-5</v>
          </cell>
          <cell r="K16">
            <v>3.0903393249278402E-5</v>
          </cell>
          <cell r="L16">
            <v>3.9431004755161402E-5</v>
          </cell>
          <cell r="M16">
            <v>1.5587462630035201E-5</v>
          </cell>
          <cell r="N16">
            <v>1.03622190921441E-4</v>
          </cell>
          <cell r="O16">
            <v>7.54622011787808E-6</v>
          </cell>
          <cell r="P16">
            <v>1.77214013098119E-4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8.5868541807850097E-7</v>
          </cell>
          <cell r="I17">
            <v>1.3502563413121E-6</v>
          </cell>
          <cell r="J17">
            <v>1.2492831167203399E-6</v>
          </cell>
          <cell r="K17">
            <v>1.49633518880306E-6</v>
          </cell>
          <cell r="L17">
            <v>1.69216678313917E-6</v>
          </cell>
          <cell r="M17">
            <v>1.81586707993491E-6</v>
          </cell>
          <cell r="N17">
            <v>8.4431616368830203E-7</v>
          </cell>
          <cell r="O17">
            <v>1.1733076967114501E-6</v>
          </cell>
          <cell r="P17">
            <v>4.0705602528225002E-6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5.1236917366343204E-6</v>
          </cell>
          <cell r="I18">
            <v>1.12611421262537E-4</v>
          </cell>
          <cell r="J18">
            <v>1.9692552726685101E-4</v>
          </cell>
          <cell r="K18">
            <v>7.0937385332576694E-5</v>
          </cell>
          <cell r="L18">
            <v>2.7913327027761402E-6</v>
          </cell>
          <cell r="M18">
            <v>1.6994376252643399E-6</v>
          </cell>
          <cell r="N18">
            <v>3.8188250473913001E-6</v>
          </cell>
          <cell r="O18">
            <v>2.2340929480108101E-5</v>
          </cell>
          <cell r="P18">
            <v>4.4150631654993398E-4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7.6654164316849593E-8</v>
          </cell>
          <cell r="F19">
            <v>7.7136599735932995E-8</v>
          </cell>
          <cell r="G19">
            <v>9.0939127942781699E-8</v>
          </cell>
          <cell r="H19">
            <v>1.0608055305290099E-7</v>
          </cell>
          <cell r="I19">
            <v>1.75311683054813E-7</v>
          </cell>
          <cell r="J19">
            <v>2.8198532761277999E-7</v>
          </cell>
          <cell r="K19">
            <v>4.44772581297823E-7</v>
          </cell>
          <cell r="L19">
            <v>1.22416799742712</v>
          </cell>
          <cell r="M19">
            <v>0.43364252616815302</v>
          </cell>
          <cell r="N19">
            <v>7.5832023072532498E-6</v>
          </cell>
          <cell r="O19">
            <v>6.1654178921071103E-6</v>
          </cell>
          <cell r="P19">
            <v>1.71238310911836E-5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4.95156266656024E-2</v>
          </cell>
          <cell r="F20">
            <v>0.112771963508909</v>
          </cell>
          <cell r="G20">
            <v>1.12008874695926E-4</v>
          </cell>
          <cell r="H20">
            <v>2.0895825232909398E-6</v>
          </cell>
          <cell r="I20">
            <v>5.5314885106848604E-6</v>
          </cell>
          <cell r="J20">
            <v>7.2428314038040495E-2</v>
          </cell>
          <cell r="K20">
            <v>8.9959954190720906E-2</v>
          </cell>
          <cell r="L20">
            <v>2.52778031707781E-5</v>
          </cell>
          <cell r="M20">
            <v>9.5981088637340107E-3</v>
          </cell>
          <cell r="N20">
            <v>6.2837193183339704E-2</v>
          </cell>
          <cell r="O20">
            <v>8.9958732516737999E-2</v>
          </cell>
          <cell r="P20">
            <v>3.5185681025454403E-5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6.54460145419971E-7</v>
          </cell>
          <cell r="F21">
            <v>2.3505877738209799E-7</v>
          </cell>
          <cell r="G21">
            <v>1.09490353598752E-6</v>
          </cell>
          <cell r="H21">
            <v>0.112163351451121</v>
          </cell>
          <cell r="I21">
            <v>0.140211160801962</v>
          </cell>
          <cell r="J21">
            <v>3.0750678236683999E-6</v>
          </cell>
          <cell r="K21">
            <v>7.0012632503085695E-7</v>
          </cell>
          <cell r="L21">
            <v>1.9691593690151701</v>
          </cell>
          <cell r="M21">
            <v>0.88110253562837204</v>
          </cell>
          <cell r="N21">
            <v>1.19880013529277E-6</v>
          </cell>
          <cell r="O21">
            <v>9.5949927943713604E-7</v>
          </cell>
          <cell r="P21">
            <v>3.2344275402696799E-6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6.8981381141069405E-7</v>
          </cell>
          <cell r="F22">
            <v>1.62084000473145E-5</v>
          </cell>
          <cell r="G22">
            <v>1.08102099076732E-6</v>
          </cell>
          <cell r="H22">
            <v>4.4039229497550699E-7</v>
          </cell>
          <cell r="I22">
            <v>1.28886162307452E-5</v>
          </cell>
          <cell r="J22">
            <v>3.9973987359576599E-6</v>
          </cell>
          <cell r="K22">
            <v>1.0393729613906999E-5</v>
          </cell>
          <cell r="L22">
            <v>1.6655216888813301E-5</v>
          </cell>
          <cell r="M22">
            <v>1.3607698334245999E-6</v>
          </cell>
          <cell r="N22">
            <v>2.3642175932048299E-5</v>
          </cell>
          <cell r="O22">
            <v>3.41307231828497E-6</v>
          </cell>
          <cell r="P22">
            <v>6.8454062341917102E-5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3.34372625620988E-4</v>
          </cell>
          <cell r="K23">
            <v>1.3861272367544401E-4</v>
          </cell>
          <cell r="L23">
            <v>5.4204201435399495E-4</v>
          </cell>
          <cell r="M23">
            <v>1.6802197070994498E-5</v>
          </cell>
          <cell r="N23">
            <v>7.2284007268754499E-4</v>
          </cell>
          <cell r="O23">
            <v>9.7333990330786199E-6</v>
          </cell>
          <cell r="P23">
            <v>1.3826238350903399E-3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2.4586575716592599E-4</v>
          </cell>
          <cell r="F24">
            <v>5.1380162092657201E-5</v>
          </cell>
          <cell r="G24">
            <v>3.2805763121819901E-6</v>
          </cell>
          <cell r="H24">
            <v>4.4361105045231598E-5</v>
          </cell>
          <cell r="I24">
            <v>8.2473346031876099E-4</v>
          </cell>
          <cell r="J24">
            <v>6.5138402975400099E-4</v>
          </cell>
          <cell r="K24">
            <v>8.0350713497205804E-5</v>
          </cell>
          <cell r="L24">
            <v>8.92224693391536E-3</v>
          </cell>
          <cell r="M24">
            <v>8.7796575854270096E-5</v>
          </cell>
          <cell r="N24">
            <v>3.1360036884508301E-2</v>
          </cell>
          <cell r="O24">
            <v>1.7577411920425001E-2</v>
          </cell>
          <cell r="P24">
            <v>9.1942294182844799E-3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2.21072932281538E-7</v>
          </cell>
          <cell r="F25">
            <v>1.4629590648226099E-7</v>
          </cell>
          <cell r="G25">
            <v>1.76440384690085E-7</v>
          </cell>
          <cell r="H25">
            <v>1.7439481377427301E-7</v>
          </cell>
          <cell r="I25">
            <v>1.7084848059774401E-5</v>
          </cell>
          <cell r="J25">
            <v>1.2800405891898199E-5</v>
          </cell>
          <cell r="K25">
            <v>1.10162312222738E-5</v>
          </cell>
          <cell r="L25">
            <v>1.6576616607196301E-4</v>
          </cell>
          <cell r="M25">
            <v>3.19075031500207E-4</v>
          </cell>
          <cell r="N25">
            <v>8.1586947500442292E-3</v>
          </cell>
          <cell r="O25">
            <v>8.4084837488920997E-2</v>
          </cell>
          <cell r="P25">
            <v>3.99977417860252E-2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0.16125498189294901</v>
          </cell>
          <cell r="F26">
            <v>5.1237930295157497E-2</v>
          </cell>
          <cell r="G26">
            <v>2.9942879550136202E-6</v>
          </cell>
          <cell r="H26">
            <v>1.07996643681939E-3</v>
          </cell>
          <cell r="I26">
            <v>0.168808497901801</v>
          </cell>
          <cell r="J26">
            <v>0.19489063672888601</v>
          </cell>
          <cell r="K26">
            <v>0.100469204849234</v>
          </cell>
          <cell r="L26">
            <v>5.6490081854684597E-3</v>
          </cell>
          <cell r="M26">
            <v>0.14506983273299601</v>
          </cell>
          <cell r="N26">
            <v>0.21963584391291899</v>
          </cell>
          <cell r="O26">
            <v>9.4713141039236601E-2</v>
          </cell>
          <cell r="P26">
            <v>1.1752403901419299E-4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2.6454688830446101E-5</v>
          </cell>
          <cell r="I27">
            <v>5.40792421025798E-5</v>
          </cell>
          <cell r="J27">
            <v>1.6352190502769899E-4</v>
          </cell>
          <cell r="K27">
            <v>2.47846558960402E-5</v>
          </cell>
          <cell r="L27">
            <v>1.10643245399888E-4</v>
          </cell>
          <cell r="M27">
            <v>6.1882199797780998E-6</v>
          </cell>
          <cell r="N27">
            <v>7.9691999971462398E-5</v>
          </cell>
          <cell r="O27">
            <v>1.3856685247895599E-5</v>
          </cell>
          <cell r="P27">
            <v>4.0255447788916499E-4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4.9193508276858498E-3</v>
          </cell>
          <cell r="F28">
            <v>1.5325244665299499E-7</v>
          </cell>
          <cell r="G28">
            <v>1.87566439048917E-7</v>
          </cell>
          <cell r="H28">
            <v>1.58683148118877E-7</v>
          </cell>
          <cell r="I28">
            <v>1.3940058506557301E-6</v>
          </cell>
          <cell r="J28">
            <v>7.27436765718847E-6</v>
          </cell>
          <cell r="K28">
            <v>9.7440316605960997E-6</v>
          </cell>
          <cell r="L28">
            <v>1.7273018397975901E-5</v>
          </cell>
          <cell r="M28">
            <v>1.07755588877104E-6</v>
          </cell>
          <cell r="N28">
            <v>2.7807254883518402E-5</v>
          </cell>
          <cell r="O28">
            <v>3.1227002931330899E-6</v>
          </cell>
          <cell r="P28">
            <v>7.0582011451444498E-5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2.0296267352376401E-7</v>
          </cell>
          <cell r="F29">
            <v>1.6778616977035801E-7</v>
          </cell>
          <cell r="G29">
            <v>1.98992685098787E-7</v>
          </cell>
          <cell r="H29">
            <v>2.3589396340539101E-7</v>
          </cell>
          <cell r="I29">
            <v>3.7435923055521298E-7</v>
          </cell>
          <cell r="J29">
            <v>5.3235810782420303E-7</v>
          </cell>
          <cell r="K29">
            <v>1.0485119277326801E-6</v>
          </cell>
          <cell r="L29">
            <v>0.14819101843089799</v>
          </cell>
          <cell r="M29">
            <v>0.49040951504980501</v>
          </cell>
          <cell r="N29">
            <v>2.14312742308041E-3</v>
          </cell>
          <cell r="O29">
            <v>5.1791225908807502E-5</v>
          </cell>
          <cell r="P29">
            <v>3.6791217987163599E-5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9.3293519485662504E-7</v>
          </cell>
          <cell r="I30">
            <v>1.4754341507235001E-6</v>
          </cell>
          <cell r="J30">
            <v>1.36940195600172E-6</v>
          </cell>
          <cell r="K30">
            <v>1.6537020143964E-6</v>
          </cell>
          <cell r="L30">
            <v>1.8874308737481899E-6</v>
          </cell>
          <cell r="M30">
            <v>2.02565795481428E-6</v>
          </cell>
          <cell r="N30">
            <v>9.4074342437089902E-7</v>
          </cell>
          <cell r="O30">
            <v>1.3012858297033E-6</v>
          </cell>
          <cell r="P30">
            <v>4.5159198739908098E-6</v>
          </cell>
        </row>
        <row r="31">
          <cell r="A31" t="str">
            <v>-</v>
          </cell>
          <cell r="B31" t="str">
            <v>VAR_cap</v>
          </cell>
          <cell r="C31" t="str">
            <v>SUP_NGAH2</v>
          </cell>
          <cell r="H31">
            <v>5.8700018978508699E-7</v>
          </cell>
          <cell r="I31">
            <v>1.3064453796964151E-6</v>
          </cell>
          <cell r="J31">
            <v>1.943592753792505E-6</v>
          </cell>
          <cell r="K31">
            <v>3.0523530691401798E-6</v>
          </cell>
          <cell r="L31">
            <v>1.3688030205859499E-4</v>
          </cell>
          <cell r="M31">
            <v>1.3856167705491099E-4</v>
          </cell>
          <cell r="N31">
            <v>1.9621234162884048E-4</v>
          </cell>
          <cell r="O31">
            <v>1.9894405538226838E-4</v>
          </cell>
          <cell r="P31">
            <v>4.3720862326354886E-4</v>
          </cell>
        </row>
        <row r="32">
          <cell r="A32" t="str">
            <v>-</v>
          </cell>
          <cell r="B32" t="str">
            <v>VAR_cap</v>
          </cell>
          <cell r="C32" t="str">
            <v>SUP_WSTHTGBIO</v>
          </cell>
          <cell r="J32">
            <v>2.38552790914553E-5</v>
          </cell>
          <cell r="K32">
            <v>2.4963602582761973E-5</v>
          </cell>
          <cell r="L32">
            <v>2.9344839824544975E-5</v>
          </cell>
          <cell r="M32">
            <v>2.6821619075182054E-5</v>
          </cell>
          <cell r="N32">
            <v>3.4521106737075332E-5</v>
          </cell>
          <cell r="O32">
            <v>3.3842963272179821E-5</v>
          </cell>
          <cell r="P32">
            <v>6.3921338210557583E-5</v>
          </cell>
        </row>
        <row r="33">
          <cell r="A33" t="str">
            <v>-</v>
          </cell>
          <cell r="B33" t="str">
            <v>VAR_cap</v>
          </cell>
          <cell r="C33" t="str">
            <v>STG-H2</v>
          </cell>
          <cell r="H33">
            <v>2.4947560552069498E-6</v>
          </cell>
          <cell r="I33">
            <v>6.0906526792166066E-6</v>
          </cell>
          <cell r="J33">
            <v>6.2681297988347443E-6</v>
          </cell>
          <cell r="K33">
            <v>6.2002065666274395E-6</v>
          </cell>
          <cell r="L33">
            <v>9.3425901054333591E-6</v>
          </cell>
          <cell r="M33">
            <v>9.6896843426101084E-6</v>
          </cell>
          <cell r="N33">
            <v>1.550997750693553E-5</v>
          </cell>
          <cell r="O33">
            <v>1.6003005232657172E-5</v>
          </cell>
          <cell r="P33">
            <v>3.1350009106469996E-5</v>
          </cell>
        </row>
        <row r="34">
          <cell r="A34" t="str">
            <v>-</v>
          </cell>
          <cell r="B34" t="str">
            <v>VAR_cap</v>
          </cell>
          <cell r="C34" t="str">
            <v>SUP_H2NGA</v>
          </cell>
          <cell r="H34">
            <v>7.2650985181313903E-7</v>
          </cell>
          <cell r="I34">
            <v>1.6238826889843189E-6</v>
          </cell>
          <cell r="J34">
            <v>2.2985181749556918E-6</v>
          </cell>
          <cell r="K34">
            <v>2.9722990291725902E-6</v>
          </cell>
          <cell r="L34">
            <v>3.5557207913694701E-6</v>
          </cell>
          <cell r="M34">
            <v>3.44593559671854E-6</v>
          </cell>
          <cell r="N34">
            <v>2.7438237271403501E-6</v>
          </cell>
          <cell r="O34">
            <v>2.5245062604272603E-6</v>
          </cell>
          <cell r="P34">
            <v>5.3980555856798E-6</v>
          </cell>
        </row>
        <row r="35">
          <cell r="A35" t="str">
            <v>-</v>
          </cell>
          <cell r="B35" t="str">
            <v>VAR_cap</v>
          </cell>
          <cell r="C35" t="str">
            <v>D-ENGA</v>
          </cell>
          <cell r="E35">
            <v>1.0275123818837617</v>
          </cell>
          <cell r="F35">
            <v>1.027512592198617</v>
          </cell>
          <cell r="G35">
            <v>1.0275128383171683</v>
          </cell>
          <cell r="H35">
            <v>1.0275131257980137</v>
          </cell>
          <cell r="I35">
            <v>1.0275137459440511</v>
          </cell>
          <cell r="J35">
            <v>1.027515065167385</v>
          </cell>
          <cell r="K35">
            <v>1.0275177612306081</v>
          </cell>
          <cell r="L35">
            <v>0.74687909370930494</v>
          </cell>
          <cell r="M35">
            <v>1.21991837890595</v>
          </cell>
          <cell r="N35">
            <v>1.20092944952499</v>
          </cell>
          <cell r="O35">
            <v>1.2009324928591101</v>
          </cell>
          <cell r="P35">
            <v>1.2009562334683299</v>
          </cell>
        </row>
        <row r="36">
          <cell r="A36" t="str">
            <v>-</v>
          </cell>
          <cell r="B36" t="str">
            <v>VAR_cap</v>
          </cell>
          <cell r="C36" t="str">
            <v>D-CHEAT</v>
          </cell>
          <cell r="J36">
            <v>1.24353075915064E-3</v>
          </cell>
          <cell r="K36">
            <v>1.3906762255219099E-3</v>
          </cell>
          <cell r="L36">
            <v>1.5477853075988701E-3</v>
          </cell>
          <cell r="M36">
            <v>1.5513879809620601E-3</v>
          </cell>
          <cell r="N36">
            <v>1.7237743550697099E-3</v>
          </cell>
          <cell r="O36">
            <v>1.7378770781339E-3</v>
          </cell>
          <cell r="P36">
            <v>3.33443523484757E-3</v>
          </cell>
        </row>
        <row r="37">
          <cell r="A37" t="str">
            <v>-</v>
          </cell>
          <cell r="B37" t="str">
            <v>VAR_cap</v>
          </cell>
          <cell r="C37" t="str">
            <v>SUP_WSTBIO</v>
          </cell>
          <cell r="E37">
            <v>0.21266813925257527</v>
          </cell>
          <cell r="F37">
            <v>0.21775514436763208</v>
          </cell>
          <cell r="G37">
            <v>0.2177544968524556</v>
          </cell>
          <cell r="H37">
            <v>0.21701916213338485</v>
          </cell>
          <cell r="I37">
            <v>0.21655942772529266</v>
          </cell>
          <cell r="J37">
            <v>0.21047038499943996</v>
          </cell>
          <cell r="K37">
            <v>0.20439859442514266</v>
          </cell>
          <cell r="L37">
            <v>0.19832901749574805</v>
          </cell>
          <cell r="M37">
            <v>0.19832562799502962</v>
          </cell>
          <cell r="N37">
            <v>0.19832374034222236</v>
          </cell>
          <cell r="O37">
            <v>0.1983228695514474</v>
          </cell>
          <cell r="P37">
            <v>0.19830700192042047</v>
          </cell>
        </row>
        <row r="38">
          <cell r="A38" t="str">
            <v>-</v>
          </cell>
          <cell r="B38" t="str">
            <v>VAR_cap</v>
          </cell>
          <cell r="C38" t="str">
            <v>D-CNGA</v>
          </cell>
          <cell r="E38">
            <v>1.80495619763995E-7</v>
          </cell>
          <cell r="F38">
            <v>3.7035211876418999E-7</v>
          </cell>
          <cell r="G38">
            <v>5.9295529832562702E-7</v>
          </cell>
          <cell r="H38">
            <v>8.5586312281281397E-7</v>
          </cell>
          <cell r="I38">
            <v>1.2721036367602501E-6</v>
          </cell>
          <cell r="J38">
            <v>1.8823711597778899E-6</v>
          </cell>
          <cell r="K38">
            <v>3.0834098913162101E-6</v>
          </cell>
          <cell r="L38">
            <v>5.49349119705314E-4</v>
          </cell>
          <cell r="M38">
            <v>5.5467968368038301E-4</v>
          </cell>
          <cell r="N38">
            <v>7.0395976235657304E-4</v>
          </cell>
          <cell r="O38">
            <v>7.1801149924642605E-4</v>
          </cell>
          <cell r="P38">
            <v>1.3549858106009401E-3</v>
          </cell>
        </row>
        <row r="39">
          <cell r="A39" t="str">
            <v>-</v>
          </cell>
          <cell r="B39" t="str">
            <v>VAR_cap</v>
          </cell>
          <cell r="C39" t="str">
            <v>SUP_BIONGA</v>
          </cell>
          <cell r="E39">
            <v>4.2410844364524886E-2</v>
          </cell>
          <cell r="F39">
            <v>0.11220578316500321</v>
          </cell>
          <cell r="G39">
            <v>0.10889790822657512</v>
          </cell>
          <cell r="H39">
            <v>0.10376470539155488</v>
          </cell>
          <cell r="I39">
            <v>0.10375977432225528</v>
          </cell>
          <cell r="J39">
            <v>0.10373152383856134</v>
          </cell>
          <cell r="K39">
            <v>0.10373214846108829</v>
          </cell>
          <cell r="L39">
            <v>0.10378307575242261</v>
          </cell>
          <cell r="M39">
            <v>0.10377888859267718</v>
          </cell>
          <cell r="N39">
            <v>0.10379469512186992</v>
          </cell>
          <cell r="O39">
            <v>0.10379576006461619</v>
          </cell>
          <cell r="P39">
            <v>0.10390298100803443</v>
          </cell>
        </row>
        <row r="40">
          <cell r="A40" t="str">
            <v>-</v>
          </cell>
          <cell r="B40" t="str">
            <v>VAR_cap</v>
          </cell>
          <cell r="C40" t="str">
            <v>SUP_WODH2</v>
          </cell>
          <cell r="L40">
            <v>1.7335345734293501E-4</v>
          </cell>
          <cell r="M40">
            <v>1.7654895664464615E-4</v>
          </cell>
          <cell r="N40">
            <v>3.0306914569154931E-4</v>
          </cell>
          <cell r="O40">
            <v>3.1943466532381672E-4</v>
          </cell>
          <cell r="P40">
            <v>1.1681652702137477E-3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4.38817823857978E-5</v>
          </cell>
          <cell r="I41">
            <v>1.63552932569258E-4</v>
          </cell>
          <cell r="J41">
            <v>1.6410251926071099E-4</v>
          </cell>
          <cell r="K41">
            <v>1.6478588629909499E-4</v>
          </cell>
          <cell r="L41">
            <v>1.6581033899311099E-4</v>
          </cell>
          <cell r="M41">
            <v>1.7921726375622101E-4</v>
          </cell>
          <cell r="N41">
            <v>2.13391722591626E-4</v>
          </cell>
          <cell r="O41">
            <v>3.0147681368598601E-4</v>
          </cell>
          <cell r="P41">
            <v>7.4178125758321003E-4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0.95961776821940026</v>
          </cell>
          <cell r="F42">
            <v>0.95961784718237375</v>
          </cell>
          <cell r="G42">
            <v>0.95961794018264468</v>
          </cell>
          <cell r="H42">
            <v>0.95961804998629108</v>
          </cell>
          <cell r="I42">
            <v>0.95961822428087196</v>
          </cell>
          <cell r="J42">
            <v>0.95961845407242119</v>
          </cell>
          <cell r="K42">
            <v>0.95961878954742852</v>
          </cell>
          <cell r="L42">
            <v>0.32780553032962467</v>
          </cell>
          <cell r="M42">
            <v>4.6848211246866501E-4</v>
          </cell>
          <cell r="N42">
            <v>5.0188297336864203E-4</v>
          </cell>
          <cell r="O42">
            <v>5.0496131237166202E-4</v>
          </cell>
          <cell r="P42">
            <v>6.0557757257531501E-4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6.6269391735467197E-6</v>
          </cell>
          <cell r="I43">
            <v>4.4820555531090403E-5</v>
          </cell>
          <cell r="J43">
            <v>1.18474719024917E-4</v>
          </cell>
          <cell r="K43">
            <v>1.4727728183110199E-4</v>
          </cell>
          <cell r="L43">
            <v>1.8218217785580999E-4</v>
          </cell>
          <cell r="M43">
            <v>1.6141125727614299E-4</v>
          </cell>
          <cell r="N43">
            <v>1.8954405155591599E-4</v>
          </cell>
          <cell r="O43">
            <v>1.6618687842451501E-4</v>
          </cell>
          <cell r="P43">
            <v>3.03969886767473E-4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8.5868541807850097E-7</v>
          </cell>
          <cell r="I44">
            <v>1.9641420511872969E-6</v>
          </cell>
          <cell r="J44">
            <v>2.621721863932322E-6</v>
          </cell>
          <cell r="K44">
            <v>3.22912802901754E-6</v>
          </cell>
          <cell r="L44">
            <v>3.8542878984846109E-6</v>
          </cell>
          <cell r="M44">
            <v>4.0395932559951308E-6</v>
          </cell>
          <cell r="N44">
            <v>3.51347960699734E-6</v>
          </cell>
          <cell r="O44">
            <v>3.4892700837240999E-6</v>
          </cell>
          <cell r="P44">
            <v>6.5979015254946794E-6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5.1236917366343204E-6</v>
          </cell>
          <cell r="I45">
            <v>1.17735112999171E-4</v>
          </cell>
          <cell r="J45">
            <v>3.1466064026602198E-4</v>
          </cell>
          <cell r="K45">
            <v>3.8559802559859802E-4</v>
          </cell>
          <cell r="L45">
            <v>3.8838935830137397E-4</v>
          </cell>
          <cell r="M45">
            <v>3.8871409281207602E-4</v>
          </cell>
          <cell r="N45">
            <v>3.8878392923739598E-4</v>
          </cell>
          <cell r="O45">
            <v>2.87630703632008E-4</v>
          </cell>
          <cell r="P45">
            <v>5.4309422673805101E-4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2.2350522782793045</v>
          </cell>
          <cell r="F46">
            <v>2.2350523554159043</v>
          </cell>
          <cell r="G46">
            <v>2.2350524463550321</v>
          </cell>
          <cell r="H46">
            <v>2.2350525524355853</v>
          </cell>
          <cell r="I46">
            <v>2.2350527277472683</v>
          </cell>
          <cell r="J46">
            <v>2.2350530097325958</v>
          </cell>
          <cell r="K46">
            <v>2.2350534545051772</v>
          </cell>
          <cell r="L46">
            <v>1.9876569078965658</v>
          </cell>
          <cell r="M46">
            <v>1.65781177647531</v>
          </cell>
          <cell r="N46">
            <v>1.6578192652863799</v>
          </cell>
          <cell r="O46">
            <v>1.6578252628439401</v>
          </cell>
          <cell r="P46">
            <v>1.65784229811616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4.95156266656024E-2</v>
          </cell>
          <cell r="F47">
            <v>0.1622874352535644</v>
          </cell>
          <cell r="G47">
            <v>0.16239894506397248</v>
          </cell>
          <cell r="H47">
            <v>0.16240004417644641</v>
          </cell>
          <cell r="I47">
            <v>0.16240342818791462</v>
          </cell>
          <cell r="J47">
            <v>0.16241239727074103</v>
          </cell>
          <cell r="K47">
            <v>0.16241247358126379</v>
          </cell>
          <cell r="L47">
            <v>0.16241615385693339</v>
          </cell>
          <cell r="M47">
            <v>0.1624132982569079</v>
          </cell>
          <cell r="N47">
            <v>0.16241661454185174</v>
          </cell>
          <cell r="O47">
            <v>0.16241558634949141</v>
          </cell>
          <cell r="P47">
            <v>0.16242417280409102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3.0972406618560657</v>
          </cell>
          <cell r="F48">
            <v>3.0972408969148431</v>
          </cell>
          <cell r="G48">
            <v>3.0972419918183789</v>
          </cell>
          <cell r="H48">
            <v>3.2094053432695002</v>
          </cell>
          <cell r="I48">
            <v>3.3496165040714629</v>
          </cell>
          <cell r="J48">
            <v>3.349619579139286</v>
          </cell>
          <cell r="K48">
            <v>3.3496202792656109</v>
          </cell>
          <cell r="L48">
            <v>3.27954827107233</v>
          </cell>
          <cell r="M48">
            <v>3.1026421765132399</v>
          </cell>
          <cell r="N48">
            <v>3.1026427759494601</v>
          </cell>
          <cell r="O48">
            <v>3.0670852263567201</v>
          </cell>
          <cell r="P48">
            <v>2.9904822333666101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6.8981381141069405E-7</v>
          </cell>
          <cell r="F49">
            <v>1.6863984368269305E-5</v>
          </cell>
          <cell r="G49">
            <v>1.7849969440577532E-5</v>
          </cell>
          <cell r="H49">
            <v>1.8104762752689194E-5</v>
          </cell>
          <cell r="I49">
            <v>3.0627747470099213E-5</v>
          </cell>
          <cell r="J49">
            <v>2.7740779031274801E-5</v>
          </cell>
          <cell r="K49">
            <v>2.7275513163894128E-5</v>
          </cell>
          <cell r="L49">
            <v>4.332364326287134E-5</v>
          </cell>
          <cell r="M49">
            <v>3.4817979047786672E-5</v>
          </cell>
          <cell r="N49">
            <v>5.1191965115298909E-5</v>
          </cell>
          <cell r="O49">
            <v>4.4223975635821244E-5</v>
          </cell>
          <cell r="P49">
            <v>9.5985777454810664E-5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3.34372625620988E-4</v>
          </cell>
          <cell r="K50">
            <v>4.2045922672076069E-4</v>
          </cell>
          <cell r="L50">
            <v>6.803104693112955E-4</v>
          </cell>
          <cell r="M50">
            <v>5.7944761066159017E-4</v>
          </cell>
          <cell r="N50">
            <v>7.3515018393358078E-4</v>
          </cell>
          <cell r="O50">
            <v>7.3208523974331325E-4</v>
          </cell>
          <cell r="P50">
            <v>1.3917322275681134E-3</v>
          </cell>
        </row>
        <row r="51">
          <cell r="A51" t="str">
            <v>-</v>
          </cell>
          <cell r="B51" t="str">
            <v>VAR_cap</v>
          </cell>
          <cell r="C51" t="str">
            <v>SUP_ELCH2</v>
          </cell>
          <cell r="E51">
            <v>2.4586575716592599E-4</v>
          </cell>
          <cell r="F51">
            <v>2.9713380332634082E-4</v>
          </cell>
          <cell r="G51">
            <v>3.0005604546501428E-4</v>
          </cell>
          <cell r="H51">
            <v>3.4392597908241901E-4</v>
          </cell>
          <cell r="I51">
            <v>1.1673953066551328E-3</v>
          </cell>
          <cell r="J51">
            <v>1.653368235932639E-3</v>
          </cell>
          <cell r="K51">
            <v>1.5850826704005391E-3</v>
          </cell>
          <cell r="L51">
            <v>1.0474965442755356E-2</v>
          </cell>
          <cell r="M51">
            <v>9.9004030709340801E-3</v>
          </cell>
          <cell r="N51">
            <v>4.0445324883108466E-2</v>
          </cell>
          <cell r="O51">
            <v>5.794253778299667E-2</v>
          </cell>
          <cell r="P51">
            <v>5.8213200509105403E-2</v>
          </cell>
        </row>
        <row r="52">
          <cell r="A52" t="str">
            <v>-</v>
          </cell>
          <cell r="B52" t="str">
            <v>VAR_cap</v>
          </cell>
          <cell r="C52" t="str">
            <v>CT_CWODBDS</v>
          </cell>
          <cell r="E52">
            <v>3.305842473303458E-2</v>
          </cell>
          <cell r="F52">
            <v>3.3045391011547465E-2</v>
          </cell>
          <cell r="G52">
            <v>3.2722940113808247E-2</v>
          </cell>
          <cell r="H52">
            <v>4.074854356662938E-5</v>
          </cell>
          <cell r="I52">
            <v>2.7564897139231714E-5</v>
          </cell>
          <cell r="J52">
            <v>3.0036545078653819E-5</v>
          </cell>
          <cell r="K52">
            <v>4.0731555074574771E-5</v>
          </cell>
          <cell r="L52">
            <v>2.0585093681895912E-4</v>
          </cell>
          <cell r="M52">
            <v>5.1098693737730084E-4</v>
          </cell>
          <cell r="N52">
            <v>8.653337652699768E-3</v>
          </cell>
          <cell r="O52">
            <v>9.2727288090795348E-2</v>
          </cell>
          <cell r="P52">
            <v>0.13255901253506622</v>
          </cell>
        </row>
        <row r="53">
          <cell r="A53" t="str">
            <v>-</v>
          </cell>
          <cell r="B53" t="str">
            <v>VAR_cap</v>
          </cell>
          <cell r="C53" t="str">
            <v>CT_CWODPLT</v>
          </cell>
          <cell r="E53">
            <v>0.36355401414695876</v>
          </cell>
          <cell r="F53">
            <v>0.41479148215561729</v>
          </cell>
          <cell r="G53">
            <v>0.41479310757141385</v>
          </cell>
          <cell r="H53">
            <v>0.41587201946747476</v>
          </cell>
          <cell r="I53">
            <v>0.43484280649371487</v>
          </cell>
          <cell r="J53">
            <v>0.46317601935242941</v>
          </cell>
          <cell r="K53">
            <v>0.46490381698608424</v>
          </cell>
          <cell r="L53">
            <v>0.46981384589518493</v>
          </cell>
          <cell r="M53">
            <v>0.4714957528503122</v>
          </cell>
          <cell r="N53">
            <v>0.47081957259457158</v>
          </cell>
          <cell r="O53">
            <v>0.46506363487959246</v>
          </cell>
          <cell r="P53">
            <v>0.45953062803421535</v>
          </cell>
        </row>
        <row r="54">
          <cell r="A54" t="str">
            <v>-</v>
          </cell>
          <cell r="B54" t="str">
            <v>VAR_cap</v>
          </cell>
          <cell r="C54" t="str">
            <v>D-DH2</v>
          </cell>
          <cell r="H54">
            <v>2.6454688830446101E-5</v>
          </cell>
          <cell r="I54">
            <v>8.0533930933025894E-5</v>
          </cell>
          <cell r="J54">
            <v>2.4405583596072501E-4</v>
          </cell>
          <cell r="K54">
            <v>2.6884049185676599E-4</v>
          </cell>
          <cell r="L54">
            <v>3.7948373725665298E-4</v>
          </cell>
          <cell r="M54">
            <v>3.8567195723643099E-4</v>
          </cell>
          <cell r="N54">
            <v>4.65363957207894E-4</v>
          </cell>
          <cell r="O54">
            <v>4.7083414392274102E-4</v>
          </cell>
          <cell r="P54">
            <v>8.5532043151450795E-4</v>
          </cell>
        </row>
        <row r="55">
          <cell r="A55" t="str">
            <v>-</v>
          </cell>
          <cell r="B55" t="str">
            <v>VAR_cap</v>
          </cell>
          <cell r="C55" t="str">
            <v>CT_CWODETH</v>
          </cell>
          <cell r="E55">
            <v>6.9566701730024438E-3</v>
          </cell>
          <cell r="F55">
            <v>3.9370032626620532E-5</v>
          </cell>
          <cell r="G55">
            <v>3.9055354429910413E-5</v>
          </cell>
          <cell r="H55">
            <v>2.346052814759976E-5</v>
          </cell>
          <cell r="I55">
            <v>2.4477885339590014E-5</v>
          </cell>
          <cell r="J55">
            <v>1.8131429002450107E-5</v>
          </cell>
          <cell r="K55">
            <v>1.823283924771202E-5</v>
          </cell>
          <cell r="L55">
            <v>3.5003781813848724E-5</v>
          </cell>
          <cell r="M55">
            <v>3.3310114831245855E-5</v>
          </cell>
          <cell r="N55">
            <v>5.4686335576127607E-5</v>
          </cell>
          <cell r="O55">
            <v>4.8208486542044531E-5</v>
          </cell>
          <cell r="P55">
            <v>1.0161147579997537E-4</v>
          </cell>
        </row>
        <row r="56">
          <cell r="A56" t="str">
            <v>-</v>
          </cell>
          <cell r="B56" t="str">
            <v>VAR_cap</v>
          </cell>
          <cell r="C56" t="str">
            <v>D-INGA</v>
          </cell>
          <cell r="E56">
            <v>1.9844835732287736</v>
          </cell>
          <cell r="F56">
            <v>1.9844837410149434</v>
          </cell>
          <cell r="G56">
            <v>1.9844839400076284</v>
          </cell>
          <cell r="H56">
            <v>1.9844841759015919</v>
          </cell>
          <cell r="I56">
            <v>1.9844845502608224</v>
          </cell>
          <cell r="J56">
            <v>1.9844850826189302</v>
          </cell>
          <cell r="K56">
            <v>1.9844861311308579</v>
          </cell>
          <cell r="L56">
            <v>1.0416080345037029</v>
          </cell>
          <cell r="M56">
            <v>0.745451343544141</v>
          </cell>
          <cell r="N56">
            <v>0.64074618961912899</v>
          </cell>
          <cell r="O56">
            <v>0.64079760371727401</v>
          </cell>
          <cell r="P56">
            <v>0.64083419857694601</v>
          </cell>
        </row>
        <row r="57">
          <cell r="A57" t="str">
            <v>-</v>
          </cell>
          <cell r="B57" t="str">
            <v>VAR_cap</v>
          </cell>
          <cell r="C57" t="str">
            <v>SUP_H2DSL</v>
          </cell>
          <cell r="H57">
            <v>9.3293519485662504E-7</v>
          </cell>
          <cell r="I57">
            <v>2.14192752359911E-6</v>
          </cell>
          <cell r="J57">
            <v>2.864425156138696E-6</v>
          </cell>
          <cell r="K57">
            <v>3.5471423609833703E-6</v>
          </cell>
          <cell r="L57">
            <v>4.2625290825669197E-6</v>
          </cell>
          <cell r="M57">
            <v>4.4888388237105497E-6</v>
          </cell>
          <cell r="N57">
            <v>3.9118694526257798E-6</v>
          </cell>
          <cell r="O57">
            <v>3.8802556054615598E-6</v>
          </cell>
          <cell r="P57">
            <v>7.3255587189523701E-6</v>
          </cell>
        </row>
        <row r="58">
          <cell r="A58" t="str">
            <v>ELC35</v>
          </cell>
          <cell r="B58" t="str">
            <v>VAR_fout</v>
          </cell>
          <cell r="C58" t="str">
            <v>SUP_WSTBIO</v>
          </cell>
          <cell r="E58">
            <v>0.11258822173505537</v>
          </cell>
          <cell r="F58">
            <v>0.11528204479535456</v>
          </cell>
          <cell r="G58">
            <v>0.1110994105764008</v>
          </cell>
          <cell r="H58">
            <v>0.11489347119032602</v>
          </cell>
          <cell r="I58">
            <v>0.11465003345481162</v>
          </cell>
          <cell r="J58">
            <v>0.11142638294402193</v>
          </cell>
          <cell r="K58">
            <v>0.10821191181389775</v>
          </cell>
          <cell r="L58">
            <v>0.10499837159009461</v>
          </cell>
          <cell r="M58">
            <v>0.10499679849247609</v>
          </cell>
          <cell r="N58">
            <v>0.10499595509630358</v>
          </cell>
          <cell r="O58">
            <v>0.1049956284985949</v>
          </cell>
          <cell r="P58">
            <v>0.10498664546691075</v>
          </cell>
        </row>
        <row r="59">
          <cell r="A59" t="str">
            <v>ELC35</v>
          </cell>
          <cell r="B59" t="str">
            <v>VAR_fout</v>
          </cell>
          <cell r="C59" t="str">
            <v>ESOL-PV_A</v>
          </cell>
          <cell r="H59">
            <v>3.025122604956486E-4</v>
          </cell>
          <cell r="I59">
            <v>1.1275992083598571E-3</v>
          </cell>
          <cell r="J59">
            <v>1.1052241727929565E-3</v>
          </cell>
          <cell r="K59">
            <v>1.1033063930694289E-3</v>
          </cell>
          <cell r="L59">
            <v>1.1103574246263044E-3</v>
          </cell>
          <cell r="M59">
            <v>1.2037475670524699E-3</v>
          </cell>
          <cell r="N59">
            <v>1.4420053380886436E-3</v>
          </cell>
          <cell r="O59">
            <v>2.0498537022668756E-3</v>
          </cell>
          <cell r="P59">
            <v>5.0885498390194827E-3</v>
          </cell>
        </row>
        <row r="60">
          <cell r="A60" t="str">
            <v>ELC35</v>
          </cell>
          <cell r="B60" t="str">
            <v>VAR_fout</v>
          </cell>
          <cell r="C60" t="str">
            <v>SUP_WODBIO</v>
          </cell>
          <cell r="G60">
            <v>4.4309457333675039E-6</v>
          </cell>
          <cell r="H60">
            <v>8.9366798125357936E-6</v>
          </cell>
          <cell r="I60">
            <v>1.2798137209436831E-5</v>
          </cell>
          <cell r="J60">
            <v>1.3250466557144159E-5</v>
          </cell>
          <cell r="K60">
            <v>1.377150392376439E-5</v>
          </cell>
          <cell r="L60">
            <v>1.7519549340884531E-5</v>
          </cell>
          <cell r="M60">
            <v>1.7966064531010791E-5</v>
          </cell>
          <cell r="N60">
            <v>2.213932713433349E-5</v>
          </cell>
          <cell r="O60">
            <v>2.2925471064054251E-5</v>
          </cell>
          <cell r="P60">
            <v>4.3448231271877315E-5</v>
          </cell>
        </row>
        <row r="61">
          <cell r="A61" t="str">
            <v>ELC35</v>
          </cell>
          <cell r="B61" t="str">
            <v>VAR_fin</v>
          </cell>
          <cell r="C61" t="str">
            <v>D-CELC</v>
          </cell>
          <cell r="E61">
            <v>0.3535119704322901</v>
          </cell>
          <cell r="F61">
            <v>5.0677089901624672E-2</v>
          </cell>
          <cell r="G61">
            <v>5.0933304728007854E-2</v>
          </cell>
          <cell r="H61">
            <v>7.784997339354156E-3</v>
          </cell>
          <cell r="I61">
            <v>2.28433987918699E-2</v>
          </cell>
          <cell r="J61">
            <v>3.0222084805233397E-2</v>
          </cell>
          <cell r="K61">
            <v>2.8904508460287529E-2</v>
          </cell>
          <cell r="L61">
            <v>0.11833252811067657</v>
          </cell>
          <cell r="M61">
            <v>0.12748391449832192</v>
          </cell>
          <cell r="N61">
            <v>0.51806140935453282</v>
          </cell>
          <cell r="O61">
            <v>0.89836674702452846</v>
          </cell>
          <cell r="P61">
            <v>1.0386938432214037</v>
          </cell>
        </row>
        <row r="62">
          <cell r="A62" t="str">
            <v>SCH2S</v>
          </cell>
          <cell r="B62" t="str">
            <v>VAR_fin</v>
          </cell>
          <cell r="C62" t="str">
            <v>SUP_NGAH2</v>
          </cell>
          <cell r="L62">
            <v>1.0144037160139832E-3</v>
          </cell>
          <cell r="M62">
            <v>1.0312309772145063E-3</v>
          </cell>
          <cell r="N62">
            <v>1.2455411165638187E-3</v>
          </cell>
          <cell r="O62">
            <v>1.3013601051224035E-3</v>
          </cell>
          <cell r="P62">
            <v>3.0651219078361193E-3</v>
          </cell>
        </row>
        <row r="63">
          <cell r="A63" t="str">
            <v>SCH2S</v>
          </cell>
          <cell r="B63" t="str">
            <v>VAR_fin</v>
          </cell>
          <cell r="C63" t="str">
            <v>SUP_WODH2</v>
          </cell>
          <cell r="L63">
            <v>4.2070076458854454E-3</v>
          </cell>
          <cell r="M63">
            <v>4.2012819647481714E-3</v>
          </cell>
          <cell r="N63">
            <v>6.9466024763946317E-3</v>
          </cell>
          <cell r="O63">
            <v>7.3832039200898789E-3</v>
          </cell>
          <cell r="P63">
            <v>2.7828959866385901E-2</v>
          </cell>
        </row>
        <row r="64">
          <cell r="A64" t="str">
            <v>CWST</v>
          </cell>
          <cell r="B64" t="str">
            <v>VAR_fout</v>
          </cell>
          <cell r="C64" t="str">
            <v>D-CWST</v>
          </cell>
          <cell r="E64">
            <v>9.6793702628794875</v>
          </cell>
          <cell r="F64">
            <v>9.9109620796920588</v>
          </cell>
          <cell r="G64">
            <v>9.5513750406968487</v>
          </cell>
          <cell r="H64">
            <v>9.877555851762601</v>
          </cell>
          <cell r="I64">
            <v>9.8566271618722308</v>
          </cell>
          <cell r="J64">
            <v>9.5801886109463243</v>
          </cell>
          <cell r="K64">
            <v>9.3038364361999584</v>
          </cell>
          <cell r="L64">
            <v>9.0275720693578823</v>
          </cell>
          <cell r="M64">
            <v>9.0274839946204626</v>
          </cell>
          <cell r="N64">
            <v>9.0276070132985513</v>
          </cell>
          <cell r="O64">
            <v>9.0276126747536072</v>
          </cell>
          <cell r="P64">
            <v>9.0276299280639769</v>
          </cell>
        </row>
        <row r="65">
          <cell r="A65" t="str">
            <v>CWST</v>
          </cell>
          <cell r="B65" t="str">
            <v>VAR_fin</v>
          </cell>
          <cell r="C65" t="str">
            <v>SUP_WSTHTGBIO</v>
          </cell>
          <cell r="J65">
            <v>7.9204008616309731E-4</v>
          </cell>
          <cell r="K65">
            <v>7.9274757914587417E-4</v>
          </cell>
          <cell r="L65">
            <v>7.1206608375051664E-4</v>
          </cell>
          <cell r="M65">
            <v>8.4814856114683328E-4</v>
          </cell>
          <cell r="N65">
            <v>9.5475944777072405E-4</v>
          </cell>
          <cell r="O65">
            <v>9.8849897440694834E-4</v>
          </cell>
          <cell r="P65">
            <v>1.7780363515660321E-3</v>
          </cell>
        </row>
        <row r="66">
          <cell r="A66" t="str">
            <v>CWST</v>
          </cell>
          <cell r="B66" t="str">
            <v>VAR_fin</v>
          </cell>
          <cell r="C66" t="str">
            <v>SUP_WSTBIO</v>
          </cell>
          <cell r="E66">
            <v>9.6793702628794875</v>
          </cell>
          <cell r="F66">
            <v>9.9109620796920588</v>
          </cell>
          <cell r="G66">
            <v>9.5513750406968487</v>
          </cell>
          <cell r="H66">
            <v>9.877555851762601</v>
          </cell>
          <cell r="I66">
            <v>9.8566271618722308</v>
          </cell>
          <cell r="J66">
            <v>9.5794853222446275</v>
          </cell>
          <cell r="K66">
            <v>9.3031326470862421</v>
          </cell>
          <cell r="L66">
            <v>9.0268600032741126</v>
          </cell>
          <cell r="M66">
            <v>9.0267247618245818</v>
          </cell>
          <cell r="N66">
            <v>9.0266522538507896</v>
          </cell>
          <cell r="O66">
            <v>9.0266241757791938</v>
          </cell>
          <cell r="P66">
            <v>9.0258518917124011</v>
          </cell>
        </row>
        <row r="67">
          <cell r="A67" t="str">
            <v>NGA</v>
          </cell>
          <cell r="B67" t="str">
            <v>VAR_fout</v>
          </cell>
          <cell r="C67" t="str">
            <v>D-LNGA</v>
          </cell>
          <cell r="H67">
            <v>6.4866510515613747E-4</v>
          </cell>
          <cell r="I67">
            <v>1.1383449486898549E-3</v>
          </cell>
          <cell r="J67">
            <v>1.0241905303739033E-3</v>
          </cell>
          <cell r="K67">
            <v>1.0992521594733122E-3</v>
          </cell>
          <cell r="L67">
            <v>2.4144868343201763E-3</v>
          </cell>
          <cell r="M67">
            <v>1.2191135493968407E-3</v>
          </cell>
          <cell r="N67">
            <v>2.3958734232003794E-3</v>
          </cell>
          <cell r="O67">
            <v>1.8171169074098074E-3</v>
          </cell>
          <cell r="P67">
            <v>3.9432582354408715E-3</v>
          </cell>
        </row>
        <row r="68">
          <cell r="A68" t="str">
            <v>NGA</v>
          </cell>
          <cell r="B68" t="str">
            <v>VAR_fin</v>
          </cell>
          <cell r="C68" t="str">
            <v>D-ENGA</v>
          </cell>
          <cell r="E68">
            <v>5.5117777403282453</v>
          </cell>
          <cell r="F68">
            <v>2.2156142326569777</v>
          </cell>
          <cell r="G68">
            <v>1.8600824527067366</v>
          </cell>
          <cell r="H68">
            <v>2.7243046276493352</v>
          </cell>
          <cell r="I68">
            <v>2.0346082789164468</v>
          </cell>
          <cell r="J68">
            <v>5.4907285616851329</v>
          </cell>
          <cell r="K68">
            <v>11.08489578194577</v>
          </cell>
          <cell r="L68">
            <v>13.818357734563913</v>
          </cell>
          <cell r="M68">
            <v>20.311422502129062</v>
          </cell>
          <cell r="N68">
            <v>21.76176281438276</v>
          </cell>
          <cell r="O68">
            <v>19.755704238176406</v>
          </cell>
          <cell r="P68">
            <v>18.25901513903041</v>
          </cell>
        </row>
        <row r="69">
          <cell r="A69" t="str">
            <v>NGA</v>
          </cell>
          <cell r="B69" t="str">
            <v>VAR_fin</v>
          </cell>
          <cell r="C69" t="str">
            <v>D-TNGA</v>
          </cell>
          <cell r="E69">
            <v>0.2193807365856095</v>
          </cell>
          <cell r="F69">
            <v>0.10646438296647537</v>
          </cell>
          <cell r="G69">
            <v>0.18696210881853562</v>
          </cell>
          <cell r="H69">
            <v>2.1416517733765807E-3</v>
          </cell>
          <cell r="I69">
            <v>1.8798263090499402E-3</v>
          </cell>
          <cell r="J69">
            <v>2.6549925189285227E-3</v>
          </cell>
          <cell r="K69">
            <v>2.4971640408842058E-3</v>
          </cell>
          <cell r="L69">
            <v>2.1923493602090728E-3</v>
          </cell>
          <cell r="M69">
            <v>2.1895168786921597E-3</v>
          </cell>
          <cell r="N69">
            <v>2.0569571592114703E-3</v>
          </cell>
          <cell r="O69">
            <v>2.0807201684760737E-3</v>
          </cell>
          <cell r="P69">
            <v>1.8902356129648972E-3</v>
          </cell>
        </row>
        <row r="70">
          <cell r="A70" t="str">
            <v>NGA</v>
          </cell>
          <cell r="B70" t="str">
            <v>VAR_fin</v>
          </cell>
          <cell r="C70" t="str">
            <v>D-SNGA</v>
          </cell>
          <cell r="E70">
            <v>26.993678861283247</v>
          </cell>
          <cell r="F70">
            <v>25.417631784004602</v>
          </cell>
          <cell r="G70">
            <v>27.062260682144423</v>
          </cell>
          <cell r="H70">
            <v>32.779210180495276</v>
          </cell>
          <cell r="I70">
            <v>37.9122433247272</v>
          </cell>
          <cell r="J70">
            <v>37.84170020830166</v>
          </cell>
          <cell r="K70">
            <v>35.958468578949116</v>
          </cell>
          <cell r="L70">
            <v>31.104664538441206</v>
          </cell>
          <cell r="M70">
            <v>30.366120135446938</v>
          </cell>
          <cell r="N70">
            <v>29.883405342148368</v>
          </cell>
          <cell r="O70">
            <v>29.474054693211102</v>
          </cell>
          <cell r="P70">
            <v>28.969644137766782</v>
          </cell>
        </row>
        <row r="71">
          <cell r="A71" t="str">
            <v>NGA</v>
          </cell>
          <cell r="B71" t="str">
            <v>VAR_fin</v>
          </cell>
          <cell r="C71" t="str">
            <v>D-RNGA</v>
          </cell>
          <cell r="E71">
            <v>46.999666948670303</v>
          </cell>
          <cell r="F71">
            <v>48.436253161522856</v>
          </cell>
          <cell r="G71">
            <v>51.676528225792623</v>
          </cell>
          <cell r="H71">
            <v>55.007172858331209</v>
          </cell>
          <cell r="I71">
            <v>57.296483476589181</v>
          </cell>
          <cell r="J71">
            <v>56.554216412795121</v>
          </cell>
          <cell r="K71">
            <v>55.390458450439759</v>
          </cell>
          <cell r="L71">
            <v>55.621423700437425</v>
          </cell>
          <cell r="M71">
            <v>53.176954012818541</v>
          </cell>
          <cell r="N71">
            <v>50.289422689272392</v>
          </cell>
          <cell r="O71">
            <v>51.652811591801722</v>
          </cell>
          <cell r="P71">
            <v>44.245998772683834</v>
          </cell>
        </row>
        <row r="72">
          <cell r="A72" t="str">
            <v>NGA</v>
          </cell>
          <cell r="B72" t="str">
            <v>VAR_fin</v>
          </cell>
          <cell r="C72" t="str">
            <v>D-INGA</v>
          </cell>
          <cell r="E72">
            <v>37.268625394772798</v>
          </cell>
          <cell r="F72">
            <v>30.543989491215019</v>
          </cell>
          <cell r="G72">
            <v>31.461213594027978</v>
          </cell>
          <cell r="H72">
            <v>28.571981153050867</v>
          </cell>
          <cell r="I72">
            <v>25.505490648319725</v>
          </cell>
          <cell r="J72">
            <v>22.544533493808618</v>
          </cell>
          <cell r="K72">
            <v>20.412132563985057</v>
          </cell>
          <cell r="L72">
            <v>20.308105972732392</v>
          </cell>
          <cell r="M72">
            <v>13.842933807387407</v>
          </cell>
          <cell r="N72">
            <v>11.383710475693681</v>
          </cell>
          <cell r="O72">
            <v>11.486300419655334</v>
          </cell>
          <cell r="P72">
            <v>10.095965568430193</v>
          </cell>
        </row>
        <row r="73">
          <cell r="A73" t="str">
            <v>CO2</v>
          </cell>
          <cell r="B73" t="str">
            <v>VAR_fout</v>
          </cell>
          <cell r="C73" t="str">
            <v>D-ENGA</v>
          </cell>
          <cell r="E73">
            <v>310.864264554513</v>
          </cell>
          <cell r="F73">
            <v>124.960642721854</v>
          </cell>
          <cell r="G73">
            <v>104.90865033266</v>
          </cell>
          <cell r="H73">
            <v>153.65078099942201</v>
          </cell>
          <cell r="I73">
            <v>114.751906930888</v>
          </cell>
          <cell r="J73">
            <v>309.67709087904097</v>
          </cell>
          <cell r="K73">
            <v>625.18812210174099</v>
          </cell>
          <cell r="L73">
            <v>779.35537622940501</v>
          </cell>
          <cell r="M73">
            <v>1145.56422912008</v>
          </cell>
          <cell r="N73">
            <v>1227.36342273119</v>
          </cell>
          <cell r="O73">
            <v>1114.2217190331501</v>
          </cell>
          <cell r="P73">
            <v>1029.80845384131</v>
          </cell>
        </row>
        <row r="74">
          <cell r="A74" t="str">
            <v>CO2</v>
          </cell>
          <cell r="B74" t="str">
            <v>VAR_fout</v>
          </cell>
          <cell r="C74" t="str">
            <v>D-ILFO</v>
          </cell>
          <cell r="E74">
            <v>688.94632270312002</v>
          </cell>
          <cell r="F74">
            <v>659.57551560483796</v>
          </cell>
          <cell r="G74">
            <v>600.56577688894197</v>
          </cell>
          <cell r="H74">
            <v>535.90623845625998</v>
          </cell>
          <cell r="I74">
            <v>419.55555742915698</v>
          </cell>
          <cell r="J74">
            <v>258.91676429069901</v>
          </cell>
          <cell r="K74">
            <v>141.91246114056599</v>
          </cell>
          <cell r="L74">
            <v>25.311464608121099</v>
          </cell>
          <cell r="M74">
            <v>25.304850838664098</v>
          </cell>
          <cell r="N74">
            <v>25.834718944973499</v>
          </cell>
          <cell r="O74">
            <v>24.729215860311999</v>
          </cell>
          <cell r="P74">
            <v>24.676725536613201</v>
          </cell>
        </row>
        <row r="75">
          <cell r="A75" t="str">
            <v>CO2</v>
          </cell>
          <cell r="B75" t="str">
            <v>VAR_fout</v>
          </cell>
          <cell r="C75" t="str">
            <v>D-TNGA</v>
          </cell>
          <cell r="E75">
            <v>12.373073543428401</v>
          </cell>
          <cell r="F75">
            <v>6.0045911993092096</v>
          </cell>
          <cell r="G75">
            <v>10.5446629373654</v>
          </cell>
          <cell r="H75">
            <v>0.12078916001843901</v>
          </cell>
          <cell r="I75">
            <v>0.10602220383041699</v>
          </cell>
          <cell r="J75">
            <v>0.14974157806756899</v>
          </cell>
          <cell r="K75">
            <v>0.14084005190586901</v>
          </cell>
          <cell r="L75">
            <v>0.123648503915792</v>
          </cell>
          <cell r="M75">
            <v>0.123488751958238</v>
          </cell>
          <cell r="N75">
            <v>0.116012383779527</v>
          </cell>
          <cell r="O75">
            <v>0.117352617502051</v>
          </cell>
          <cell r="P75">
            <v>0.10660928857122</v>
          </cell>
        </row>
        <row r="76">
          <cell r="A76" t="str">
            <v>CO2</v>
          </cell>
          <cell r="B76" t="str">
            <v>VAR_fout</v>
          </cell>
          <cell r="C76" t="str">
            <v>D-SNGA</v>
          </cell>
          <cell r="E76">
            <v>1522.4434877763799</v>
          </cell>
          <cell r="F76">
            <v>1433.5544326178599</v>
          </cell>
          <cell r="G76">
            <v>1526.31150247295</v>
          </cell>
          <cell r="H76">
            <v>1848.74745417994</v>
          </cell>
          <cell r="I76">
            <v>2138.25052351461</v>
          </cell>
          <cell r="J76">
            <v>2134.2718917482098</v>
          </cell>
          <cell r="K76">
            <v>2028.0576278527301</v>
          </cell>
          <cell r="L76">
            <v>1754.3030799680801</v>
          </cell>
          <cell r="M76">
            <v>1712.6491756392099</v>
          </cell>
          <cell r="N76">
            <v>1685.4240612971701</v>
          </cell>
          <cell r="O76">
            <v>1662.3366846971101</v>
          </cell>
          <cell r="P76">
            <v>1633.88792937004</v>
          </cell>
        </row>
        <row r="77">
          <cell r="A77" t="str">
            <v>CO2</v>
          </cell>
          <cell r="B77" t="str">
            <v>VAR_fout</v>
          </cell>
          <cell r="C77" t="str">
            <v>D-RNGA</v>
          </cell>
          <cell r="E77">
            <v>2650.78121590501</v>
          </cell>
          <cell r="F77">
            <v>2731.8046783098898</v>
          </cell>
          <cell r="G77">
            <v>2914.5561919347101</v>
          </cell>
          <cell r="H77">
            <v>3102.4045492098799</v>
          </cell>
          <cell r="I77">
            <v>3231.5216680796302</v>
          </cell>
          <cell r="J77">
            <v>3189.6578056816502</v>
          </cell>
          <cell r="K77">
            <v>3124.0218566048002</v>
          </cell>
          <cell r="L77">
            <v>3137.0482967046701</v>
          </cell>
          <cell r="M77">
            <v>2999.1802063229602</v>
          </cell>
          <cell r="N77">
            <v>2836.3234396749599</v>
          </cell>
          <cell r="O77">
            <v>2913.2185737776199</v>
          </cell>
          <cell r="P77">
            <v>2495.4743307793701</v>
          </cell>
        </row>
        <row r="78">
          <cell r="A78" t="str">
            <v>CO2</v>
          </cell>
          <cell r="B78" t="str">
            <v>VAR_fout</v>
          </cell>
          <cell r="C78" t="str">
            <v>D-SLFO</v>
          </cell>
          <cell r="E78">
            <v>2267.7886265700099</v>
          </cell>
          <cell r="F78">
            <v>2023.7823893478701</v>
          </cell>
          <cell r="G78">
            <v>1899.52759475621</v>
          </cell>
          <cell r="H78">
            <v>1600.30881601685</v>
          </cell>
          <cell r="I78">
            <v>1274.6496047143401</v>
          </cell>
          <cell r="J78">
            <v>1067.61468694934</v>
          </cell>
          <cell r="K78">
            <v>992.60704459589601</v>
          </cell>
          <cell r="L78">
            <v>960.30455099835797</v>
          </cell>
          <cell r="M78">
            <v>705.24543519202405</v>
          </cell>
          <cell r="N78">
            <v>588.74533739522894</v>
          </cell>
          <cell r="O78">
            <v>316.77518347465599</v>
          </cell>
          <cell r="P78">
            <v>134.968501131653</v>
          </cell>
        </row>
        <row r="79">
          <cell r="A79" t="str">
            <v>CO2</v>
          </cell>
          <cell r="B79" t="str">
            <v>VAR_fout</v>
          </cell>
          <cell r="C79" t="str">
            <v>D-RLFO</v>
          </cell>
          <cell r="E79">
            <v>4514.4819125332697</v>
          </cell>
          <cell r="F79">
            <v>3846.5251901761999</v>
          </cell>
          <cell r="G79">
            <v>3357.50336025146</v>
          </cell>
          <cell r="H79">
            <v>3433.9816602948599</v>
          </cell>
          <cell r="I79">
            <v>2759.7288614110198</v>
          </cell>
          <cell r="J79">
            <v>2525.9271769032398</v>
          </cell>
          <cell r="K79">
            <v>2436.0908553854301</v>
          </cell>
          <cell r="L79">
            <v>2101.2538374434898</v>
          </cell>
          <cell r="M79">
            <v>1961.12191575457</v>
          </cell>
          <cell r="N79">
            <v>1671.5819515288899</v>
          </cell>
          <cell r="O79">
            <v>1226.57049427682</v>
          </cell>
          <cell r="P79">
            <v>450.01364411346901</v>
          </cell>
        </row>
        <row r="80">
          <cell r="A80" t="str">
            <v>CO2</v>
          </cell>
          <cell r="B80" t="str">
            <v>VAR_fout</v>
          </cell>
          <cell r="C80" t="str">
            <v>D-TGSL</v>
          </cell>
          <cell r="E80">
            <v>5888.3832799463098</v>
          </cell>
          <cell r="F80">
            <v>5605.5611382776997</v>
          </cell>
          <cell r="G80">
            <v>5889.8309883165102</v>
          </cell>
          <cell r="H80">
            <v>4307.1920779291904</v>
          </cell>
          <cell r="I80">
            <v>3300.6192113782499</v>
          </cell>
          <cell r="J80">
            <v>2842.7764429874601</v>
          </cell>
          <cell r="K80">
            <v>2446.9730527668398</v>
          </cell>
          <cell r="L80">
            <v>2115.9764094642801</v>
          </cell>
          <cell r="M80">
            <v>1926.3932032687501</v>
          </cell>
          <cell r="N80">
            <v>1751.95428805198</v>
          </cell>
          <cell r="O80">
            <v>1619.55239763333</v>
          </cell>
          <cell r="P80">
            <v>1549.82039441148</v>
          </cell>
        </row>
        <row r="81">
          <cell r="A81" t="str">
            <v>CO2</v>
          </cell>
          <cell r="B81" t="str">
            <v>VAR_fout</v>
          </cell>
          <cell r="C81" t="str">
            <v>D-INGA</v>
          </cell>
          <cell r="E81">
            <v>2101.95047226518</v>
          </cell>
          <cell r="F81">
            <v>1722.6810073045301</v>
          </cell>
          <cell r="G81">
            <v>1774.41244670318</v>
          </cell>
          <cell r="H81">
            <v>1611.4597370320701</v>
          </cell>
          <cell r="I81">
            <v>1438.5096725652299</v>
          </cell>
          <cell r="J81">
            <v>1271.51168905081</v>
          </cell>
          <cell r="K81">
            <v>1151.2442766087599</v>
          </cell>
          <cell r="L81">
            <v>1145.37717686211</v>
          </cell>
          <cell r="M81">
            <v>780.74146673664904</v>
          </cell>
          <cell r="N81">
            <v>642.04127082912396</v>
          </cell>
          <cell r="O81">
            <v>647.82734366856198</v>
          </cell>
          <cell r="P81">
            <v>569.41245805946198</v>
          </cell>
        </row>
        <row r="82">
          <cell r="A82" t="str">
            <v>ENGA</v>
          </cell>
          <cell r="B82" t="str">
            <v>VAR_fout</v>
          </cell>
          <cell r="C82" t="str">
            <v>D-ENGA</v>
          </cell>
          <cell r="E82">
            <v>5.7039116538914234</v>
          </cell>
          <cell r="F82">
            <v>2.2086499904287007</v>
          </cell>
          <cell r="G82">
            <v>2.2328608063601765</v>
          </cell>
          <cell r="H82">
            <v>3.1148188149439453</v>
          </cell>
          <cell r="I82">
            <v>2.4273195938484013</v>
          </cell>
          <cell r="J82">
            <v>5.8724531791665937</v>
          </cell>
          <cell r="K82">
            <v>11.448803510088279</v>
          </cell>
          <cell r="L82">
            <v>14.173551501452499</v>
          </cell>
          <cell r="M82">
            <v>20.645943380700256</v>
          </cell>
          <cell r="N82">
            <v>22.091511870747517</v>
          </cell>
          <cell r="O82">
            <v>20.091810586222163</v>
          </cell>
          <cell r="P82">
            <v>18.599980794189953</v>
          </cell>
        </row>
        <row r="83">
          <cell r="A83" t="str">
            <v>ILFO</v>
          </cell>
          <cell r="B83" t="str">
            <v>VAR_fout</v>
          </cell>
          <cell r="C83" t="str">
            <v>D-ILFO</v>
          </cell>
          <cell r="E83">
            <v>9.1918604643025059</v>
          </cell>
          <cell r="F83">
            <v>8.7999977724281848</v>
          </cell>
          <cell r="G83">
            <v>8.012791867110117</v>
          </cell>
          <cell r="H83">
            <v>7.1504532890647168</v>
          </cell>
          <cell r="I83">
            <v>5.5981626963549118</v>
          </cell>
          <cell r="J83">
            <v>3.4549355048297667</v>
          </cell>
          <cell r="K83">
            <v>1.8938774938459542</v>
          </cell>
          <cell r="L83">
            <v>0.33820208751426467</v>
          </cell>
          <cell r="M83">
            <v>0.33811463009268328</v>
          </cell>
          <cell r="N83">
            <v>0.34524414108651669</v>
          </cell>
          <cell r="O83">
            <v>0.33052541658419127</v>
          </cell>
          <cell r="P83">
            <v>0.33053759812277822</v>
          </cell>
        </row>
        <row r="84">
          <cell r="A84" t="str">
            <v>CHEAT</v>
          </cell>
          <cell r="B84" t="str">
            <v>VAR_fout</v>
          </cell>
          <cell r="C84" t="str">
            <v>D-CHEAT</v>
          </cell>
          <cell r="J84">
            <v>9.2297031233885677E-4</v>
          </cell>
          <cell r="K84">
            <v>1.0331234810171766E-3</v>
          </cell>
          <cell r="L84">
            <v>1.1324107554694588E-3</v>
          </cell>
          <cell r="M84">
            <v>9.9829574623593108E-4</v>
          </cell>
          <cell r="N84">
            <v>1.1146398547490629E-3</v>
          </cell>
          <cell r="O84">
            <v>1.1063402414846894E-3</v>
          </cell>
          <cell r="P84">
            <v>2.1658641017412951E-3</v>
          </cell>
        </row>
        <row r="85">
          <cell r="A85" t="str">
            <v>CHEAT</v>
          </cell>
          <cell r="B85" t="str">
            <v>VAR_fin</v>
          </cell>
          <cell r="C85" t="str">
            <v>SUP_ELCH2_SOEC</v>
          </cell>
          <cell r="J85">
            <v>9.2297031233885677E-4</v>
          </cell>
          <cell r="K85">
            <v>1.0331234810171766E-3</v>
          </cell>
          <cell r="L85">
            <v>1.1324107554694588E-3</v>
          </cell>
          <cell r="M85">
            <v>9.9829574623593108E-4</v>
          </cell>
          <cell r="N85">
            <v>1.1146398547490629E-3</v>
          </cell>
          <cell r="O85">
            <v>1.1063402414846894E-3</v>
          </cell>
          <cell r="P85">
            <v>2.1658641017412951E-3</v>
          </cell>
        </row>
        <row r="86">
          <cell r="A86" t="str">
            <v>EH2</v>
          </cell>
          <cell r="B86" t="str">
            <v>VAR_fout</v>
          </cell>
          <cell r="C86" t="str">
            <v>D-ENGA</v>
          </cell>
          <cell r="J86">
            <v>1.6551874646064885E-3</v>
          </cell>
          <cell r="K86">
            <v>1.8249513246223026E-3</v>
          </cell>
          <cell r="L86">
            <v>5.380641490008089E-3</v>
          </cell>
          <cell r="M86">
            <v>5.9858253942611968E-3</v>
          </cell>
          <cell r="N86">
            <v>5.5391043726863765E-2</v>
          </cell>
          <cell r="O86">
            <v>6.6951350263139559E-2</v>
          </cell>
          <cell r="P86">
            <v>4.8261250031412115E-2</v>
          </cell>
        </row>
        <row r="87">
          <cell r="A87" t="str">
            <v>TDSL</v>
          </cell>
          <cell r="B87" t="str">
            <v>VAR_fout</v>
          </cell>
          <cell r="C87" t="str">
            <v>D-TBDS1</v>
          </cell>
          <cell r="E87">
            <v>2.9718256871183417</v>
          </cell>
          <cell r="F87">
            <v>2.9709425123426296</v>
          </cell>
          <cell r="G87">
            <v>4.4842575723004412</v>
          </cell>
          <cell r="H87">
            <v>2.3417953828840057</v>
          </cell>
          <cell r="I87">
            <v>1.7827552003898899</v>
          </cell>
          <cell r="J87">
            <v>1.8188321255505624</v>
          </cell>
          <cell r="K87">
            <v>1.7163500523060391</v>
          </cell>
          <cell r="L87">
            <v>1.6642430312023693</v>
          </cell>
          <cell r="M87">
            <v>1.6554114692258639</v>
          </cell>
          <cell r="N87">
            <v>1.6239370614183628</v>
          </cell>
          <cell r="O87">
            <v>1.768041855584956</v>
          </cell>
          <cell r="P87">
            <v>1.8979341875200539</v>
          </cell>
        </row>
        <row r="88">
          <cell r="A88" t="str">
            <v>CNGA</v>
          </cell>
          <cell r="B88" t="str">
            <v>VAR_fout</v>
          </cell>
          <cell r="C88" t="str">
            <v>D-CNGA</v>
          </cell>
          <cell r="L88">
            <v>1.3347417315973463E-3</v>
          </cell>
          <cell r="M88">
            <v>1.3568828647559303E-3</v>
          </cell>
          <cell r="N88">
            <v>1.6388698902155487E-3</v>
          </cell>
          <cell r="O88">
            <v>1.712315927792637E-3</v>
          </cell>
          <cell r="P88">
            <v>4.0330551418896327E-3</v>
          </cell>
        </row>
        <row r="89">
          <cell r="A89" t="str">
            <v>CNGA</v>
          </cell>
          <cell r="B89" t="str">
            <v>VAR_fin</v>
          </cell>
          <cell r="C89" t="str">
            <v>SUP_NGAH2</v>
          </cell>
          <cell r="L89">
            <v>1.3347417315973463E-3</v>
          </cell>
          <cell r="M89">
            <v>1.3568828647559303E-3</v>
          </cell>
          <cell r="N89">
            <v>1.6388698902155487E-3</v>
          </cell>
          <cell r="O89">
            <v>1.712315927792637E-3</v>
          </cell>
          <cell r="P89">
            <v>4.0330551418896327E-3</v>
          </cell>
        </row>
        <row r="90">
          <cell r="A90" t="str">
            <v>LBIO</v>
          </cell>
          <cell r="B90" t="str">
            <v>VAR_fin</v>
          </cell>
          <cell r="C90" t="str">
            <v>D-LBIO</v>
          </cell>
          <cell r="H90">
            <v>1.0353477194332556E-3</v>
          </cell>
          <cell r="I90">
            <v>1.7956214138778528E-2</v>
          </cell>
          <cell r="J90">
            <v>8.0594119788377043E-3</v>
          </cell>
          <cell r="K90">
            <v>1.6692010044814345E-3</v>
          </cell>
          <cell r="L90">
            <v>3.9537631731463678E-3</v>
          </cell>
          <cell r="M90">
            <v>1.6110714755796947E-3</v>
          </cell>
          <cell r="N90">
            <v>2.5291906403510484E-3</v>
          </cell>
          <cell r="O90">
            <v>1.7815318855774582E-3</v>
          </cell>
          <cell r="P90">
            <v>3.7547703978578323E-3</v>
          </cell>
        </row>
        <row r="91">
          <cell r="A91" t="str">
            <v>H2_E</v>
          </cell>
          <cell r="B91" t="str">
            <v>VAR_fout</v>
          </cell>
          <cell r="C91" t="str">
            <v>SUP_ELCH2_D</v>
          </cell>
          <cell r="H91">
            <v>1.2885310597175828E-5</v>
          </cell>
          <cell r="I91">
            <v>3.0732553536302757E-4</v>
          </cell>
          <cell r="J91">
            <v>8.460230469771947E-4</v>
          </cell>
          <cell r="K91">
            <v>1.0660317255690099E-3</v>
          </cell>
          <cell r="L91">
            <v>1.1035630944398801E-3</v>
          </cell>
          <cell r="M91">
            <v>1.1044613228684498E-3</v>
          </cell>
          <cell r="N91">
            <v>1.1046583797319209E-3</v>
          </cell>
          <cell r="O91">
            <v>8.1692222411521519E-4</v>
          </cell>
          <cell r="P91">
            <v>1.5436000156438042E-3</v>
          </cell>
        </row>
        <row r="92">
          <cell r="A92" t="str">
            <v>H2_E</v>
          </cell>
          <cell r="B92" t="str">
            <v>VAR_fin</v>
          </cell>
          <cell r="C92" t="str">
            <v>D-DH2</v>
          </cell>
          <cell r="H92">
            <v>1.2885310597175828E-5</v>
          </cell>
          <cell r="I92">
            <v>3.0732553536302757E-4</v>
          </cell>
          <cell r="J92">
            <v>8.460230469771947E-4</v>
          </cell>
          <cell r="K92">
            <v>1.0660317255690099E-3</v>
          </cell>
          <cell r="L92">
            <v>1.1035630944398801E-3</v>
          </cell>
          <cell r="M92">
            <v>1.1044613228684498E-3</v>
          </cell>
          <cell r="N92">
            <v>1.1046583797319209E-3</v>
          </cell>
          <cell r="O92">
            <v>8.1692222411521519E-4</v>
          </cell>
          <cell r="P92">
            <v>1.5436000156438042E-3</v>
          </cell>
        </row>
        <row r="93">
          <cell r="A93" t="str">
            <v>BNGA</v>
          </cell>
          <cell r="B93" t="str">
            <v>VAR_fout</v>
          </cell>
          <cell r="C93" t="str">
            <v>SUP_BIONGA</v>
          </cell>
          <cell r="E93">
            <v>1.17647137509615</v>
          </cell>
          <cell r="F93">
            <v>3.1780948820606043</v>
          </cell>
          <cell r="G93">
            <v>3.1750578860365479</v>
          </cell>
          <cell r="H93">
            <v>3.1750260260360736</v>
          </cell>
          <cell r="I93">
            <v>3.1750266845537545</v>
          </cell>
          <cell r="J93">
            <v>3.1741632462008957</v>
          </cell>
          <cell r="K93">
            <v>3.1741828287861553</v>
          </cell>
          <cell r="L93">
            <v>3.1756887382587426</v>
          </cell>
          <cell r="M93">
            <v>3.1755998327561921</v>
          </cell>
          <cell r="N93">
            <v>3.1760382110032452</v>
          </cell>
          <cell r="O93">
            <v>3.1760930416652808</v>
          </cell>
          <cell r="P93">
            <v>3.1792747168363369</v>
          </cell>
        </row>
        <row r="94">
          <cell r="A94" t="str">
            <v>BNGA</v>
          </cell>
          <cell r="B94" t="str">
            <v>VAR_fin</v>
          </cell>
          <cell r="C94" t="str">
            <v>D-ENGA</v>
          </cell>
          <cell r="E94">
            <v>0.2103557414612795</v>
          </cell>
          <cell r="F94">
            <v>8.739560017321157E-5</v>
          </cell>
          <cell r="G94">
            <v>0.37990781596259654</v>
          </cell>
          <cell r="H94">
            <v>0.40046337038098545</v>
          </cell>
          <cell r="I94">
            <v>0.40046605456395828</v>
          </cell>
          <cell r="J94">
            <v>0.40046907573409624</v>
          </cell>
          <cell r="K94">
            <v>0.40047063028463981</v>
          </cell>
          <cell r="L94">
            <v>0.4004725602383275</v>
          </cell>
          <cell r="M94">
            <v>0.40047393347893007</v>
          </cell>
          <cell r="N94">
            <v>0.40047823242434244</v>
          </cell>
          <cell r="O94">
            <v>0.40048408642196265</v>
          </cell>
          <cell r="P94">
            <v>0.40051785235634674</v>
          </cell>
        </row>
        <row r="95">
          <cell r="A95" t="str">
            <v>BNGA</v>
          </cell>
          <cell r="B95" t="str">
            <v>VAR_fin</v>
          </cell>
          <cell r="C95" t="str">
            <v>D-CNGA</v>
          </cell>
          <cell r="L95">
            <v>1.3390057236781104E-3</v>
          </cell>
          <cell r="M95">
            <v>1.3612175893343852E-3</v>
          </cell>
          <cell r="N95">
            <v>1.6441054560691201E-3</v>
          </cell>
          <cell r="O95">
            <v>1.7177861257965147E-3</v>
          </cell>
          <cell r="P95">
            <v>4.0459392188456475E-3</v>
          </cell>
        </row>
        <row r="96">
          <cell r="A96" t="str">
            <v>BNGA</v>
          </cell>
          <cell r="B96" t="str">
            <v>VAR_fin</v>
          </cell>
          <cell r="C96" t="str">
            <v>D-TNGA</v>
          </cell>
          <cell r="E96">
            <v>1.8278064908948861E-2</v>
          </cell>
          <cell r="F96">
            <v>1.5212809829615096E-2</v>
          </cell>
          <cell r="G96">
            <v>3.1987996700293749E-3</v>
          </cell>
          <cell r="H96">
            <v>9.9417080395385353E-4</v>
          </cell>
          <cell r="I96">
            <v>9.6987360546334971E-4</v>
          </cell>
          <cell r="J96">
            <v>1.1155718141524005E-4</v>
          </cell>
          <cell r="K96">
            <v>1.2387512287210397E-4</v>
          </cell>
          <cell r="L96">
            <v>2.4412370598037638E-4</v>
          </cell>
          <cell r="M96">
            <v>1.5862918406605469E-4</v>
          </cell>
          <cell r="N96">
            <v>2.481885746069789E-4</v>
          </cell>
          <cell r="O96">
            <v>2.1567236452221992E-4</v>
          </cell>
          <cell r="P96">
            <v>3.7344413651631118E-4</v>
          </cell>
        </row>
        <row r="97">
          <cell r="A97" t="str">
            <v>BNGA</v>
          </cell>
          <cell r="B97" t="str">
            <v>VAR_fin</v>
          </cell>
          <cell r="C97" t="str">
            <v>D-SNGA</v>
          </cell>
          <cell r="E97">
            <v>0.30245525293095438</v>
          </cell>
          <cell r="F97">
            <v>3.1617264110504872</v>
          </cell>
          <cell r="G97">
            <v>1.9288427867398442E-2</v>
          </cell>
          <cell r="H97">
            <v>5.5980077306659755E-4</v>
          </cell>
          <cell r="I97">
            <v>5.6134967767435689E-4</v>
          </cell>
          <cell r="J97">
            <v>5.6279872917306122E-4</v>
          </cell>
          <cell r="K97">
            <v>5.6563434688492104E-4</v>
          </cell>
          <cell r="L97">
            <v>5.7155712094337401E-4</v>
          </cell>
          <cell r="M97">
            <v>5.7475602634812686E-4</v>
          </cell>
          <cell r="N97">
            <v>5.9490724104594903E-4</v>
          </cell>
          <cell r="O97">
            <v>6.0276975312327378E-4</v>
          </cell>
          <cell r="P97">
            <v>1.0571319380593177E-3</v>
          </cell>
        </row>
        <row r="98">
          <cell r="A98" t="str">
            <v>BNGA</v>
          </cell>
          <cell r="B98" t="str">
            <v>VAR_fin</v>
          </cell>
          <cell r="C98" t="str">
            <v>D-RNGA</v>
          </cell>
          <cell r="E98">
            <v>0.32259072067916683</v>
          </cell>
          <cell r="F98">
            <v>9.8650820823730661E-4</v>
          </cell>
          <cell r="G98">
            <v>9.8695713043545183E-4</v>
          </cell>
          <cell r="H98">
            <v>9.8754437443853739E-4</v>
          </cell>
          <cell r="I98">
            <v>9.8793707930615879E-4</v>
          </cell>
          <cell r="J98">
            <v>9.8842756921382088E-4</v>
          </cell>
          <cell r="K98">
            <v>9.8975495930165094E-4</v>
          </cell>
          <cell r="L98">
            <v>9.9154696358642338E-4</v>
          </cell>
          <cell r="M98">
            <v>9.9313051484706E-4</v>
          </cell>
          <cell r="N98">
            <v>9.9944565625169324E-4</v>
          </cell>
          <cell r="O98">
            <v>1.003430931075179E-3</v>
          </cell>
          <cell r="P98">
            <v>1.115431661191209E-3</v>
          </cell>
        </row>
        <row r="99">
          <cell r="A99" t="str">
            <v>BNGA</v>
          </cell>
          <cell r="B99" t="str">
            <v>VAR_fin</v>
          </cell>
          <cell r="C99" t="str">
            <v>D-INGA</v>
          </cell>
          <cell r="E99">
            <v>0.32279786787418596</v>
          </cell>
          <cell r="F99">
            <v>8.8292423910002493E-5</v>
          </cell>
          <cell r="G99">
            <v>2.7716801738534484</v>
          </cell>
          <cell r="H99">
            <v>2.7719905579583584</v>
          </cell>
          <cell r="I99">
            <v>2.7719912653214167</v>
          </cell>
          <cell r="J99">
            <v>2.7719922538373734</v>
          </cell>
          <cell r="K99">
            <v>2.7719935066550763</v>
          </cell>
          <cell r="L99">
            <v>2.7719946296689675</v>
          </cell>
          <cell r="M99">
            <v>2.7719956325750092</v>
          </cell>
          <cell r="N99">
            <v>2.7719980332789453</v>
          </cell>
          <cell r="O99">
            <v>2.7720020945491521</v>
          </cell>
          <cell r="P99">
            <v>2.7720261117487297</v>
          </cell>
        </row>
        <row r="100">
          <cell r="A100" t="str">
            <v>LFO</v>
          </cell>
          <cell r="B100" t="str">
            <v>VAR_fin</v>
          </cell>
          <cell r="C100" t="str">
            <v>D-ILFO</v>
          </cell>
          <cell r="E100">
            <v>9.3479826689704293</v>
          </cell>
          <cell r="F100">
            <v>8.9494642551538401</v>
          </cell>
          <cell r="G100">
            <v>8.1487893743411366</v>
          </cell>
          <cell r="H100">
            <v>7.2714550672491196</v>
          </cell>
          <cell r="I100">
            <v>5.6927484047375305</v>
          </cell>
          <cell r="J100">
            <v>3.5131175616105681</v>
          </cell>
          <cell r="K100">
            <v>1.9255422135761986</v>
          </cell>
          <cell r="L100">
            <v>0.34343913986595803</v>
          </cell>
          <cell r="M100">
            <v>0.3433494007959853</v>
          </cell>
          <cell r="N100">
            <v>0.35053892734021058</v>
          </cell>
          <cell r="O100">
            <v>0.33553888548591654</v>
          </cell>
          <cell r="P100">
            <v>0.33482666942487338</v>
          </cell>
        </row>
        <row r="101">
          <cell r="A101" t="str">
            <v>LFO</v>
          </cell>
          <cell r="B101" t="str">
            <v>VAR_fin</v>
          </cell>
          <cell r="C101" t="str">
            <v>D-SLFO</v>
          </cell>
          <cell r="E101">
            <v>30.770537673948596</v>
          </cell>
          <cell r="F101">
            <v>27.459733912454183</v>
          </cell>
          <cell r="G101">
            <v>25.773780118808801</v>
          </cell>
          <cell r="H101">
            <v>21.713823826551582</v>
          </cell>
          <cell r="I101">
            <v>17.295109968987006</v>
          </cell>
          <cell r="J101">
            <v>14.485952333098181</v>
          </cell>
          <cell r="K101">
            <v>13.468209560324221</v>
          </cell>
          <cell r="L101">
            <v>13.029912496585583</v>
          </cell>
          <cell r="M101">
            <v>9.5691375195661177</v>
          </cell>
          <cell r="N101">
            <v>7.9884034924725782</v>
          </cell>
          <cell r="O101">
            <v>4.2981707391405237</v>
          </cell>
          <cell r="P101">
            <v>1.8313229461553968</v>
          </cell>
        </row>
        <row r="102">
          <cell r="A102" t="str">
            <v>LFO</v>
          </cell>
          <cell r="B102" t="str">
            <v>VAR_fin</v>
          </cell>
          <cell r="C102" t="str">
            <v>D-RLFO</v>
          </cell>
          <cell r="E102">
            <v>61.254842775213945</v>
          </cell>
          <cell r="F102">
            <v>52.191657939975627</v>
          </cell>
          <cell r="G102">
            <v>45.556354955922117</v>
          </cell>
          <cell r="H102">
            <v>46.594052378492002</v>
          </cell>
          <cell r="I102">
            <v>37.445439096486048</v>
          </cell>
          <cell r="J102">
            <v>34.273096023110462</v>
          </cell>
          <cell r="K102">
            <v>33.054150005229673</v>
          </cell>
          <cell r="L102">
            <v>28.510906885257704</v>
          </cell>
          <cell r="M102">
            <v>26.609523958678036</v>
          </cell>
          <cell r="N102">
            <v>22.680894864706833</v>
          </cell>
          <cell r="O102">
            <v>16.64274754785367</v>
          </cell>
          <cell r="P102">
            <v>6.1060195944839766</v>
          </cell>
        </row>
        <row r="103">
          <cell r="A103" t="str">
            <v>MNR</v>
          </cell>
          <cell r="B103" t="str">
            <v>VAR_fin</v>
          </cell>
          <cell r="C103" t="str">
            <v>SUP_MNRBIO</v>
          </cell>
          <cell r="E103">
            <v>3.7980829959716402</v>
          </cell>
          <cell r="F103">
            <v>12.531647477231477</v>
          </cell>
          <cell r="G103">
            <v>12.540332223415774</v>
          </cell>
          <cell r="H103">
            <v>12.54042390460063</v>
          </cell>
          <cell r="I103">
            <v>12.540425560325193</v>
          </cell>
          <cell r="J103">
            <v>12.54134226656242</v>
          </cell>
          <cell r="K103">
            <v>12.541363028293109</v>
          </cell>
          <cell r="L103">
            <v>12.541387571705593</v>
          </cell>
          <cell r="M103">
            <v>12.54141066722916</v>
          </cell>
          <cell r="N103">
            <v>12.54144490524657</v>
          </cell>
          <cell r="O103">
            <v>12.541498150916702</v>
          </cell>
          <cell r="P103">
            <v>12.541635268016666</v>
          </cell>
        </row>
        <row r="104">
          <cell r="A104" t="str">
            <v>TNGA</v>
          </cell>
          <cell r="B104" t="str">
            <v>VAR_fout</v>
          </cell>
          <cell r="C104" t="str">
            <v>D-TNGA</v>
          </cell>
          <cell r="E104">
            <v>0.23690312962971086</v>
          </cell>
          <cell r="F104">
            <v>0.1227495168706445</v>
          </cell>
          <cell r="G104">
            <v>0.19113944888354634</v>
          </cell>
          <cell r="H104">
            <v>3.1503344714465349E-3</v>
          </cell>
          <cell r="I104">
            <v>2.8710162085695632E-3</v>
          </cell>
          <cell r="J104">
            <v>2.7879379010373145E-3</v>
          </cell>
          <cell r="K104">
            <v>2.6425386706335286E-3</v>
          </cell>
          <cell r="L104">
            <v>2.4625166383297147E-3</v>
          </cell>
          <cell r="M104">
            <v>2.371175050916957E-3</v>
          </cell>
          <cell r="N104">
            <v>2.3308428918635601E-3</v>
          </cell>
          <cell r="O104">
            <v>2.3211630360661264E-3</v>
          </cell>
          <cell r="P104">
            <v>2.2898822008798553E-3</v>
          </cell>
        </row>
        <row r="105">
          <cell r="A105" t="str">
            <v>WOD</v>
          </cell>
          <cell r="B105" t="str">
            <v>VAR_fin</v>
          </cell>
          <cell r="C105" t="str">
            <v>D-CWOD</v>
          </cell>
          <cell r="E105">
            <v>9.2641381374496437</v>
          </cell>
          <cell r="F105">
            <v>10.113214520134692</v>
          </cell>
          <cell r="G105">
            <v>9.8755832751685624</v>
          </cell>
          <cell r="H105">
            <v>8.5101178211515354</v>
          </cell>
          <cell r="I105">
            <v>8.8460644182902968</v>
          </cell>
          <cell r="J105">
            <v>9.3456484057493352</v>
          </cell>
          <cell r="K105">
            <v>9.3075084816543168</v>
          </cell>
          <cell r="L105">
            <v>9.4706715884172752</v>
          </cell>
          <cell r="M105">
            <v>9.4628790997313121</v>
          </cell>
          <cell r="N105">
            <v>9.8879032377021563</v>
          </cell>
          <cell r="O105">
            <v>14.436071408552559</v>
          </cell>
          <cell r="P105">
            <v>16.516189402401753</v>
          </cell>
        </row>
        <row r="106">
          <cell r="A106" t="str">
            <v>GSL</v>
          </cell>
          <cell r="B106" t="str">
            <v>VAR_fin</v>
          </cell>
          <cell r="C106" t="str">
            <v>D-TGSL</v>
          </cell>
          <cell r="E106">
            <v>79.788391327185792</v>
          </cell>
          <cell r="F106">
            <v>75.956112984792583</v>
          </cell>
          <cell r="G106">
            <v>79.808007971768461</v>
          </cell>
          <cell r="H106">
            <v>58.363036286303306</v>
          </cell>
          <cell r="I106">
            <v>44.723837552550783</v>
          </cell>
          <cell r="J106">
            <v>38.520006002540228</v>
          </cell>
          <cell r="K106">
            <v>33.156816433154958</v>
          </cell>
          <cell r="L106">
            <v>28.671767065911656</v>
          </cell>
          <cell r="M106">
            <v>26.102888933180893</v>
          </cell>
          <cell r="N106">
            <v>23.739217995284243</v>
          </cell>
          <cell r="O106">
            <v>21.945154439475949</v>
          </cell>
          <cell r="P106">
            <v>21.00027634703908</v>
          </cell>
        </row>
        <row r="107">
          <cell r="A107" t="str">
            <v>IBIO</v>
          </cell>
          <cell r="B107" t="str">
            <v>VAR_fout</v>
          </cell>
          <cell r="C107" t="str">
            <v>D-IBIO</v>
          </cell>
          <cell r="E107">
            <v>0.43672512733005042</v>
          </cell>
          <cell r="F107">
            <v>0.55206606141648296</v>
          </cell>
          <cell r="G107">
            <v>0.92147926184655304</v>
          </cell>
          <cell r="H107">
            <v>2.1844908694582967</v>
          </cell>
          <cell r="I107">
            <v>3.6396746096291528</v>
          </cell>
          <cell r="J107">
            <v>5.6668921793456253</v>
          </cell>
          <cell r="K107">
            <v>5.7382006855416305</v>
          </cell>
          <cell r="L107">
            <v>5.7382552405887717</v>
          </cell>
          <cell r="M107">
            <v>5.7384827977163448</v>
          </cell>
          <cell r="N107">
            <v>6.0302728987299332</v>
          </cell>
          <cell r="O107">
            <v>6.2314373135996837</v>
          </cell>
          <cell r="P107">
            <v>7.046538676086076</v>
          </cell>
        </row>
        <row r="108">
          <cell r="A108" t="str">
            <v>SNGA</v>
          </cell>
          <cell r="B108" t="str">
            <v>VAR_fout</v>
          </cell>
          <cell r="C108" t="str">
            <v>D-SNGA</v>
          </cell>
          <cell r="E108">
            <v>27.20921103566393</v>
          </cell>
          <cell r="F108">
            <v>28.488348758080978</v>
          </cell>
          <cell r="G108">
            <v>26.995309365925671</v>
          </cell>
          <cell r="H108">
            <v>32.675382481897586</v>
          </cell>
          <cell r="I108">
            <v>37.792066673931821</v>
          </cell>
          <cell r="J108">
            <v>37.721748946174387</v>
          </cell>
          <cell r="K108">
            <v>35.8445179238431</v>
          </cell>
          <cell r="L108">
            <v>31.0061586433958</v>
          </cell>
          <cell r="M108">
            <v>30.269971498974421</v>
          </cell>
          <cell r="N108">
            <v>29.788688215878224</v>
          </cell>
          <cell r="O108">
            <v>29.380582172464361</v>
          </cell>
          <cell r="P108">
            <v>28.878226942325668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4.1749168220560548E-6</v>
          </cell>
          <cell r="I109">
            <v>1.0286710993412709E-5</v>
          </cell>
          <cell r="J109">
            <v>1.0287562374875612E-5</v>
          </cell>
          <cell r="K109">
            <v>1.032184670470946E-5</v>
          </cell>
          <cell r="L109">
            <v>1.4184360344680867E-5</v>
          </cell>
          <cell r="M109">
            <v>1.5043964713709172E-5</v>
          </cell>
          <cell r="N109">
            <v>2.3277533199773411E-5</v>
          </cell>
          <cell r="O109">
            <v>2.2811521212675578E-5</v>
          </cell>
          <cell r="P109">
            <v>4.6148616244618796E-5</v>
          </cell>
        </row>
        <row r="110">
          <cell r="A110" t="str">
            <v>AUX_H2STG_IN</v>
          </cell>
          <cell r="B110" t="str">
            <v>VAR_fin</v>
          </cell>
          <cell r="C110" t="str">
            <v>STG-H2</v>
          </cell>
          <cell r="H110">
            <v>1.9814554677627814E-5</v>
          </cell>
          <cell r="I110">
            <v>4.6643737693981842E-5</v>
          </cell>
          <cell r="J110">
            <v>4.8148411246731283E-5</v>
          </cell>
          <cell r="K110">
            <v>4.7958932920577613E-5</v>
          </cell>
          <cell r="L110">
            <v>7.1346143068679724E-5</v>
          </cell>
          <cell r="M110">
            <v>7.1838519333479309E-5</v>
          </cell>
          <cell r="N110">
            <v>1.1561615689680382E-4</v>
          </cell>
          <cell r="O110">
            <v>1.1642457986969983E-4</v>
          </cell>
          <cell r="P110">
            <v>2.3320480520825149E-4</v>
          </cell>
        </row>
        <row r="111">
          <cell r="A111" t="str">
            <v>AUX_H2STG_IN</v>
          </cell>
          <cell r="B111" t="str">
            <v>VAR_fin</v>
          </cell>
          <cell r="C111" t="str">
            <v>STG-H2</v>
          </cell>
          <cell r="H111">
            <v>4.0296915496452124E-6</v>
          </cell>
          <cell r="I111">
            <v>7.4937028636788671E-6</v>
          </cell>
          <cell r="J111">
            <v>8.474758494050258E-6</v>
          </cell>
          <cell r="K111">
            <v>7.8476941699009243E-6</v>
          </cell>
          <cell r="L111">
            <v>1.1141329784418665E-5</v>
          </cell>
          <cell r="M111">
            <v>9.1742115299230389E-6</v>
          </cell>
          <cell r="N111">
            <v>1.5658443664458638E-5</v>
          </cell>
          <cell r="O111">
            <v>1.5167602359172887E-5</v>
          </cell>
          <cell r="P111">
            <v>3.058790098125544E-5</v>
          </cell>
        </row>
        <row r="112">
          <cell r="A112" t="str">
            <v>AUX_H2STG_IN</v>
          </cell>
          <cell r="B112" t="str">
            <v>VAR_fin</v>
          </cell>
          <cell r="C112" t="str">
            <v>STG-H2</v>
          </cell>
          <cell r="H112">
            <v>4.4548557001098247E-6</v>
          </cell>
          <cell r="I112">
            <v>1.0550375910376603E-5</v>
          </cell>
          <cell r="J112">
            <v>9.8203445612721034E-6</v>
          </cell>
          <cell r="K112">
            <v>9.684615696988699E-6</v>
          </cell>
          <cell r="L112">
            <v>1.364743263914659E-5</v>
          </cell>
          <cell r="M112">
            <v>1.3430278531975567E-5</v>
          </cell>
          <cell r="N112">
            <v>2.020657342859547E-5</v>
          </cell>
          <cell r="O112">
            <v>1.9224492795903769E-5</v>
          </cell>
          <cell r="P112">
            <v>3.9618943615228455E-5</v>
          </cell>
        </row>
        <row r="113">
          <cell r="A113" t="str">
            <v>AUX_H2STG_IN</v>
          </cell>
          <cell r="B113" t="str">
            <v>VAR_fin</v>
          </cell>
          <cell r="C113" t="str">
            <v>STG-H2</v>
          </cell>
          <cell r="H113">
            <v>7.1550906058167634E-6</v>
          </cell>
          <cell r="I113">
            <v>1.8312947926513644E-5</v>
          </cell>
          <cell r="J113">
            <v>1.9565745816533277E-5</v>
          </cell>
          <cell r="K113">
            <v>2.0104776348978688E-5</v>
          </cell>
          <cell r="L113">
            <v>3.2373020300433613E-5</v>
          </cell>
          <cell r="M113">
            <v>3.4190064557871557E-5</v>
          </cell>
          <cell r="N113">
            <v>5.6473606603976041E-5</v>
          </cell>
          <cell r="O113">
            <v>5.9220963501947801E-5</v>
          </cell>
          <cell r="P113">
            <v>1.1684934436714859E-4</v>
          </cell>
        </row>
        <row r="114">
          <cell r="A114" t="str">
            <v>H2</v>
          </cell>
          <cell r="B114" t="str">
            <v>VAR_fout</v>
          </cell>
          <cell r="C114" t="str">
            <v>SUP_NGAH2</v>
          </cell>
          <cell r="L114">
            <v>1.0144037160139832E-3</v>
          </cell>
          <cell r="M114">
            <v>1.0312309772145063E-3</v>
          </cell>
          <cell r="N114">
            <v>1.2455411165638187E-3</v>
          </cell>
          <cell r="O114">
            <v>1.3013601051224035E-3</v>
          </cell>
          <cell r="P114">
            <v>3.0651219078361193E-3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4.539958030916616E-6</v>
          </cell>
          <cell r="I115">
            <v>9.4060662521655928E-6</v>
          </cell>
          <cell r="J115">
            <v>9.9276414393564201E-6</v>
          </cell>
          <cell r="K115">
            <v>9.693389809137448E-6</v>
          </cell>
          <cell r="L115">
            <v>1.4744065293839735E-5</v>
          </cell>
          <cell r="M115">
            <v>1.3478782619200278E-5</v>
          </cell>
          <cell r="N115">
            <v>2.2226813647627982E-5</v>
          </cell>
          <cell r="O115">
            <v>2.2029414764304433E-5</v>
          </cell>
          <cell r="P115">
            <v>4.4951600427922785E-5</v>
          </cell>
        </row>
        <row r="116">
          <cell r="A116" t="str">
            <v>H2</v>
          </cell>
          <cell r="B116" t="str">
            <v>VAR_fout</v>
          </cell>
          <cell r="C116" t="str">
            <v>STG-H2</v>
          </cell>
          <cell r="H116">
            <v>1.9616245151293041E-5</v>
          </cell>
          <cell r="I116">
            <v>4.6177398121361922E-5</v>
          </cell>
          <cell r="J116">
            <v>4.7667081623701392E-5</v>
          </cell>
          <cell r="K116">
            <v>4.747942809809669E-5</v>
          </cell>
          <cell r="L116">
            <v>7.0632659276301504E-5</v>
          </cell>
          <cell r="M116">
            <v>7.1120330449445676E-5</v>
          </cell>
          <cell r="N116">
            <v>1.1446005217071325E-4</v>
          </cell>
          <cell r="O116">
            <v>1.1526039750382768E-4</v>
          </cell>
          <cell r="P116">
            <v>2.3087280017023001E-4</v>
          </cell>
        </row>
        <row r="117">
          <cell r="A117" t="str">
            <v>H2</v>
          </cell>
          <cell r="B117" t="str">
            <v>VAR_fout</v>
          </cell>
          <cell r="C117" t="str">
            <v>STG-H2</v>
          </cell>
          <cell r="H117">
            <v>6.803635433597744E-6</v>
          </cell>
          <cell r="I117">
            <v>1.8675636605825052E-5</v>
          </cell>
          <cell r="J117">
            <v>1.8154621675923339E-5</v>
          </cell>
          <cell r="K117">
            <v>1.8688467728159363E-5</v>
          </cell>
          <cell r="L117">
            <v>2.9517484216360993E-5</v>
          </cell>
          <cell r="M117">
            <v>3.3454927818180197E-5</v>
          </cell>
          <cell r="N117">
            <v>5.3386503522271289E-5</v>
          </cell>
          <cell r="O117">
            <v>5.5168033945600763E-5</v>
          </cell>
          <cell r="P117">
            <v>1.0841274682752497E-4</v>
          </cell>
        </row>
        <row r="118">
          <cell r="A118" t="str">
            <v>H2</v>
          </cell>
          <cell r="B118" t="str">
            <v>VAR_fout</v>
          </cell>
          <cell r="C118" t="str">
            <v>STG-H2</v>
          </cell>
          <cell r="H118">
            <v>4.5231394563517431E-6</v>
          </cell>
          <cell r="I118">
            <v>1.0009645776668832E-5</v>
          </cell>
          <cell r="J118">
            <v>1.171518077717786E-5</v>
          </cell>
          <cell r="K118">
            <v>1.1698600033741278E-5</v>
          </cell>
          <cell r="L118">
            <v>1.6530068160581321E-5</v>
          </cell>
          <cell r="M118">
            <v>1.4902073521812008E-5</v>
          </cell>
          <cell r="N118">
            <v>2.5021654319645222E-5</v>
          </cell>
          <cell r="O118">
            <v>2.4962944695198437E-5</v>
          </cell>
          <cell r="P118">
            <v>5.1004374856017647E-5</v>
          </cell>
        </row>
        <row r="119">
          <cell r="A119" t="str">
            <v>H2</v>
          </cell>
          <cell r="B119" t="str">
            <v>VAR_fout</v>
          </cell>
          <cell r="C119" t="str">
            <v>STG-H2</v>
          </cell>
          <cell r="H119">
            <v>3.7495122304269308E-6</v>
          </cell>
          <cell r="I119">
            <v>8.0860494867024388E-6</v>
          </cell>
          <cell r="J119">
            <v>7.8696377312437564E-6</v>
          </cell>
          <cell r="K119">
            <v>7.3989705270585564E-6</v>
          </cell>
          <cell r="L119">
            <v>9.8410416055194103E-6</v>
          </cell>
          <cell r="M119">
            <v>9.2845464902531693E-6</v>
          </cell>
          <cell r="N119">
            <v>1.382508068116868E-5</v>
          </cell>
          <cell r="O119">
            <v>1.3100004098724125E-5</v>
          </cell>
          <cell r="P119">
            <v>2.6504078058765065E-5</v>
          </cell>
        </row>
        <row r="120">
          <cell r="A120" t="str">
            <v>H2</v>
          </cell>
          <cell r="B120" t="str">
            <v>VAR_fout</v>
          </cell>
          <cell r="C120" t="str">
            <v>IMPH2</v>
          </cell>
          <cell r="J120">
            <v>1.7623768372891401E-3</v>
          </cell>
          <cell r="K120">
            <v>1.7848334861417523E-3</v>
          </cell>
          <cell r="L120">
            <v>1.3634011282182528E-3</v>
          </cell>
          <cell r="M120">
            <v>5.3056174733929812E-4</v>
          </cell>
          <cell r="N120">
            <v>9.4487641474880549E-4</v>
          </cell>
          <cell r="O120">
            <v>7.0092300453305546E-4</v>
          </cell>
          <cell r="P120">
            <v>1.6566896666057162E-3</v>
          </cell>
        </row>
        <row r="121">
          <cell r="A121" t="str">
            <v>H2</v>
          </cell>
          <cell r="B121" t="str">
            <v>VAR_fout</v>
          </cell>
          <cell r="C121" t="str">
            <v>SUP_WODH2</v>
          </cell>
          <cell r="L121">
            <v>4.2070076458854454E-3</v>
          </cell>
          <cell r="M121">
            <v>4.2012819647481714E-3</v>
          </cell>
          <cell r="N121">
            <v>6.9466024763946317E-3</v>
          </cell>
          <cell r="O121">
            <v>7.3832039200898789E-3</v>
          </cell>
          <cell r="P121">
            <v>2.7828959866385901E-2</v>
          </cell>
        </row>
        <row r="122">
          <cell r="A122" t="str">
            <v>H2</v>
          </cell>
          <cell r="B122" t="str">
            <v>VAR_fout</v>
          </cell>
          <cell r="C122" t="str">
            <v>SUP_ELCH2_SOEC</v>
          </cell>
          <cell r="J122">
            <v>6.1768013210369609E-3</v>
          </cell>
          <cell r="K122">
            <v>7.9307420160436258E-3</v>
          </cell>
          <cell r="L122">
            <v>1.0191696799225148E-2</v>
          </cell>
          <cell r="M122">
            <v>8.984661716123386E-3</v>
          </cell>
          <cell r="N122">
            <v>1.0031758692741572E-2</v>
          </cell>
          <cell r="O122">
            <v>9.9570621733622144E-3</v>
          </cell>
          <cell r="P122">
            <v>1.9492776915671684E-2</v>
          </cell>
        </row>
        <row r="123">
          <cell r="A123" t="str">
            <v>H2</v>
          </cell>
          <cell r="B123" t="str">
            <v>VAR_fout</v>
          </cell>
          <cell r="C123" t="str">
            <v>SUP_ELCH2</v>
          </cell>
          <cell r="E123">
            <v>3.3321045009380569E-3</v>
          </cell>
          <cell r="F123">
            <v>4.3847723430548427E-3</v>
          </cell>
          <cell r="G123">
            <v>4.4042747720041903E-3</v>
          </cell>
          <cell r="H123">
            <v>5.5947116299240388E-3</v>
          </cell>
          <cell r="I123">
            <v>1.7070676136801709E-2</v>
          </cell>
          <cell r="J123">
            <v>1.8497428098156007E-2</v>
          </cell>
          <cell r="K123">
            <v>1.6562185010711088E-2</v>
          </cell>
          <cell r="L123">
            <v>8.8138161487518588E-2</v>
          </cell>
          <cell r="M123">
            <v>9.6332695767095716E-2</v>
          </cell>
          <cell r="N123">
            <v>0.4064859210210397</v>
          </cell>
          <cell r="O123">
            <v>0.62602392043727018</v>
          </cell>
          <cell r="P123">
            <v>0.68887992318661195</v>
          </cell>
        </row>
        <row r="124">
          <cell r="A124" t="str">
            <v>H2</v>
          </cell>
          <cell r="B124" t="str">
            <v>VAR_fout</v>
          </cell>
          <cell r="C124" t="str">
            <v>D-DH2</v>
          </cell>
          <cell r="H124">
            <v>1.2756457491204075E-5</v>
          </cell>
          <cell r="I124">
            <v>3.0425228000939726E-4</v>
          </cell>
          <cell r="J124">
            <v>8.375628165074229E-4</v>
          </cell>
          <cell r="K124">
            <v>1.0553714083133203E-3</v>
          </cell>
          <cell r="L124">
            <v>1.0925274634954816E-3</v>
          </cell>
          <cell r="M124">
            <v>1.0934167096397645E-3</v>
          </cell>
          <cell r="N124">
            <v>1.0936117959346021E-3</v>
          </cell>
          <cell r="O124">
            <v>8.0875300187406313E-4</v>
          </cell>
          <cell r="P124">
            <v>1.5281640154873662E-3</v>
          </cell>
        </row>
        <row r="125">
          <cell r="A125" t="str">
            <v>H2</v>
          </cell>
          <cell r="B125" t="str">
            <v>VAR_fin</v>
          </cell>
          <cell r="C125" t="str">
            <v>STG-H2</v>
          </cell>
          <cell r="H125">
            <v>4.1749168220560548E-6</v>
          </cell>
          <cell r="I125">
            <v>1.0286710993412709E-5</v>
          </cell>
          <cell r="J125">
            <v>1.0287562374875612E-5</v>
          </cell>
          <cell r="K125">
            <v>1.032184670470946E-5</v>
          </cell>
          <cell r="L125">
            <v>1.4184360344680867E-5</v>
          </cell>
          <cell r="M125">
            <v>1.5043964713709172E-5</v>
          </cell>
          <cell r="N125">
            <v>2.3277533199773411E-5</v>
          </cell>
          <cell r="O125">
            <v>2.2811521212675578E-5</v>
          </cell>
          <cell r="P125">
            <v>4.6148616244618796E-5</v>
          </cell>
        </row>
        <row r="126">
          <cell r="A126" t="str">
            <v>H2</v>
          </cell>
          <cell r="B126" t="str">
            <v>VAR_fin</v>
          </cell>
          <cell r="C126" t="str">
            <v>STG-H2</v>
          </cell>
          <cell r="H126">
            <v>1.9814554677627814E-5</v>
          </cell>
          <cell r="I126">
            <v>4.6643737693981842E-5</v>
          </cell>
          <cell r="J126">
            <v>4.8148411246731283E-5</v>
          </cell>
          <cell r="K126">
            <v>4.7958932920577613E-5</v>
          </cell>
          <cell r="L126">
            <v>7.1346143068679724E-5</v>
          </cell>
          <cell r="M126">
            <v>7.1838519333479309E-5</v>
          </cell>
          <cell r="N126">
            <v>1.1561615689680382E-4</v>
          </cell>
          <cell r="O126">
            <v>1.1642457986969983E-4</v>
          </cell>
          <cell r="P126">
            <v>2.3320480520825149E-4</v>
          </cell>
        </row>
        <row r="127">
          <cell r="A127" t="str">
            <v>H2</v>
          </cell>
          <cell r="B127" t="str">
            <v>VAR_fin</v>
          </cell>
          <cell r="C127" t="str">
            <v>STG-H2</v>
          </cell>
          <cell r="H127">
            <v>4.0296915496452124E-6</v>
          </cell>
          <cell r="I127">
            <v>7.4937028636788671E-6</v>
          </cell>
          <cell r="J127">
            <v>8.474758494050258E-6</v>
          </cell>
          <cell r="K127">
            <v>7.8476941699009243E-6</v>
          </cell>
          <cell r="L127">
            <v>1.1141329784418665E-5</v>
          </cell>
          <cell r="M127">
            <v>9.1742115299230389E-6</v>
          </cell>
          <cell r="N127">
            <v>1.5658443664458638E-5</v>
          </cell>
          <cell r="O127">
            <v>1.5167602359172887E-5</v>
          </cell>
          <cell r="P127">
            <v>3.058790098125544E-5</v>
          </cell>
        </row>
        <row r="128">
          <cell r="A128" t="str">
            <v>H2</v>
          </cell>
          <cell r="B128" t="str">
            <v>VAR_fin</v>
          </cell>
          <cell r="C128" t="str">
            <v>STG-H2</v>
          </cell>
          <cell r="H128">
            <v>4.4548557001098247E-6</v>
          </cell>
          <cell r="I128">
            <v>1.0550375910376603E-5</v>
          </cell>
          <cell r="J128">
            <v>9.8203445612721034E-6</v>
          </cell>
          <cell r="K128">
            <v>9.684615696988699E-6</v>
          </cell>
          <cell r="L128">
            <v>1.364743263914659E-5</v>
          </cell>
          <cell r="M128">
            <v>1.3430278531975567E-5</v>
          </cell>
          <cell r="N128">
            <v>2.020657342859547E-5</v>
          </cell>
          <cell r="O128">
            <v>1.9224492795903769E-5</v>
          </cell>
          <cell r="P128">
            <v>3.9618943615228455E-5</v>
          </cell>
        </row>
        <row r="129">
          <cell r="A129" t="str">
            <v>H2</v>
          </cell>
          <cell r="B129" t="str">
            <v>VAR_fin</v>
          </cell>
          <cell r="C129" t="str">
            <v>STG-H2</v>
          </cell>
          <cell r="H129">
            <v>7.1550906058167634E-6</v>
          </cell>
          <cell r="I129">
            <v>1.8312947926513644E-5</v>
          </cell>
          <cell r="J129">
            <v>1.9565745816533277E-5</v>
          </cell>
          <cell r="K129">
            <v>2.0104776348978688E-5</v>
          </cell>
          <cell r="L129">
            <v>3.2373020300433613E-5</v>
          </cell>
          <cell r="M129">
            <v>3.4190064557871557E-5</v>
          </cell>
          <cell r="N129">
            <v>5.6473606603976041E-5</v>
          </cell>
          <cell r="O129">
            <v>5.9220963501947801E-5</v>
          </cell>
          <cell r="P129">
            <v>1.1684934436714859E-4</v>
          </cell>
        </row>
        <row r="130">
          <cell r="A130" t="str">
            <v>H2</v>
          </cell>
          <cell r="B130" t="str">
            <v>VAR_fin</v>
          </cell>
          <cell r="C130" t="str">
            <v>D-ENGA</v>
          </cell>
          <cell r="J130">
            <v>1.6550845112181106E-3</v>
          </cell>
          <cell r="K130">
            <v>1.8248651031979432E-3</v>
          </cell>
          <cell r="L130">
            <v>5.380600054625268E-3</v>
          </cell>
          <cell r="M130">
            <v>5.9850154421020622E-3</v>
          </cell>
          <cell r="N130">
            <v>5.539035723816467E-2</v>
          </cell>
          <cell r="O130">
            <v>6.6950681385590752E-2</v>
          </cell>
          <cell r="P130">
            <v>4.8260565107898279E-2</v>
          </cell>
        </row>
        <row r="131">
          <cell r="A131" t="str">
            <v>H2</v>
          </cell>
          <cell r="B131" t="str">
            <v>VAR_fin</v>
          </cell>
          <cell r="C131" t="str">
            <v>D-TNGA</v>
          </cell>
          <cell r="F131">
            <v>1.463786372229374E-3</v>
          </cell>
          <cell r="G131">
            <v>1.5881395789032358E-3</v>
          </cell>
          <cell r="H131">
            <v>2.4142785595719947E-5</v>
          </cell>
          <cell r="I131">
            <v>3.0066525718407914E-5</v>
          </cell>
          <cell r="J131">
            <v>2.9937123746987221E-5</v>
          </cell>
          <cell r="K131">
            <v>2.96893528223978E-5</v>
          </cell>
          <cell r="L131">
            <v>3.3645279730514862E-5</v>
          </cell>
          <cell r="M131">
            <v>3.03363812221988E-5</v>
          </cell>
          <cell r="N131">
            <v>3.2879179423741531E-5</v>
          </cell>
          <cell r="O131">
            <v>3.1918314744107603E-5</v>
          </cell>
          <cell r="P131">
            <v>3.3257504742514891E-5</v>
          </cell>
        </row>
        <row r="132">
          <cell r="A132" t="str">
            <v>H2</v>
          </cell>
          <cell r="B132" t="str">
            <v>VAR_fin</v>
          </cell>
          <cell r="C132" t="str">
            <v>D-SNGA</v>
          </cell>
          <cell r="H132">
            <v>9.7478474226153872E-4</v>
          </cell>
          <cell r="I132">
            <v>2.4012017302538478E-3</v>
          </cell>
          <cell r="J132">
            <v>2.620692054716706E-3</v>
          </cell>
          <cell r="K132">
            <v>2.3919144206878645E-3</v>
          </cell>
          <cell r="L132">
            <v>7.9747880833910979E-3</v>
          </cell>
          <cell r="M132">
            <v>7.2955918088517101E-3</v>
          </cell>
          <cell r="N132">
            <v>4.6783418185955439E-2</v>
          </cell>
          <cell r="O132">
            <v>6.7759012382508463E-2</v>
          </cell>
          <cell r="P132">
            <v>6.8971718926759615E-2</v>
          </cell>
        </row>
        <row r="133">
          <cell r="A133" t="str">
            <v>H2</v>
          </cell>
          <cell r="B133" t="str">
            <v>VAR_fin</v>
          </cell>
          <cell r="C133" t="str">
            <v>D-RNGA</v>
          </cell>
          <cell r="H133">
            <v>8.4461773105115189E-4</v>
          </cell>
          <cell r="I133">
            <v>2.176936135745283E-3</v>
          </cell>
          <cell r="J133">
            <v>2.5489422591897632E-3</v>
          </cell>
          <cell r="K133">
            <v>2.9181318094036713E-3</v>
          </cell>
          <cell r="L133">
            <v>8.3729281711012269E-3</v>
          </cell>
          <cell r="M133">
            <v>8.1203259453942207E-3</v>
          </cell>
          <cell r="N133">
            <v>7.6235815139675409E-2</v>
          </cell>
          <cell r="O133">
            <v>0.11410951651562262</v>
          </cell>
          <cell r="P133">
            <v>0.10713504920039392</v>
          </cell>
        </row>
        <row r="134">
          <cell r="A134" t="str">
            <v>H2</v>
          </cell>
          <cell r="B134" t="str">
            <v>VAR_fin</v>
          </cell>
          <cell r="C134" t="str">
            <v>D-INGA</v>
          </cell>
          <cell r="H134">
            <v>2.0595423779963614E-3</v>
          </cell>
          <cell r="I134">
            <v>7.2888076607828403E-3</v>
          </cell>
          <cell r="J134">
            <v>1.120255845403763E-2</v>
          </cell>
          <cell r="K134">
            <v>1.0576022550337572E-2</v>
          </cell>
          <cell r="L134">
            <v>6.643261442578012E-2</v>
          </cell>
          <cell r="M134">
            <v>7.4336873997951039E-2</v>
          </cell>
          <cell r="N134">
            <v>0.14410806334627574</v>
          </cell>
          <cell r="O134">
            <v>0.19294137603711048</v>
          </cell>
          <cell r="P134">
            <v>0.17649895208058569</v>
          </cell>
        </row>
        <row r="135">
          <cell r="A135" t="str">
            <v>AUX_H2STG_OUT</v>
          </cell>
          <cell r="B135" t="str">
            <v>VAR_fout</v>
          </cell>
          <cell r="C135" t="str">
            <v>STG-H2</v>
          </cell>
          <cell r="H135">
            <v>4.539958030916616E-6</v>
          </cell>
          <cell r="I135">
            <v>9.4060662521655928E-6</v>
          </cell>
          <cell r="J135">
            <v>9.9276414393564201E-6</v>
          </cell>
          <cell r="K135">
            <v>9.693389809137448E-6</v>
          </cell>
          <cell r="L135">
            <v>1.4744065293839735E-5</v>
          </cell>
          <cell r="M135">
            <v>1.3478782619200278E-5</v>
          </cell>
          <cell r="N135">
            <v>2.2226813647627982E-5</v>
          </cell>
          <cell r="O135">
            <v>2.2029414764304433E-5</v>
          </cell>
          <cell r="P135">
            <v>4.4951600427922785E-5</v>
          </cell>
        </row>
        <row r="136">
          <cell r="A136" t="str">
            <v>AUX_H2STG_OUT</v>
          </cell>
          <cell r="B136" t="str">
            <v>VAR_fout</v>
          </cell>
          <cell r="C136" t="str">
            <v>STG-H2</v>
          </cell>
          <cell r="H136">
            <v>1.9616245151293041E-5</v>
          </cell>
          <cell r="I136">
            <v>4.6177398121361922E-5</v>
          </cell>
          <cell r="J136">
            <v>4.7667081623701392E-5</v>
          </cell>
          <cell r="K136">
            <v>4.747942809809669E-5</v>
          </cell>
          <cell r="L136">
            <v>7.0632659276301544E-5</v>
          </cell>
          <cell r="M136">
            <v>7.112033044944569E-5</v>
          </cell>
          <cell r="N136">
            <v>1.1446005217071325E-4</v>
          </cell>
          <cell r="O136">
            <v>1.1526039750382768E-4</v>
          </cell>
          <cell r="P136">
            <v>2.3087280017023028E-4</v>
          </cell>
        </row>
        <row r="137">
          <cell r="A137" t="str">
            <v>AUX_H2STG_OUT</v>
          </cell>
          <cell r="B137" t="str">
            <v>VAR_fout</v>
          </cell>
          <cell r="C137" t="str">
            <v>STG-H2</v>
          </cell>
          <cell r="H137">
            <v>6.803635433597744E-6</v>
          </cell>
          <cell r="I137">
            <v>1.8675636605825052E-5</v>
          </cell>
          <cell r="J137">
            <v>1.8154621675923339E-5</v>
          </cell>
          <cell r="K137">
            <v>1.8688467728159363E-5</v>
          </cell>
          <cell r="L137">
            <v>2.9517484216361051E-5</v>
          </cell>
          <cell r="M137">
            <v>3.3454927818180197E-5</v>
          </cell>
          <cell r="N137">
            <v>5.3386503522271289E-5</v>
          </cell>
          <cell r="O137">
            <v>5.5168033945600763E-5</v>
          </cell>
          <cell r="P137">
            <v>1.0841274682752497E-4</v>
          </cell>
        </row>
        <row r="138">
          <cell r="A138" t="str">
            <v>AUX_H2STG_OUT</v>
          </cell>
          <cell r="B138" t="str">
            <v>VAR_fout</v>
          </cell>
          <cell r="C138" t="str">
            <v>STG-H2</v>
          </cell>
          <cell r="H138">
            <v>4.5231394563517431E-6</v>
          </cell>
          <cell r="I138">
            <v>1.0009645776668832E-5</v>
          </cell>
          <cell r="J138">
            <v>1.171518077717786E-5</v>
          </cell>
          <cell r="K138">
            <v>1.1698600033741278E-5</v>
          </cell>
          <cell r="L138">
            <v>1.6530068160581321E-5</v>
          </cell>
          <cell r="M138">
            <v>1.4902073521812008E-5</v>
          </cell>
          <cell r="N138">
            <v>2.5021654319645222E-5</v>
          </cell>
          <cell r="O138">
            <v>2.4962944695198437E-5</v>
          </cell>
          <cell r="P138">
            <v>5.1004374856017647E-5</v>
          </cell>
        </row>
        <row r="139">
          <cell r="A139" t="str">
            <v>AUX_H2STG_OUT</v>
          </cell>
          <cell r="B139" t="str">
            <v>VAR_fout</v>
          </cell>
          <cell r="C139" t="str">
            <v>STG-H2</v>
          </cell>
          <cell r="H139">
            <v>3.7495122304269308E-6</v>
          </cell>
          <cell r="I139">
            <v>8.0860494867024388E-6</v>
          </cell>
          <cell r="J139">
            <v>7.8696377312437564E-6</v>
          </cell>
          <cell r="K139">
            <v>7.3989705270585564E-6</v>
          </cell>
          <cell r="L139">
            <v>9.8410416055194103E-6</v>
          </cell>
          <cell r="M139">
            <v>9.2845464902531812E-6</v>
          </cell>
          <cell r="N139">
            <v>1.382508068116868E-5</v>
          </cell>
          <cell r="O139">
            <v>1.3100004098724156E-5</v>
          </cell>
          <cell r="P139">
            <v>2.6504078058765065E-5</v>
          </cell>
        </row>
        <row r="140">
          <cell r="A140" t="str">
            <v>RNGA</v>
          </cell>
          <cell r="B140" t="str">
            <v>VAR_fout</v>
          </cell>
          <cell r="C140" t="str">
            <v>D-RNGA</v>
          </cell>
          <cell r="E140">
            <v>47.17156247187728</v>
          </cell>
          <cell r="F140">
            <v>48.282993871738142</v>
          </cell>
          <cell r="G140">
            <v>51.512950900936062</v>
          </cell>
          <cell r="H140">
            <v>54.832986200032764</v>
          </cell>
          <cell r="I140">
            <v>57.115002843565819</v>
          </cell>
          <cell r="J140">
            <v>56.3750987649113</v>
          </cell>
          <cell r="K140">
            <v>55.215046826900846</v>
          </cell>
          <cell r="L140">
            <v>55.445261061813625</v>
          </cell>
          <cell r="M140">
            <v>53.008578146882293</v>
          </cell>
          <cell r="N140">
            <v>50.13003133918599</v>
          </cell>
          <cell r="O140">
            <v>51.488961935881399</v>
          </cell>
          <cell r="P140">
            <v>44.105869584623314</v>
          </cell>
        </row>
        <row r="141">
          <cell r="A141" t="str">
            <v>CWOD</v>
          </cell>
          <cell r="B141" t="str">
            <v>VAR_fout</v>
          </cell>
          <cell r="C141" t="str">
            <v>D-CWOD</v>
          </cell>
          <cell r="E141">
            <v>9.2641381374496437</v>
          </cell>
          <cell r="F141">
            <v>10.113214520134692</v>
          </cell>
          <cell r="G141">
            <v>9.8755832751685624</v>
          </cell>
          <cell r="H141">
            <v>8.5101178211515354</v>
          </cell>
          <cell r="I141">
            <v>8.8460644182902968</v>
          </cell>
          <cell r="J141">
            <v>9.3456484057493352</v>
          </cell>
          <cell r="K141">
            <v>9.3075084816543168</v>
          </cell>
          <cell r="L141">
            <v>9.4706715884172752</v>
          </cell>
          <cell r="M141">
            <v>9.4628790997313121</v>
          </cell>
          <cell r="N141">
            <v>9.8879032377021563</v>
          </cell>
          <cell r="O141">
            <v>14.436071408552559</v>
          </cell>
          <cell r="P141">
            <v>16.516189402401753</v>
          </cell>
        </row>
        <row r="142">
          <cell r="A142" t="str">
            <v>CWOD</v>
          </cell>
          <cell r="B142" t="str">
            <v>VAR_fin</v>
          </cell>
          <cell r="C142" t="str">
            <v>SUP_WODH2</v>
          </cell>
          <cell r="L142">
            <v>7.0116794098090815E-3</v>
          </cell>
          <cell r="M142">
            <v>7.0021366079136204E-3</v>
          </cell>
          <cell r="N142">
            <v>1.157767079399105E-2</v>
          </cell>
          <cell r="O142">
            <v>1.2305339866816459E-2</v>
          </cell>
          <cell r="P142">
            <v>4.6381599777309858E-2</v>
          </cell>
        </row>
        <row r="143">
          <cell r="A143" t="str">
            <v>CWOD</v>
          </cell>
          <cell r="B143" t="str">
            <v>VAR_fin</v>
          </cell>
          <cell r="C143" t="str">
            <v>SUP_WODBIO</v>
          </cell>
          <cell r="F143">
            <v>6.4939229048723438E-5</v>
          </cell>
          <cell r="G143">
            <v>1.4954441850115316E-4</v>
          </cell>
          <cell r="H143">
            <v>3.016129436730828E-4</v>
          </cell>
          <cell r="I143">
            <v>4.3193713081849305E-4</v>
          </cell>
          <cell r="J143">
            <v>4.47203246303615E-4</v>
          </cell>
          <cell r="K143">
            <v>4.6478825742704756E-4</v>
          </cell>
          <cell r="L143">
            <v>5.9128479025485187E-4</v>
          </cell>
          <cell r="M143">
            <v>6.0635467792161406E-4</v>
          </cell>
          <cell r="N143">
            <v>7.4720229078375426E-4</v>
          </cell>
          <cell r="O143">
            <v>7.7373464841183073E-4</v>
          </cell>
          <cell r="P143">
            <v>1.4663778054258586E-3</v>
          </cell>
        </row>
        <row r="144">
          <cell r="A144" t="str">
            <v>CWOD</v>
          </cell>
          <cell r="B144" t="str">
            <v>VAR_fin</v>
          </cell>
          <cell r="C144" t="str">
            <v>CT_CWODBDS</v>
          </cell>
          <cell r="E144">
            <v>1.7557951252705564</v>
          </cell>
          <cell r="F144">
            <v>1.8158576774663475</v>
          </cell>
          <cell r="G144">
            <v>1.7981388328230539</v>
          </cell>
          <cell r="H144">
            <v>8.7315158831390764E-4</v>
          </cell>
          <cell r="I144">
            <v>6.94845136899514E-4</v>
          </cell>
          <cell r="J144">
            <v>1.0043926955911402E-3</v>
          </cell>
          <cell r="K144">
            <v>1.7615931056904675E-3</v>
          </cell>
          <cell r="L144">
            <v>1.0845670992315046E-2</v>
          </cell>
          <cell r="M144">
            <v>2.80594139814297E-2</v>
          </cell>
          <cell r="N144">
            <v>0.47545825908615352</v>
          </cell>
          <cell r="O144">
            <v>5.0954731383038681</v>
          </cell>
          <cell r="P144">
            <v>7.2842434982811461</v>
          </cell>
        </row>
        <row r="145">
          <cell r="A145" t="str">
            <v>CWOD</v>
          </cell>
          <cell r="B145" t="str">
            <v>VAR_fin</v>
          </cell>
          <cell r="C145" t="str">
            <v>CT_CWODPLT</v>
          </cell>
          <cell r="E145">
            <v>7.1186047833628692</v>
          </cell>
          <cell r="F145">
            <v>8.2972029988051759</v>
          </cell>
          <cell r="G145">
            <v>8.0762102176555466</v>
          </cell>
          <cell r="H145">
            <v>8.5088159840779234</v>
          </cell>
          <cell r="I145">
            <v>8.8447577336056646</v>
          </cell>
          <cell r="J145">
            <v>9.3440016535819765</v>
          </cell>
          <cell r="K145">
            <v>9.3050741572051319</v>
          </cell>
          <cell r="L145">
            <v>9.451724998030679</v>
          </cell>
          <cell r="M145">
            <v>9.4267830253976541</v>
          </cell>
          <cell r="N145">
            <v>9.3992043670270604</v>
          </cell>
          <cell r="O145">
            <v>9.3266449043868516</v>
          </cell>
          <cell r="P145">
            <v>9.1822639216698079</v>
          </cell>
        </row>
        <row r="146">
          <cell r="A146" t="str">
            <v>CWOD</v>
          </cell>
          <cell r="B146" t="str">
            <v>VAR_fin</v>
          </cell>
          <cell r="C146" t="str">
            <v>CT_CWODETH</v>
          </cell>
          <cell r="E146">
            <v>0.38973822881622844</v>
          </cell>
          <cell r="F146">
            <v>8.8904634114630787E-5</v>
          </cell>
          <cell r="G146">
            <v>1.0846802714709338E-3</v>
          </cell>
          <cell r="H146">
            <v>1.2707254162714151E-4</v>
          </cell>
          <cell r="I146">
            <v>1.7990241693298435E-4</v>
          </cell>
          <cell r="J146">
            <v>1.9515622545997392E-4</v>
          </cell>
          <cell r="K146">
            <v>2.0794308606272575E-4</v>
          </cell>
          <cell r="L146">
            <v>4.9795519420941928E-4</v>
          </cell>
          <cell r="M146">
            <v>4.2816906638758884E-4</v>
          </cell>
          <cell r="N146">
            <v>9.1573850416664694E-4</v>
          </cell>
          <cell r="O146">
            <v>8.7429134661825734E-4</v>
          </cell>
          <cell r="P146">
            <v>1.834004868079099E-3</v>
          </cell>
        </row>
        <row r="147">
          <cell r="A147" t="str">
            <v>BDS</v>
          </cell>
          <cell r="B147" t="str">
            <v>VAR_fout</v>
          </cell>
          <cell r="C147" t="str">
            <v>IMPBDS</v>
          </cell>
          <cell r="E147">
            <v>2.4008972309627921</v>
          </cell>
          <cell r="F147">
            <v>2.3780134938731137</v>
          </cell>
          <cell r="G147">
            <v>3.9220236537830355</v>
          </cell>
          <cell r="H147">
            <v>3.3563059597418174</v>
          </cell>
          <cell r="I147">
            <v>3.0175266881109217</v>
          </cell>
          <cell r="J147">
            <v>3.0161939665958877</v>
          </cell>
          <cell r="K147">
            <v>3.0159165538881023</v>
          </cell>
          <cell r="L147">
            <v>3.0135843337442698</v>
          </cell>
          <cell r="M147">
            <v>3.0067639250331206</v>
          </cell>
          <cell r="N147">
            <v>2.8506937451651306</v>
          </cell>
          <cell r="O147">
            <v>1.2290001524903067</v>
          </cell>
          <cell r="P147">
            <v>0.46329100966471681</v>
          </cell>
        </row>
        <row r="148">
          <cell r="A148" t="str">
            <v>BDS</v>
          </cell>
          <cell r="B148" t="str">
            <v>VAR_fout</v>
          </cell>
          <cell r="C148" t="str">
            <v>CT_CWODBDS</v>
          </cell>
          <cell r="E148">
            <v>0.61617656615916971</v>
          </cell>
          <cell r="F148">
            <v>0.63725484382044162</v>
          </cell>
          <cell r="G148">
            <v>0.63103661443167391</v>
          </cell>
          <cell r="H148">
            <v>3.0642273673062208E-4</v>
          </cell>
          <cell r="I148">
            <v>2.4384809155975279E-4</v>
          </cell>
          <cell r="J148">
            <v>3.5248032833519558E-4</v>
          </cell>
          <cell r="K148">
            <v>6.1821130222511702E-4</v>
          </cell>
          <cell r="L148">
            <v>3.8061663422758506E-3</v>
          </cell>
          <cell r="M148">
            <v>9.8471359822529161E-3</v>
          </cell>
          <cell r="N148">
            <v>0.16685673243942933</v>
          </cell>
          <cell r="O148">
            <v>1.7881990308137792</v>
          </cell>
          <cell r="P148">
            <v>2.5563233894652209</v>
          </cell>
        </row>
        <row r="149">
          <cell r="A149" t="str">
            <v>BDS</v>
          </cell>
          <cell r="B149" t="str">
            <v>VAR_fin</v>
          </cell>
          <cell r="C149" t="str">
            <v>D-ILFO</v>
          </cell>
          <cell r="G149">
            <v>9.8415536383088064E-5</v>
          </cell>
          <cell r="H149">
            <v>4.4843382009003433E-4</v>
          </cell>
          <cell r="I149">
            <v>4.9814386240528482E-4</v>
          </cell>
          <cell r="J149">
            <v>4.994419314846457E-4</v>
          </cell>
          <cell r="K149">
            <v>5.0343540332912855E-4</v>
          </cell>
          <cell r="L149">
            <v>5.0725981413487977E-4</v>
          </cell>
          <cell r="M149">
            <v>5.09047135914671E-4</v>
          </cell>
          <cell r="N149">
            <v>5.6919317516671562E-4</v>
          </cell>
          <cell r="O149">
            <v>6.004670197451604E-4</v>
          </cell>
          <cell r="P149">
            <v>1.3250249425764374E-3</v>
          </cell>
        </row>
        <row r="150">
          <cell r="A150" t="str">
            <v>BDS</v>
          </cell>
          <cell r="B150" t="str">
            <v>VAR_fin</v>
          </cell>
          <cell r="C150" t="str">
            <v>D-SLFO</v>
          </cell>
          <cell r="G150">
            <v>7.2675411161054576E-5</v>
          </cell>
          <cell r="H150">
            <v>1.6653646681060149E-4</v>
          </cell>
          <cell r="I150">
            <v>3.5852084359476596E-4</v>
          </cell>
          <cell r="J150">
            <v>1.7218462686462583E-4</v>
          </cell>
          <cell r="K150">
            <v>1.7055247524431642E-4</v>
          </cell>
          <cell r="L150">
            <v>3.5309740307275104E-4</v>
          </cell>
          <cell r="M150">
            <v>1.8189510408106653E-4</v>
          </cell>
          <cell r="N150">
            <v>3.7166665542268844E-4</v>
          </cell>
          <cell r="O150">
            <v>2.8971238604708972E-4</v>
          </cell>
          <cell r="P150">
            <v>6.4577778315430751E-4</v>
          </cell>
        </row>
        <row r="151">
          <cell r="A151" t="str">
            <v>BDS</v>
          </cell>
          <cell r="B151" t="str">
            <v>VAR_fin</v>
          </cell>
          <cell r="C151" t="str">
            <v>D-RLFO</v>
          </cell>
          <cell r="G151">
            <v>7.2762365167576982E-5</v>
          </cell>
          <cell r="H151">
            <v>1.6872919612901527E-4</v>
          </cell>
          <cell r="I151">
            <v>3.6362065482270072E-4</v>
          </cell>
          <cell r="J151">
            <v>1.8187598871442819E-4</v>
          </cell>
          <cell r="K151">
            <v>1.7421551868806705E-4</v>
          </cell>
          <cell r="L151">
            <v>3.6007936731726788E-4</v>
          </cell>
          <cell r="M151">
            <v>1.9005009183298939E-4</v>
          </cell>
          <cell r="N151">
            <v>3.846365580241089E-4</v>
          </cell>
          <cell r="O151">
            <v>3.0270753256426617E-4</v>
          </cell>
          <cell r="P151">
            <v>6.7410329940866432E-4</v>
          </cell>
        </row>
        <row r="152">
          <cell r="A152" t="str">
            <v>BDS</v>
          </cell>
          <cell r="B152" t="str">
            <v>VAR_fin</v>
          </cell>
          <cell r="C152" t="str">
            <v>D-TBDS1</v>
          </cell>
          <cell r="E152">
            <v>3.0170737971219634</v>
          </cell>
          <cell r="F152">
            <v>3.0152683376935556</v>
          </cell>
          <cell r="G152">
            <v>4.5528207456056986</v>
          </cell>
          <cell r="H152">
            <v>3.3558319247722856</v>
          </cell>
          <cell r="I152">
            <v>3.0165547378645021</v>
          </cell>
          <cell r="J152">
            <v>3.0156973607482684</v>
          </cell>
          <cell r="K152">
            <v>3.0156909367498392</v>
          </cell>
          <cell r="L152">
            <v>3.0161744443331684</v>
          </cell>
          <cell r="M152">
            <v>3.0157343832969845</v>
          </cell>
          <cell r="N152">
            <v>3.0162294405006289</v>
          </cell>
          <cell r="O152">
            <v>3.016010588244908</v>
          </cell>
          <cell r="P152">
            <v>3.0169737786674524</v>
          </cell>
        </row>
        <row r="153">
          <cell r="A153" t="str">
            <v>BIO</v>
          </cell>
          <cell r="B153" t="str">
            <v>VAR_fout</v>
          </cell>
          <cell r="C153" t="str">
            <v>SUP_WSTHTGBIO</v>
          </cell>
          <cell r="J153">
            <v>5.5442806031416754E-4</v>
          </cell>
          <cell r="K153">
            <v>5.5492330540211183E-4</v>
          </cell>
          <cell r="L153">
            <v>4.9844625862536173E-4</v>
          </cell>
          <cell r="M153">
            <v>5.9370399280278259E-4</v>
          </cell>
          <cell r="N153">
            <v>6.683316134395074E-4</v>
          </cell>
          <cell r="O153">
            <v>6.9194928208486401E-4</v>
          </cell>
          <cell r="P153">
            <v>1.2446254460962232E-3</v>
          </cell>
        </row>
        <row r="154">
          <cell r="A154" t="str">
            <v>BIO</v>
          </cell>
          <cell r="B154" t="str">
            <v>VAR_fout</v>
          </cell>
          <cell r="C154" t="str">
            <v>SUP_WSTBIO</v>
          </cell>
          <cell r="E154">
            <v>5.6294110867527705</v>
          </cell>
          <cell r="F154">
            <v>5.7641022397677331</v>
          </cell>
          <cell r="G154">
            <v>5.5549705288200419</v>
          </cell>
          <cell r="H154">
            <v>5.7446735595162997</v>
          </cell>
          <cell r="I154">
            <v>5.7325016727405789</v>
          </cell>
          <cell r="J154">
            <v>5.571319147201093</v>
          </cell>
          <cell r="K154">
            <v>5.4105955906948902</v>
          </cell>
          <cell r="L154">
            <v>5.2499185795047252</v>
          </cell>
          <cell r="M154">
            <v>5.2498399246238012</v>
          </cell>
          <cell r="N154">
            <v>5.2497977548151784</v>
          </cell>
          <cell r="O154">
            <v>5.2497814249297443</v>
          </cell>
          <cell r="P154">
            <v>5.249332273345539</v>
          </cell>
        </row>
        <row r="155">
          <cell r="A155" t="str">
            <v>BIO</v>
          </cell>
          <cell r="B155" t="str">
            <v>VAR_fout</v>
          </cell>
          <cell r="C155" t="str">
            <v>D-LBIO</v>
          </cell>
          <cell r="H155">
            <v>1.0353477194332556E-3</v>
          </cell>
          <cell r="I155">
            <v>1.7956214138778528E-2</v>
          </cell>
          <cell r="J155">
            <v>8.0594119788377043E-3</v>
          </cell>
          <cell r="K155">
            <v>1.6692010044814345E-3</v>
          </cell>
          <cell r="L155">
            <v>3.9537631731463678E-3</v>
          </cell>
          <cell r="M155">
            <v>1.6110714755796947E-3</v>
          </cell>
          <cell r="N155">
            <v>2.5291906403510484E-3</v>
          </cell>
          <cell r="O155">
            <v>1.7815318855774582E-3</v>
          </cell>
          <cell r="P155">
            <v>3.7547703978578323E-3</v>
          </cell>
        </row>
        <row r="156">
          <cell r="A156" t="str">
            <v>BIO</v>
          </cell>
          <cell r="B156" t="str">
            <v>VAR_fout</v>
          </cell>
          <cell r="C156" t="str">
            <v>SUP_MNRBIO</v>
          </cell>
          <cell r="E156">
            <v>1.3280010475425332</v>
          </cell>
          <cell r="F156">
            <v>4.3816949221089105</v>
          </cell>
          <cell r="G156">
            <v>4.3847315466488759</v>
          </cell>
          <cell r="H156">
            <v>4.3847636030072072</v>
          </cell>
          <cell r="I156">
            <v>4.3847641819318905</v>
          </cell>
          <cell r="J156">
            <v>4.3850847085882663</v>
          </cell>
          <cell r="K156">
            <v>4.3850919679346561</v>
          </cell>
          <cell r="L156">
            <v>4.3851005495474151</v>
          </cell>
          <cell r="M156">
            <v>4.3851086249053068</v>
          </cell>
          <cell r="N156">
            <v>4.3851205962400632</v>
          </cell>
          <cell r="O156">
            <v>4.3851392136072427</v>
          </cell>
          <cell r="P156">
            <v>4.385187156649188</v>
          </cell>
        </row>
        <row r="157">
          <cell r="A157" t="str">
            <v>BIO</v>
          </cell>
          <cell r="B157" t="str">
            <v>VAR_fout</v>
          </cell>
          <cell r="C157" t="str">
            <v>SUP_WODBIO</v>
          </cell>
          <cell r="F157">
            <v>4.8103132628684019E-5</v>
          </cell>
          <cell r="G157">
            <v>1.1077364333418741E-4</v>
          </cell>
          <cell r="H157">
            <v>2.2341699531339446E-4</v>
          </cell>
          <cell r="I157">
            <v>3.1995343023592056E-4</v>
          </cell>
          <cell r="J157">
            <v>3.312616639286034E-4</v>
          </cell>
          <cell r="K157">
            <v>3.4428759809410943E-4</v>
          </cell>
          <cell r="L157">
            <v>4.3798873352211208E-4</v>
          </cell>
          <cell r="M157">
            <v>4.4915161327526955E-4</v>
          </cell>
          <cell r="N157">
            <v>5.5348317835833625E-4</v>
          </cell>
          <cell r="O157">
            <v>5.7313677660135584E-4</v>
          </cell>
          <cell r="P157">
            <v>1.0862057817969326E-3</v>
          </cell>
        </row>
        <row r="158">
          <cell r="A158" t="str">
            <v>BIO</v>
          </cell>
          <cell r="B158" t="str">
            <v>VAR_fin</v>
          </cell>
          <cell r="C158" t="str">
            <v>D-IBIO</v>
          </cell>
          <cell r="E158">
            <v>0.43672512733005042</v>
          </cell>
          <cell r="F158">
            <v>0.55206606141648296</v>
          </cell>
          <cell r="G158">
            <v>0.92147926184655304</v>
          </cell>
          <cell r="H158">
            <v>2.1844908694582967</v>
          </cell>
          <cell r="I158">
            <v>3.6396746096291528</v>
          </cell>
          <cell r="J158">
            <v>5.6668921793456253</v>
          </cell>
          <cell r="K158">
            <v>5.7382006855416305</v>
          </cell>
          <cell r="L158">
            <v>5.7382552405887717</v>
          </cell>
          <cell r="M158">
            <v>5.7384827977163448</v>
          </cell>
          <cell r="N158">
            <v>6.0302728987299332</v>
          </cell>
          <cell r="O158">
            <v>6.2314373135996837</v>
          </cell>
          <cell r="P158">
            <v>7.046538676086076</v>
          </cell>
        </row>
        <row r="159">
          <cell r="A159" t="str">
            <v>BIO</v>
          </cell>
          <cell r="B159" t="str">
            <v>VAR_fin</v>
          </cell>
          <cell r="C159" t="str">
            <v>D-EBIO</v>
          </cell>
          <cell r="E159">
            <v>1.1839503062320011</v>
          </cell>
          <cell r="F159">
            <v>2.0445772764298056</v>
          </cell>
          <cell r="G159">
            <v>2.0445774706318982</v>
          </cell>
          <cell r="H159">
            <v>2.0445779591329538</v>
          </cell>
          <cell r="I159">
            <v>2.044579732009963</v>
          </cell>
          <cell r="J159">
            <v>2.0445822250572125</v>
          </cell>
          <cell r="K159">
            <v>2.0445864094771005</v>
          </cell>
          <cell r="L159">
            <v>2.0445895240665277</v>
          </cell>
          <cell r="M159">
            <v>2.044591477227804</v>
          </cell>
          <cell r="N159">
            <v>2.0445978021094788</v>
          </cell>
          <cell r="O159">
            <v>2.0446076295558919</v>
          </cell>
          <cell r="P159">
            <v>2.0446374407730299</v>
          </cell>
        </row>
        <row r="160">
          <cell r="A160" t="str">
            <v>BIO</v>
          </cell>
          <cell r="B160" t="str">
            <v>VAR_fin</v>
          </cell>
          <cell r="C160" t="str">
            <v>D-CBIO</v>
          </cell>
          <cell r="E160">
            <v>1.2890710214847443</v>
          </cell>
          <cell r="F160">
            <v>3.4822691845422002</v>
          </cell>
          <cell r="G160">
            <v>3.4789415187359216</v>
          </cell>
          <cell r="H160">
            <v>3.4789066094264149</v>
          </cell>
          <cell r="I160">
            <v>3.4789073309705785</v>
          </cell>
          <cell r="J160">
            <v>3.4779612532477673</v>
          </cell>
          <cell r="K160">
            <v>3.4779827100751262</v>
          </cell>
          <cell r="L160">
            <v>3.4796327495943005</v>
          </cell>
          <cell r="M160">
            <v>3.4795353349785176</v>
          </cell>
          <cell r="N160">
            <v>3.4800156702477651</v>
          </cell>
          <cell r="O160">
            <v>3.4800757487324758</v>
          </cell>
          <cell r="P160">
            <v>3.48356194087417</v>
          </cell>
        </row>
        <row r="161">
          <cell r="A161" t="str">
            <v>BIO</v>
          </cell>
          <cell r="B161" t="str">
            <v>VAR_fin</v>
          </cell>
          <cell r="C161" t="str">
            <v>D-SBIO</v>
          </cell>
          <cell r="E161">
            <v>4.0476721694349109</v>
          </cell>
          <cell r="F161">
            <v>4.5834309950989587</v>
          </cell>
          <cell r="G161">
            <v>4.6618855468912823</v>
          </cell>
          <cell r="H161">
            <v>4.6540291155677638</v>
          </cell>
          <cell r="I161">
            <v>4.7674358953961633</v>
          </cell>
          <cell r="J161">
            <v>4.8644596829670306</v>
          </cell>
          <cell r="K161">
            <v>4.9369212359959311</v>
          </cell>
          <cell r="L161">
            <v>5.0387052316300842</v>
          </cell>
          <cell r="M161">
            <v>5.1922060786634168</v>
          </cell>
          <cell r="N161">
            <v>5.1936560500304179</v>
          </cell>
          <cell r="O161">
            <v>6.7174792148030447</v>
          </cell>
          <cell r="P161">
            <v>6.7213690823105905</v>
          </cell>
        </row>
        <row r="162">
          <cell r="A162" t="str">
            <v>TKERintl_SAF</v>
          </cell>
          <cell r="B162" t="str">
            <v>VAR_fout</v>
          </cell>
          <cell r="C162" t="str">
            <v>D-TBDS1intl</v>
          </cell>
          <cell r="H162">
            <v>5.4446812163830298</v>
          </cell>
          <cell r="I162">
            <v>5.7422494760610698</v>
          </cell>
          <cell r="J162">
            <v>5.9416226248456603</v>
          </cell>
          <cell r="K162">
            <v>6.0831842632836999</v>
          </cell>
          <cell r="L162">
            <v>6.20374366014304</v>
          </cell>
          <cell r="M162">
            <v>6.2037438199505397</v>
          </cell>
          <cell r="N162">
            <v>6.2037443097668099</v>
          </cell>
          <cell r="O162">
            <v>6.2037451763951097</v>
          </cell>
          <cell r="P162">
            <v>6.3106143641502301</v>
          </cell>
        </row>
        <row r="163">
          <cell r="A163" t="str">
            <v>EBIO</v>
          </cell>
          <cell r="B163" t="str">
            <v>VAR_fout</v>
          </cell>
          <cell r="C163" t="str">
            <v>D-EBIO</v>
          </cell>
          <cell r="E163">
            <v>1.1839503062320011</v>
          </cell>
          <cell r="F163">
            <v>2.0445772764298056</v>
          </cell>
          <cell r="G163">
            <v>2.0445774706318982</v>
          </cell>
          <cell r="H163">
            <v>2.0445779591329538</v>
          </cell>
          <cell r="I163">
            <v>2.044579732009963</v>
          </cell>
          <cell r="J163">
            <v>2.0445822250572125</v>
          </cell>
          <cell r="K163">
            <v>2.0445864094771005</v>
          </cell>
          <cell r="L163">
            <v>2.0445895240665277</v>
          </cell>
          <cell r="M163">
            <v>2.044591477227804</v>
          </cell>
          <cell r="N163">
            <v>2.0445978021094788</v>
          </cell>
          <cell r="O163">
            <v>2.0446076295558919</v>
          </cell>
          <cell r="P163">
            <v>2.0446374407730299</v>
          </cell>
        </row>
        <row r="164">
          <cell r="A164" t="str">
            <v>PLT</v>
          </cell>
          <cell r="B164" t="str">
            <v>VAR_fout</v>
          </cell>
          <cell r="C164" t="str">
            <v>CT_CWODPLT</v>
          </cell>
          <cell r="E164">
            <v>5.9796280180248074</v>
          </cell>
          <cell r="F164">
            <v>6.9696505189963434</v>
          </cell>
          <cell r="G164">
            <v>6.7840165828306498</v>
          </cell>
          <cell r="H164">
            <v>7.1474054266254532</v>
          </cell>
          <cell r="I164">
            <v>7.4295964962287497</v>
          </cell>
          <cell r="J164">
            <v>7.8489613890088599</v>
          </cell>
          <cell r="K164">
            <v>7.8162622920523113</v>
          </cell>
          <cell r="L164">
            <v>7.9394489983457692</v>
          </cell>
          <cell r="M164">
            <v>7.9184977413340354</v>
          </cell>
          <cell r="N164">
            <v>7.8953316683027275</v>
          </cell>
          <cell r="O164">
            <v>7.8343817196849521</v>
          </cell>
          <cell r="P164">
            <v>7.7131016942026402</v>
          </cell>
        </row>
        <row r="165">
          <cell r="A165" t="str">
            <v>SLFO</v>
          </cell>
          <cell r="B165" t="str">
            <v>VAR_fout</v>
          </cell>
          <cell r="C165" t="str">
            <v>D-SLFO</v>
          </cell>
          <cell r="E165">
            <v>30.256633834950208</v>
          </cell>
          <cell r="F165">
            <v>27.001124354668281</v>
          </cell>
          <cell r="G165">
            <v>25.343399325318007</v>
          </cell>
          <cell r="H165">
            <v>21.351341418571248</v>
          </cell>
          <cell r="I165">
            <v>17.00661387608109</v>
          </cell>
          <cell r="J165">
            <v>14.244189356215994</v>
          </cell>
          <cell r="K165">
            <v>13.243442335161122</v>
          </cell>
          <cell r="L165">
            <v>12.812644839073849</v>
          </cell>
          <cell r="M165">
            <v>9.409500482830218</v>
          </cell>
          <cell r="N165">
            <v>7.8553531675677437</v>
          </cell>
          <cell r="O165">
            <v>4.2266709895277739</v>
          </cell>
          <cell r="P165">
            <v>1.8013725262830811</v>
          </cell>
        </row>
        <row r="166">
          <cell r="A166" t="str">
            <v>ETH</v>
          </cell>
          <cell r="B166" t="str">
            <v>VAR_fout</v>
          </cell>
          <cell r="C166" t="str">
            <v>IMPETH</v>
          </cell>
          <cell r="E166">
            <v>4.4341507630256354</v>
          </cell>
          <cell r="F166">
            <v>4.3986160499338087</v>
          </cell>
          <cell r="G166">
            <v>4.6212682935261702</v>
          </cell>
          <cell r="H166">
            <v>4.1227160233002929</v>
          </cell>
          <cell r="I166">
            <v>2.8977398068591578</v>
          </cell>
          <cell r="J166">
            <v>2.2310077527712666</v>
          </cell>
          <cell r="K166">
            <v>1.9204175627160556</v>
          </cell>
          <cell r="L166">
            <v>1.6609128901696135</v>
          </cell>
          <cell r="M166">
            <v>1.5118458659661935</v>
          </cell>
          <cell r="N166">
            <v>1.3751733066789533</v>
          </cell>
          <cell r="O166">
            <v>1.2711444390998694</v>
          </cell>
          <cell r="P166">
            <v>1.2169440028992606</v>
          </cell>
        </row>
        <row r="167">
          <cell r="A167" t="str">
            <v>ETH</v>
          </cell>
          <cell r="B167" t="str">
            <v>VAR_fout</v>
          </cell>
          <cell r="C167" t="str">
            <v>CT_CWODETH</v>
          </cell>
          <cell r="E167">
            <v>0.18647762144317143</v>
          </cell>
          <cell r="F167">
            <v>4.253810244719174E-5</v>
          </cell>
          <cell r="G167">
            <v>5.1898577582341345E-4</v>
          </cell>
          <cell r="H167">
            <v>6.0800259151742269E-5</v>
          </cell>
          <cell r="I167">
            <v>8.6077711451188675E-5</v>
          </cell>
          <cell r="J167">
            <v>9.3376184430609519E-5</v>
          </cell>
          <cell r="K167">
            <v>9.9494299551543502E-5</v>
          </cell>
          <cell r="L167">
            <v>2.3825607378441136E-4</v>
          </cell>
          <cell r="M167">
            <v>2.0486558200363106E-4</v>
          </cell>
          <cell r="N167">
            <v>4.381523943381088E-4</v>
          </cell>
          <cell r="O167">
            <v>4.1832121847763527E-4</v>
          </cell>
          <cell r="P167">
            <v>8.7751429094693714E-4</v>
          </cell>
        </row>
        <row r="168">
          <cell r="A168" t="str">
            <v>ETH</v>
          </cell>
          <cell r="B168" t="str">
            <v>VAR_fin</v>
          </cell>
          <cell r="C168" t="str">
            <v>D-TGSL</v>
          </cell>
          <cell r="E168">
            <v>4.6206283844688079</v>
          </cell>
          <cell r="F168">
            <v>4.3986585880362545</v>
          </cell>
          <cell r="G168">
            <v>4.6217872793019943</v>
          </cell>
          <cell r="H168">
            <v>4.1227768235594473</v>
          </cell>
          <cell r="I168">
            <v>2.897825884570608</v>
          </cell>
          <cell r="J168">
            <v>2.2311011289556957</v>
          </cell>
          <cell r="K168">
            <v>1.9205170570156085</v>
          </cell>
          <cell r="L168">
            <v>1.6611511462433977</v>
          </cell>
          <cell r="M168">
            <v>1.5120507315481961</v>
          </cell>
          <cell r="N168">
            <v>1.3756114590732931</v>
          </cell>
          <cell r="O168">
            <v>1.2715627603183457</v>
          </cell>
          <cell r="P168">
            <v>1.217821517190208</v>
          </cell>
        </row>
        <row r="169">
          <cell r="A169" t="str">
            <v>TGSL</v>
          </cell>
          <cell r="B169" t="str">
            <v>VAR_fout</v>
          </cell>
          <cell r="C169" t="str">
            <v>D-TGSL</v>
          </cell>
          <cell r="E169">
            <v>83.168535886293768</v>
          </cell>
          <cell r="F169">
            <v>79.173869434254854</v>
          </cell>
          <cell r="G169">
            <v>83.189006137744499</v>
          </cell>
          <cell r="H169">
            <v>61.567512956541286</v>
          </cell>
          <cell r="I169">
            <v>46.921810483841853</v>
          </cell>
          <cell r="J169">
            <v>40.152224593235864</v>
          </cell>
          <cell r="K169">
            <v>34.561833323556669</v>
          </cell>
          <cell r="L169">
            <v>29.887142469348532</v>
          </cell>
          <cell r="M169">
            <v>27.20910761930892</v>
          </cell>
          <cell r="N169">
            <v>24.745739290425046</v>
          </cell>
          <cell r="O169">
            <v>22.875521892343826</v>
          </cell>
          <cell r="P169">
            <v>21.891578371119486</v>
          </cell>
        </row>
        <row r="170">
          <cell r="A170" t="str">
            <v>RLFO</v>
          </cell>
          <cell r="B170" t="str">
            <v>VAR_fout</v>
          </cell>
          <cell r="C170" t="str">
            <v>D-RLFO</v>
          </cell>
          <cell r="E170">
            <v>60.231815514755098</v>
          </cell>
          <cell r="F170">
            <v>51.319996428459312</v>
          </cell>
          <cell r="G170">
            <v>44.795582285168287</v>
          </cell>
          <cell r="H170">
            <v>45.816043314498181</v>
          </cell>
          <cell r="I170">
            <v>36.820414176488967</v>
          </cell>
          <cell r="J170">
            <v>33.700874216263394</v>
          </cell>
          <cell r="K170">
            <v>32.502278489850539</v>
          </cell>
          <cell r="L170">
            <v>28.03509558454353</v>
          </cell>
          <cell r="M170">
            <v>26.165300779108346</v>
          </cell>
          <cell r="N170">
            <v>22.302475706220271</v>
          </cell>
          <cell r="O170">
            <v>16.365091924657634</v>
          </cell>
          <cell r="P170">
            <v>6.004704800029776</v>
          </cell>
        </row>
        <row r="171">
          <cell r="A171" t="str">
            <v>CELC_E</v>
          </cell>
          <cell r="B171" t="str">
            <v>VAR_fout</v>
          </cell>
          <cell r="C171" t="str">
            <v>ESOL-PV_E</v>
          </cell>
          <cell r="H171">
            <v>1.7677148226970415E-5</v>
          </cell>
          <cell r="I171">
            <v>4.0840602706050189E-4</v>
          </cell>
          <cell r="J171">
            <v>1.0916426412608969E-3</v>
          </cell>
          <cell r="K171">
            <v>1.3367168972652169E-3</v>
          </cell>
          <cell r="L171">
            <v>1.3458086517559513E-3</v>
          </cell>
          <cell r="M171">
            <v>1.3469040522785969E-3</v>
          </cell>
          <cell r="N171">
            <v>1.3471443655267341E-3</v>
          </cell>
          <cell r="O171">
            <v>9.9624661477465252E-4</v>
          </cell>
          <cell r="P171">
            <v>1.8824390434680534E-3</v>
          </cell>
        </row>
        <row r="172">
          <cell r="A172" t="str">
            <v>CELC_E</v>
          </cell>
          <cell r="B172" t="str">
            <v>VAR_fin</v>
          </cell>
          <cell r="C172" t="str">
            <v>SUP_ELCH2_D</v>
          </cell>
          <cell r="H172">
            <v>1.7651110407090186E-5</v>
          </cell>
          <cell r="I172">
            <v>4.0840602706050189E-4</v>
          </cell>
          <cell r="J172">
            <v>1.0916426412608969E-3</v>
          </cell>
          <cell r="K172">
            <v>1.3367168972652169E-3</v>
          </cell>
          <cell r="L172">
            <v>1.3458086517559513E-3</v>
          </cell>
          <cell r="M172">
            <v>1.3469040522785969E-3</v>
          </cell>
          <cell r="N172">
            <v>1.3471443655267341E-3</v>
          </cell>
          <cell r="O172">
            <v>9.9624661477465252E-4</v>
          </cell>
          <cell r="P172">
            <v>1.8824390434680534E-3</v>
          </cell>
        </row>
        <row r="173">
          <cell r="A173" t="str">
            <v>CBIO</v>
          </cell>
          <cell r="B173" t="str">
            <v>VAR_fout</v>
          </cell>
          <cell r="C173" t="str">
            <v>D-CBIO</v>
          </cell>
          <cell r="E173">
            <v>1.2890710214847443</v>
          </cell>
          <cell r="F173">
            <v>3.4822691845422002</v>
          </cell>
          <cell r="G173">
            <v>3.4789415187359216</v>
          </cell>
          <cell r="H173">
            <v>3.4789066094264149</v>
          </cell>
          <cell r="I173">
            <v>3.4789073309705785</v>
          </cell>
          <cell r="J173">
            <v>3.4779612532477673</v>
          </cell>
          <cell r="K173">
            <v>3.4779827100751262</v>
          </cell>
          <cell r="L173">
            <v>3.4796327495943005</v>
          </cell>
          <cell r="M173">
            <v>3.4795353349785176</v>
          </cell>
          <cell r="N173">
            <v>3.4800156702477651</v>
          </cell>
          <cell r="O173">
            <v>3.4800757487324758</v>
          </cell>
          <cell r="P173">
            <v>3.48356194087417</v>
          </cell>
        </row>
        <row r="174">
          <cell r="A174" t="str">
            <v>CBIO</v>
          </cell>
          <cell r="B174" t="str">
            <v>VAR_fin</v>
          </cell>
          <cell r="C174" t="str">
            <v>SUP_BIONGA</v>
          </cell>
          <cell r="E174">
            <v>1.2890710214847443</v>
          </cell>
          <cell r="F174">
            <v>3.4822691845422002</v>
          </cell>
          <cell r="G174">
            <v>3.4789415187359216</v>
          </cell>
          <cell r="H174">
            <v>3.4789066094264149</v>
          </cell>
          <cell r="I174">
            <v>3.4789073309705785</v>
          </cell>
          <cell r="J174">
            <v>3.4779612532477673</v>
          </cell>
          <cell r="K174">
            <v>3.4779827100751262</v>
          </cell>
          <cell r="L174">
            <v>3.4796327495943005</v>
          </cell>
          <cell r="M174">
            <v>3.4795353349785176</v>
          </cell>
          <cell r="N174">
            <v>3.4800156702477651</v>
          </cell>
          <cell r="O174">
            <v>3.4800757487324758</v>
          </cell>
          <cell r="P174">
            <v>3.48356194087417</v>
          </cell>
        </row>
        <row r="175">
          <cell r="A175" t="str">
            <v>RSH2</v>
          </cell>
          <cell r="B175" t="str">
            <v>VAR_fout</v>
          </cell>
          <cell r="C175" t="str">
            <v>D-SNGA</v>
          </cell>
          <cell r="H175">
            <v>9.7478932845250163E-4</v>
          </cell>
          <cell r="I175">
            <v>2.4012004082625978E-3</v>
          </cell>
          <cell r="J175">
            <v>2.6206892414352683E-3</v>
          </cell>
          <cell r="K175">
            <v>2.391914420687848E-3</v>
          </cell>
          <cell r="L175">
            <v>7.974787526655789E-3</v>
          </cell>
          <cell r="M175">
            <v>7.295561769550085E-3</v>
          </cell>
          <cell r="N175">
            <v>4.6783392546793381E-2</v>
          </cell>
          <cell r="O175">
            <v>6.7758984791653307E-2</v>
          </cell>
          <cell r="P175">
            <v>6.8971692141780491E-2</v>
          </cell>
        </row>
        <row r="176">
          <cell r="A176" t="str">
            <v>RSH2</v>
          </cell>
          <cell r="B176" t="str">
            <v>VAR_fout</v>
          </cell>
          <cell r="C176" t="str">
            <v>D-RNGA</v>
          </cell>
          <cell r="H176">
            <v>8.4463622530577139E-4</v>
          </cell>
          <cell r="I176">
            <v>2.176951895089953E-3</v>
          </cell>
          <cell r="J176">
            <v>2.5489306914442175E-3</v>
          </cell>
          <cell r="K176">
            <v>2.9181735878540125E-3</v>
          </cell>
          <cell r="L176">
            <v>8.3729292154830545E-3</v>
          </cell>
          <cell r="M176">
            <v>8.1202894940704574E-3</v>
          </cell>
          <cell r="N176">
            <v>7.6235766275980679E-2</v>
          </cell>
          <cell r="O176">
            <v>0.11410946157981934</v>
          </cell>
          <cell r="P176">
            <v>0.10713499228101006</v>
          </cell>
        </row>
        <row r="177">
          <cell r="A177" t="str">
            <v>LTH</v>
          </cell>
          <cell r="B177" t="str">
            <v>VAR_fout</v>
          </cell>
          <cell r="C177" t="str">
            <v>SUP_WODBIO</v>
          </cell>
          <cell r="F177">
            <v>5.77237591544208E-6</v>
          </cell>
          <cell r="G177">
            <v>1.3292837200102503E-5</v>
          </cell>
          <cell r="H177">
            <v>2.6810039437607364E-5</v>
          </cell>
          <cell r="I177">
            <v>3.839441162831049E-5</v>
          </cell>
          <cell r="J177">
            <v>3.9751399671432451E-5</v>
          </cell>
          <cell r="K177">
            <v>4.1314511771293141E-5</v>
          </cell>
          <cell r="L177">
            <v>5.2558648022653496E-5</v>
          </cell>
          <cell r="M177">
            <v>5.3898193593032357E-5</v>
          </cell>
          <cell r="N177">
            <v>6.6417981403000409E-5</v>
          </cell>
          <cell r="O177">
            <v>6.8776413192162675E-5</v>
          </cell>
          <cell r="P177">
            <v>1.3034469381563183E-4</v>
          </cell>
        </row>
        <row r="178">
          <cell r="A178" t="str">
            <v>LTH</v>
          </cell>
          <cell r="B178" t="str">
            <v>VAR_fout</v>
          </cell>
          <cell r="C178" t="str">
            <v>CT_CWODBDS</v>
          </cell>
          <cell r="E178">
            <v>0.24030886080207592</v>
          </cell>
          <cell r="F178">
            <v>0.24852938908997191</v>
          </cell>
          <cell r="G178">
            <v>0.24610427962835246</v>
          </cell>
          <cell r="H178">
            <v>1.1950486732494246E-4</v>
          </cell>
          <cell r="I178">
            <v>9.5100755708303397E-5</v>
          </cell>
          <cell r="J178">
            <v>1.3746732805072605E-4</v>
          </cell>
          <cell r="K178">
            <v>2.4110240786779532E-4</v>
          </cell>
          <cell r="L178">
            <v>1.4844048734875791E-3</v>
          </cell>
          <cell r="M178">
            <v>3.8403830330786333E-3</v>
          </cell>
          <cell r="N178">
            <v>6.5074125651377393E-2</v>
          </cell>
          <cell r="O178">
            <v>0.69739762201737354</v>
          </cell>
          <cell r="P178">
            <v>0.99696612189143463</v>
          </cell>
        </row>
        <row r="179">
          <cell r="A179" t="str">
            <v>LTH</v>
          </cell>
          <cell r="B179" t="str">
            <v>VAR_fin</v>
          </cell>
          <cell r="C179" t="str">
            <v>D-CHEAT</v>
          </cell>
          <cell r="J179">
            <v>1.3872922346102435E-4</v>
          </cell>
          <cell r="K179">
            <v>1.903831258224039E-4</v>
          </cell>
          <cell r="L179">
            <v>3.0268834451316763E-4</v>
          </cell>
          <cell r="M179">
            <v>2.5258421503460192E-4</v>
          </cell>
          <cell r="N179">
            <v>3.835997492073731E-4</v>
          </cell>
          <cell r="O179">
            <v>3.7774089635015111E-4</v>
          </cell>
          <cell r="P179">
            <v>8.0805979626970932E-4</v>
          </cell>
        </row>
        <row r="180">
          <cell r="A180" t="str">
            <v>LNGA</v>
          </cell>
          <cell r="B180" t="str">
            <v>VAR_fin</v>
          </cell>
          <cell r="C180" t="str">
            <v>D-LNGA</v>
          </cell>
          <cell r="H180">
            <v>6.4866510515613747E-4</v>
          </cell>
          <cell r="I180">
            <v>1.1383449486898549E-3</v>
          </cell>
          <cell r="J180">
            <v>1.0241905303739033E-3</v>
          </cell>
          <cell r="K180">
            <v>1.0992521594733122E-3</v>
          </cell>
          <cell r="L180">
            <v>2.4144868343201763E-3</v>
          </cell>
          <cell r="M180">
            <v>1.2191135493968407E-3</v>
          </cell>
          <cell r="N180">
            <v>2.3958734232003794E-3</v>
          </cell>
          <cell r="O180">
            <v>1.8171169074098074E-3</v>
          </cell>
          <cell r="P180">
            <v>3.9432582354408715E-3</v>
          </cell>
        </row>
        <row r="181">
          <cell r="A181" t="str">
            <v>IH2</v>
          </cell>
          <cell r="B181" t="str">
            <v>VAR_fout</v>
          </cell>
          <cell r="C181" t="str">
            <v>D-INGA</v>
          </cell>
          <cell r="H181">
            <v>2.0595423779963761E-3</v>
          </cell>
          <cell r="I181">
            <v>7.2887999853135854E-3</v>
          </cell>
          <cell r="J181">
            <v>1.1202556032378965E-2</v>
          </cell>
          <cell r="K181">
            <v>1.0576021106710258E-2</v>
          </cell>
          <cell r="L181">
            <v>6.6432615949219384E-2</v>
          </cell>
          <cell r="M181">
            <v>7.4336828344572822E-2</v>
          </cell>
          <cell r="N181">
            <v>0.14410802370485867</v>
          </cell>
          <cell r="O181">
            <v>0.1929413443959947</v>
          </cell>
          <cell r="P181">
            <v>0.17649892249323604</v>
          </cell>
        </row>
        <row r="182">
          <cell r="A182" t="str">
            <v>WHEAT</v>
          </cell>
          <cell r="B182" t="str">
            <v>VAR_fin</v>
          </cell>
          <cell r="C182" t="str">
            <v>D-CHEAT</v>
          </cell>
          <cell r="J182">
            <v>7.8608951712774862E-4</v>
          </cell>
          <cell r="K182">
            <v>8.4461349288484928E-4</v>
          </cell>
          <cell r="L182">
            <v>8.3166180763310485E-4</v>
          </cell>
          <cell r="M182">
            <v>7.4751189345699889E-4</v>
          </cell>
          <cell r="N182">
            <v>7.3283494249981552E-4</v>
          </cell>
          <cell r="O182">
            <v>7.3040053734390264E-4</v>
          </cell>
          <cell r="P182">
            <v>1.3596126290774406E-3</v>
          </cell>
        </row>
        <row r="183">
          <cell r="A183" t="str">
            <v>SOL</v>
          </cell>
          <cell r="B183" t="str">
            <v>VAR_fin</v>
          </cell>
          <cell r="C183" t="str">
            <v>ESOL-PV_A</v>
          </cell>
          <cell r="H183">
            <v>3.025122604956486E-4</v>
          </cell>
          <cell r="I183">
            <v>1.1275992083598571E-3</v>
          </cell>
          <cell r="J183">
            <v>1.1052241727929565E-3</v>
          </cell>
          <cell r="K183">
            <v>1.1033063930694289E-3</v>
          </cell>
          <cell r="L183">
            <v>1.1103574246263044E-3</v>
          </cell>
          <cell r="M183">
            <v>1.2037475670524699E-3</v>
          </cell>
          <cell r="N183">
            <v>1.4420053380886436E-3</v>
          </cell>
          <cell r="O183">
            <v>2.0498537022668756E-3</v>
          </cell>
          <cell r="P183">
            <v>5.0885498390194827E-3</v>
          </cell>
        </row>
        <row r="184">
          <cell r="A184" t="str">
            <v>SOL</v>
          </cell>
          <cell r="B184" t="str">
            <v>VAR_fin</v>
          </cell>
          <cell r="C184" t="str">
            <v>ESOL-PV_E</v>
          </cell>
          <cell r="H184">
            <v>1.7677148226970415E-5</v>
          </cell>
          <cell r="I184">
            <v>4.0840602706050189E-4</v>
          </cell>
          <cell r="J184">
            <v>1.0916426412608969E-3</v>
          </cell>
          <cell r="K184">
            <v>1.3367168972652169E-3</v>
          </cell>
          <cell r="L184">
            <v>1.3458086517559513E-3</v>
          </cell>
          <cell r="M184">
            <v>1.3469040522785969E-3</v>
          </cell>
          <cell r="N184">
            <v>1.3471443655267341E-3</v>
          </cell>
          <cell r="O184">
            <v>9.9624661477465252E-4</v>
          </cell>
          <cell r="P184">
            <v>1.8824390434680534E-3</v>
          </cell>
        </row>
        <row r="185">
          <cell r="A185" t="str">
            <v>TKER</v>
          </cell>
          <cell r="B185" t="str">
            <v>VAR_fout</v>
          </cell>
          <cell r="C185" t="str">
            <v>D-TBDS1</v>
          </cell>
          <cell r="E185">
            <v>9.1022247893289803E-4</v>
          </cell>
          <cell r="F185">
            <v>1.41063146129861E-5</v>
          </cell>
          <cell r="G185">
            <v>1.6544428118039499E-3</v>
          </cell>
          <cell r="H185">
            <v>0.964719411259777</v>
          </cell>
          <cell r="I185">
            <v>1.18946741296894</v>
          </cell>
          <cell r="J185">
            <v>1.15254568267701</v>
          </cell>
          <cell r="K185">
            <v>1.2550215051922</v>
          </cell>
          <cell r="L185">
            <v>1.30760499083452</v>
          </cell>
          <cell r="M185">
            <v>1.31600295937614</v>
          </cell>
          <cell r="N185">
            <v>1.3479651482650801</v>
          </cell>
          <cell r="O185">
            <v>1.2036447188074899</v>
          </cell>
          <cell r="P185">
            <v>1.0747014221240601</v>
          </cell>
        </row>
        <row r="186">
          <cell r="A186" t="str">
            <v>BDS1</v>
          </cell>
          <cell r="B186" t="str">
            <v>VAR_fout</v>
          </cell>
          <cell r="C186" t="str">
            <v>IMPBDS1</v>
          </cell>
          <cell r="H186">
            <v>5.4446812163830298</v>
          </cell>
          <cell r="I186">
            <v>5.7422494760610698</v>
          </cell>
          <cell r="J186">
            <v>5.9416226248456603</v>
          </cell>
          <cell r="K186">
            <v>6.0831842632836999</v>
          </cell>
          <cell r="L186">
            <v>6.20374366014304</v>
          </cell>
          <cell r="M186">
            <v>6.2037438199505397</v>
          </cell>
          <cell r="N186">
            <v>6.2037443097668099</v>
          </cell>
          <cell r="O186">
            <v>6.2037451763951097</v>
          </cell>
          <cell r="P186">
            <v>6.3106143641502301</v>
          </cell>
        </row>
        <row r="187">
          <cell r="A187" t="str">
            <v>BDS1</v>
          </cell>
          <cell r="B187" t="str">
            <v>VAR_fin</v>
          </cell>
          <cell r="C187" t="str">
            <v>D-TBDS1intl</v>
          </cell>
          <cell r="H187">
            <v>5.4446812163830298</v>
          </cell>
          <cell r="I187">
            <v>5.7422494760610698</v>
          </cell>
          <cell r="J187">
            <v>5.9416226248456603</v>
          </cell>
          <cell r="K187">
            <v>6.0831842632836999</v>
          </cell>
          <cell r="L187">
            <v>6.20374366014304</v>
          </cell>
          <cell r="M187">
            <v>6.2037438199505397</v>
          </cell>
          <cell r="N187">
            <v>6.2037443097668099</v>
          </cell>
          <cell r="O187">
            <v>6.2037451763951097</v>
          </cell>
          <cell r="P187">
            <v>6.3106143641502301</v>
          </cell>
        </row>
        <row r="188">
          <cell r="A188" t="str">
            <v>CELC</v>
          </cell>
          <cell r="B188" t="str">
            <v>VAR_fout</v>
          </cell>
          <cell r="C188" t="str">
            <v>D-CELC</v>
          </cell>
          <cell r="E188">
            <v>0.3535119704322901</v>
          </cell>
          <cell r="F188">
            <v>5.0677089901624672E-2</v>
          </cell>
          <cell r="G188">
            <v>5.0933304728007854E-2</v>
          </cell>
          <cell r="H188">
            <v>7.784997339354156E-3</v>
          </cell>
          <cell r="I188">
            <v>2.28433987918699E-2</v>
          </cell>
          <cell r="J188">
            <v>3.0222084805233397E-2</v>
          </cell>
          <cell r="K188">
            <v>2.8904508460287529E-2</v>
          </cell>
          <cell r="L188">
            <v>0.11833252811067657</v>
          </cell>
          <cell r="M188">
            <v>0.12748391449832192</v>
          </cell>
          <cell r="N188">
            <v>0.51806140935453282</v>
          </cell>
          <cell r="O188">
            <v>0.89836674702452846</v>
          </cell>
          <cell r="P188">
            <v>1.0386938432214037</v>
          </cell>
        </row>
        <row r="189">
          <cell r="A189" t="str">
            <v>CELC</v>
          </cell>
          <cell r="B189" t="str">
            <v>VAR_fin</v>
          </cell>
          <cell r="C189" t="str">
            <v>SUP_ELCH2_SOEC</v>
          </cell>
          <cell r="J189">
            <v>6.1768013210369609E-3</v>
          </cell>
          <cell r="K189">
            <v>7.9307420160436258E-3</v>
          </cell>
          <cell r="L189">
            <v>1.0191696799225148E-2</v>
          </cell>
          <cell r="M189">
            <v>8.984661716123386E-3</v>
          </cell>
          <cell r="N189">
            <v>1.0031758692741572E-2</v>
          </cell>
          <cell r="O189">
            <v>9.9570621733622144E-3</v>
          </cell>
          <cell r="P189">
            <v>1.9492776915671684E-2</v>
          </cell>
        </row>
        <row r="190">
          <cell r="A190" t="str">
            <v>CELC</v>
          </cell>
          <cell r="B190" t="str">
            <v>VAR_fin</v>
          </cell>
          <cell r="C190" t="str">
            <v>SUP_ELCH2</v>
          </cell>
          <cell r="E190">
            <v>4.8643861327562817E-3</v>
          </cell>
          <cell r="F190">
            <v>6.3181157680905512E-3</v>
          </cell>
          <cell r="G190">
            <v>6.2251233526560935E-3</v>
          </cell>
          <cell r="H190">
            <v>7.6639885341425219E-3</v>
          </cell>
          <cell r="I190">
            <v>2.2685283902726547E-2</v>
          </cell>
          <cell r="J190">
            <v>2.3867649158910976E-2</v>
          </cell>
          <cell r="K190">
            <v>2.0767630107474733E-2</v>
          </cell>
          <cell r="L190">
            <v>0.10748556278965679</v>
          </cell>
          <cell r="M190">
            <v>0.11747889727694608</v>
          </cell>
          <cell r="N190">
            <v>0.49571453783053587</v>
          </cell>
          <cell r="O190">
            <v>0.76344380541130497</v>
          </cell>
          <cell r="P190">
            <v>0.84009746730074597</v>
          </cell>
        </row>
        <row r="191">
          <cell r="A191" t="str">
            <v>CELC</v>
          </cell>
          <cell r="B191" t="str">
            <v>VAR_fin</v>
          </cell>
          <cell r="C191" t="str">
            <v>CT_CWODBDS</v>
          </cell>
          <cell r="E191">
            <v>4.2824271348062305E-2</v>
          </cell>
          <cell r="F191">
            <v>4.4289211645520674E-2</v>
          </cell>
          <cell r="G191">
            <v>4.3857044703001349E-2</v>
          </cell>
          <cell r="H191">
            <v>2.1296380202778234E-5</v>
          </cell>
          <cell r="I191">
            <v>1.6947442363402808E-5</v>
          </cell>
          <cell r="J191">
            <v>2.4497382819296089E-5</v>
          </cell>
          <cell r="K191">
            <v>4.2965685504645615E-5</v>
          </cell>
          <cell r="L191">
            <v>2.6452856078817164E-4</v>
          </cell>
          <cell r="M191">
            <v>6.8437595076657786E-4</v>
          </cell>
          <cell r="N191">
            <v>1.1596542904540331E-2</v>
          </cell>
          <cell r="O191">
            <v>0.12427983264155787</v>
          </cell>
          <cell r="P191">
            <v>0.17766447556783282</v>
          </cell>
        </row>
        <row r="192">
          <cell r="A192" t="str">
            <v>CELC</v>
          </cell>
          <cell r="B192" t="str">
            <v>VAR_fin</v>
          </cell>
          <cell r="C192" t="str">
            <v>CT_CWODETH</v>
          </cell>
          <cell r="E192">
            <v>0.3058232991668009</v>
          </cell>
          <cell r="F192">
            <v>6.9762488013394575E-5</v>
          </cell>
          <cell r="G192">
            <v>8.5113667235039829E-4</v>
          </cell>
          <cell r="H192">
            <v>9.9712425008857301E-5</v>
          </cell>
          <cell r="I192">
            <v>1.4116744677994934E-4</v>
          </cell>
          <cell r="J192">
            <v>1.5313694246619962E-4</v>
          </cell>
          <cell r="K192">
            <v>1.6317065126453134E-4</v>
          </cell>
          <cell r="L192">
            <v>3.9073996100643472E-4</v>
          </cell>
          <cell r="M192">
            <v>3.3597955448595517E-4</v>
          </cell>
          <cell r="N192">
            <v>7.1856992671449763E-4</v>
          </cell>
          <cell r="O192">
            <v>6.8604679830332118E-4</v>
          </cell>
          <cell r="P192">
            <v>1.4391234371529762E-3</v>
          </cell>
        </row>
        <row r="193">
          <cell r="A193" t="str">
            <v>SBIO</v>
          </cell>
          <cell r="B193" t="str">
            <v>VAR_fout</v>
          </cell>
          <cell r="C193" t="str">
            <v>D-SBIO</v>
          </cell>
          <cell r="E193">
            <v>4.0476721694349109</v>
          </cell>
          <cell r="F193">
            <v>4.5834309950989587</v>
          </cell>
          <cell r="G193">
            <v>4.6618855468912823</v>
          </cell>
          <cell r="H193">
            <v>4.6540291155677638</v>
          </cell>
          <cell r="I193">
            <v>4.7674358953961633</v>
          </cell>
          <cell r="J193">
            <v>4.8644596829670306</v>
          </cell>
          <cell r="K193">
            <v>4.9369212359959311</v>
          </cell>
          <cell r="L193">
            <v>5.0387052316300842</v>
          </cell>
          <cell r="M193">
            <v>5.1922060786634168</v>
          </cell>
          <cell r="N193">
            <v>5.1936560500304179</v>
          </cell>
          <cell r="O193">
            <v>6.7174792148030447</v>
          </cell>
          <cell r="P193">
            <v>6.7213690823105905</v>
          </cell>
        </row>
        <row r="194">
          <cell r="A194" t="str">
            <v>INGA</v>
          </cell>
          <cell r="B194" t="str">
            <v>VAR_fout</v>
          </cell>
          <cell r="C194" t="str">
            <v>D-INGA</v>
          </cell>
          <cell r="E194">
            <v>37.471715386674418</v>
          </cell>
          <cell r="F194">
            <v>30.446811469790585</v>
          </cell>
          <cell r="G194">
            <v>34.123880949379867</v>
          </cell>
          <cell r="H194">
            <v>31.244151180782318</v>
          </cell>
          <cell r="I194">
            <v>28.187412498585978</v>
          </cell>
          <cell r="J194">
            <v>25.235874210484656</v>
          </cell>
          <cell r="K194">
            <v>23.110267001321844</v>
          </cell>
          <cell r="L194">
            <v>23.006394894919076</v>
          </cell>
          <cell r="M194">
            <v>16.561786577771443</v>
          </cell>
          <cell r="N194">
            <v>14.11017486577685</v>
          </cell>
          <cell r="O194">
            <v>14.212286692866433</v>
          </cell>
          <cell r="P194">
            <v>12.826455624064961</v>
          </cell>
        </row>
        <row r="195">
          <cell r="A195" t="str">
            <v>WSTREN</v>
          </cell>
          <cell r="B195" t="str">
            <v>VAR_fin</v>
          </cell>
          <cell r="C195" t="str">
            <v>D-CWST</v>
          </cell>
          <cell r="E195">
            <v>9.6793702628794875</v>
          </cell>
          <cell r="F195">
            <v>9.9109620796920588</v>
          </cell>
          <cell r="G195">
            <v>9.5513750406968487</v>
          </cell>
          <cell r="H195">
            <v>9.877555851762601</v>
          </cell>
          <cell r="I195">
            <v>9.8566271618722308</v>
          </cell>
          <cell r="J195">
            <v>9.5801886109463243</v>
          </cell>
          <cell r="K195">
            <v>9.3038364361999584</v>
          </cell>
          <cell r="L195">
            <v>9.0275720693578823</v>
          </cell>
          <cell r="M195">
            <v>9.0274839946204626</v>
          </cell>
          <cell r="N195">
            <v>9.0276070132985513</v>
          </cell>
          <cell r="O195">
            <v>9.0276126747536072</v>
          </cell>
          <cell r="P195">
            <v>9.0276299280639769</v>
          </cell>
        </row>
        <row r="196">
          <cell r="A196" t="str">
            <v>SOLPVC</v>
          </cell>
          <cell r="B196" t="str">
            <v>VAR_fin</v>
          </cell>
          <cell r="C196" t="str">
            <v>ESOL-PV_A</v>
          </cell>
          <cell r="H196">
            <v>3.0251226049564898E-4</v>
          </cell>
          <cell r="I196">
            <v>1.1275992083598599E-3</v>
          </cell>
          <cell r="J196">
            <v>1.10522417279296E-3</v>
          </cell>
          <cell r="K196">
            <v>1.1033063930694299E-3</v>
          </cell>
          <cell r="L196">
            <v>1.11035742462631E-3</v>
          </cell>
          <cell r="M196">
            <v>1.2037475670524701E-3</v>
          </cell>
          <cell r="N196">
            <v>1.4420053380886401E-3</v>
          </cell>
          <cell r="O196">
            <v>2.04985370226687E-3</v>
          </cell>
          <cell r="P196">
            <v>5.0885498390194801E-3</v>
          </cell>
        </row>
        <row r="197">
          <cell r="A197" t="str">
            <v>SOLPVC</v>
          </cell>
          <cell r="B197" t="str">
            <v>VAR_fin</v>
          </cell>
          <cell r="C197" t="str">
            <v>ESOL-PV_E</v>
          </cell>
          <cell r="H197">
            <v>1.7677148226970402E-5</v>
          </cell>
          <cell r="I197">
            <v>4.08406027060502E-4</v>
          </cell>
          <cell r="J197">
            <v>1.0916426412608999E-3</v>
          </cell>
          <cell r="K197">
            <v>1.33671689726522E-3</v>
          </cell>
          <cell r="L197">
            <v>1.34580865175595E-3</v>
          </cell>
          <cell r="M197">
            <v>1.3469040522786E-3</v>
          </cell>
          <cell r="N197">
            <v>1.34714436552673E-3</v>
          </cell>
          <cell r="O197">
            <v>9.9624661477465295E-4</v>
          </cell>
          <cell r="P197">
            <v>1.88243904346805E-3</v>
          </cell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1.7809366668698801E-2</v>
          </cell>
          <cell r="E4">
            <v>1.78770509493822E-2</v>
          </cell>
          <cell r="F4">
            <v>1.7822220639209799E-2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4.4108751193156067E-3</v>
          </cell>
          <cell r="E5">
            <v>3.5459308303338213E-3</v>
          </cell>
          <cell r="F5">
            <v>2.2165499345044833E-3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3.1576891256558074E-4</v>
          </cell>
          <cell r="E6">
            <v>3.1696898846422312E-4</v>
          </cell>
          <cell r="F6">
            <v>3.159968198441447E-4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8.3569715213203724E-5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1.115822933448974</v>
          </cell>
          <cell r="E8">
            <v>0.1001555885845191</v>
          </cell>
          <cell r="F8">
            <v>0.12867275884541904</v>
          </cell>
          <cell r="G8">
            <v>0.12711587599848378</v>
          </cell>
          <cell r="H8">
            <v>0.11700456987293531</v>
          </cell>
          <cell r="I8">
            <v>0.1138139441347923</v>
          </cell>
          <cell r="J8">
            <v>0.108760793375728</v>
          </cell>
          <cell r="K8">
            <v>0.103041363697188</v>
          </cell>
          <cell r="L8">
            <v>0.1001855275939583</v>
          </cell>
          <cell r="M8">
            <v>9.9768777786646598E-2</v>
          </cell>
          <cell r="N8">
            <v>0.10039663361566151</v>
          </cell>
          <cell r="O8">
            <v>9.9448585695129293E-2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2.0421865238938832E-3</v>
          </cell>
          <cell r="E9">
            <v>1.8399299257459064E-4</v>
          </cell>
          <cell r="F9">
            <v>2.3755386192899814E-4</v>
          </cell>
          <cell r="G9">
            <v>2.4763251517567834E-4</v>
          </cell>
          <cell r="H9">
            <v>2.3932591948875123E-4</v>
          </cell>
          <cell r="I9">
            <v>2.3787663177506684E-4</v>
          </cell>
          <cell r="J9">
            <v>2.4002805733624731E-4</v>
          </cell>
          <cell r="K9">
            <v>2.3210505502880378E-4</v>
          </cell>
          <cell r="L9">
            <v>2.2983628524514003E-4</v>
          </cell>
          <cell r="M9">
            <v>2.2888021674014218E-4</v>
          </cell>
          <cell r="N9">
            <v>2.3032058497371723E-4</v>
          </cell>
          <cell r="O9">
            <v>2.2814566193320998E-4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1.9784094564698106E-2</v>
          </cell>
          <cell r="E10">
            <v>1.7758083082361552E-3</v>
          </cell>
          <cell r="F10">
            <v>2.2814318944223235E-3</v>
          </cell>
          <cell r="G10">
            <v>2.2538275886256E-3</v>
          </cell>
          <cell r="H10">
            <v>2.0745491112222586E-3</v>
          </cell>
          <cell r="I10">
            <v>2.0179777328863885E-3</v>
          </cell>
          <cell r="J10">
            <v>1.9283828612717726E-3</v>
          </cell>
          <cell r="K10">
            <v>1.8269745336380839E-3</v>
          </cell>
          <cell r="L10">
            <v>1.7763391417368478E-3</v>
          </cell>
          <cell r="M10">
            <v>1.7689499607561432E-3</v>
          </cell>
          <cell r="N10">
            <v>1.7800821563060539E-3</v>
          </cell>
          <cell r="O10">
            <v>1.7632727960129311E-3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2.7616904171814702E-7</v>
          </cell>
          <cell r="F11">
            <v>6.1186524948389601E-7</v>
          </cell>
          <cell r="G11">
            <v>3.5555461710774599E-6</v>
          </cell>
          <cell r="H11">
            <v>3.8448221657547096E-6</v>
          </cell>
          <cell r="I11">
            <v>1.6632211195637799E-6</v>
          </cell>
          <cell r="J11">
            <v>3.9108052959803197E-6</v>
          </cell>
          <cell r="K11">
            <v>2.1387869074320501E-6</v>
          </cell>
          <cell r="L11">
            <v>3.2142788112996301E-6</v>
          </cell>
          <cell r="M11">
            <v>3.9473615024243999E-6</v>
          </cell>
          <cell r="N11">
            <v>2.0937973605593898E-6</v>
          </cell>
          <cell r="O11">
            <v>3.3698250320298402E-6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3.92162793575609E-5</v>
          </cell>
          <cell r="E12">
            <v>4.73834305712815E-6</v>
          </cell>
          <cell r="F12">
            <v>4.74635568216395E-6</v>
          </cell>
          <cell r="G12">
            <v>4.7621286978494003E-6</v>
          </cell>
          <cell r="H12">
            <v>4.7668980092370201E-6</v>
          </cell>
          <cell r="I12">
            <v>4.7765779433835597E-6</v>
          </cell>
          <cell r="J12">
            <v>4.7732037353443299E-6</v>
          </cell>
          <cell r="K12">
            <v>4.7780440563163299E-6</v>
          </cell>
          <cell r="L12">
            <v>4.7792222530892401E-6</v>
          </cell>
          <cell r="M12">
            <v>4.7809349405154199E-6</v>
          </cell>
          <cell r="N12">
            <v>4.7819104192046234E-6</v>
          </cell>
          <cell r="O12">
            <v>4.7828510545350598E-6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2.1495826255835303E-4</v>
          </cell>
          <cell r="E13">
            <v>5.3594972849289218E-4</v>
          </cell>
          <cell r="F13">
            <v>6.3300185034890534E-4</v>
          </cell>
          <cell r="G13">
            <v>6.6175084818824101E-4</v>
          </cell>
          <cell r="H13">
            <v>5.6376893931460112E-4</v>
          </cell>
          <cell r="I13">
            <v>5.8360349826574998E-4</v>
          </cell>
          <cell r="J13">
            <v>8.4795674851866542E-4</v>
          </cell>
          <cell r="K13">
            <v>7.8921399054881569E-4</v>
          </cell>
          <cell r="L13">
            <v>1.6061043840487554E-3</v>
          </cell>
          <cell r="M13">
            <v>3.2741958953745108E-3</v>
          </cell>
          <cell r="N13">
            <v>4.8920846705022654E-3</v>
          </cell>
          <cell r="O13">
            <v>7.6255773133568575E-3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2.1495826255835303E-4</v>
          </cell>
          <cell r="E14">
            <v>5.3594972849289218E-4</v>
          </cell>
          <cell r="F14">
            <v>6.3300185034890534E-4</v>
          </cell>
          <cell r="G14">
            <v>6.6175084818824101E-4</v>
          </cell>
          <cell r="H14">
            <v>5.6376893931460112E-4</v>
          </cell>
          <cell r="I14">
            <v>5.8360349826574998E-4</v>
          </cell>
          <cell r="J14">
            <v>8.4795674851866542E-4</v>
          </cell>
          <cell r="K14">
            <v>7.8921399054881569E-4</v>
          </cell>
          <cell r="L14">
            <v>1.6061043840487554E-3</v>
          </cell>
          <cell r="M14">
            <v>3.2741958953745108E-3</v>
          </cell>
          <cell r="N14">
            <v>4.8920846705022654E-3</v>
          </cell>
          <cell r="O14">
            <v>7.6255773133568575E-3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3.4087046371520997E-5</v>
          </cell>
          <cell r="F15">
            <v>3.2661401928117299E-5</v>
          </cell>
          <cell r="G15">
            <v>2.4440909570181001E-5</v>
          </cell>
          <cell r="H15">
            <v>3.2760340369660501E-5</v>
          </cell>
          <cell r="I15">
            <v>4.1686775885207801E-5</v>
          </cell>
          <cell r="J15">
            <v>7.3306945254316503E-5</v>
          </cell>
          <cell r="K15">
            <v>2.9225711319798899E-5</v>
          </cell>
          <cell r="L15">
            <v>1.7224051070135999E-4</v>
          </cell>
          <cell r="M15">
            <v>3.0017252543878599E-4</v>
          </cell>
          <cell r="N15">
            <v>3.16739461070576E-4</v>
          </cell>
          <cell r="O15">
            <v>5.3543734568833499E-4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2.59978481411511E-5</v>
          </cell>
          <cell r="E16">
            <v>5.9493953101438702E-5</v>
          </cell>
          <cell r="F16">
            <v>8.9473869383793406E-5</v>
          </cell>
          <cell r="G16">
            <v>9.5669346452530383E-5</v>
          </cell>
          <cell r="H16">
            <v>8.0444471055720273E-5</v>
          </cell>
          <cell r="I16">
            <v>8.3252680156709798E-5</v>
          </cell>
          <cell r="J16">
            <v>1.2451091916953306E-4</v>
          </cell>
          <cell r="K16">
            <v>1.1472845615616722E-4</v>
          </cell>
          <cell r="L16">
            <v>2.3992669032131444E-4</v>
          </cell>
          <cell r="M16">
            <v>4.9044060956576286E-4</v>
          </cell>
          <cell r="N16">
            <v>7.3693704327856054E-4</v>
          </cell>
          <cell r="O16">
            <v>1.1522900064835455E-3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1.1292627189367632E-3</v>
          </cell>
          <cell r="E17">
            <v>1.1230157045894183E-3</v>
          </cell>
          <cell r="F17">
            <v>1.1838909612992526E-3</v>
          </cell>
          <cell r="G17">
            <v>4.4945372703646927E-4</v>
          </cell>
          <cell r="H17">
            <v>1.6768498505767803E-4</v>
          </cell>
          <cell r="I17">
            <v>3.2148423620313369E-4</v>
          </cell>
          <cell r="J17">
            <v>4.2291256901013741E-4</v>
          </cell>
          <cell r="K17">
            <v>7.6576007765436708E-4</v>
          </cell>
          <cell r="L17">
            <v>1.1870362877425347E-3</v>
          </cell>
          <cell r="M17">
            <v>1.5171494299494417E-3</v>
          </cell>
          <cell r="N17">
            <v>2.8468159874260233E-3</v>
          </cell>
          <cell r="O17">
            <v>7.6801610500933969E-3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4.2022554775608227E-3</v>
          </cell>
          <cell r="E18">
            <v>4.1480941659896506E-3</v>
          </cell>
          <cell r="F18">
            <v>4.3596371169644377E-3</v>
          </cell>
          <cell r="G18">
            <v>1.6213510040574348E-3</v>
          </cell>
          <cell r="H18">
            <v>5.5334846434198842E-4</v>
          </cell>
          <cell r="I18">
            <v>1.0281125943331084E-3</v>
          </cell>
          <cell r="J18">
            <v>1.2994002070136272E-3</v>
          </cell>
          <cell r="K18">
            <v>2.2769140546642437E-3</v>
          </cell>
          <cell r="L18">
            <v>3.4973074485640451E-3</v>
          </cell>
          <cell r="M18">
            <v>4.4699037904203653E-3</v>
          </cell>
          <cell r="N18">
            <v>8.3874358857643546E-3</v>
          </cell>
          <cell r="O18">
            <v>2.2627686048035063E-2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1.19313793720046E-6</v>
          </cell>
          <cell r="F19">
            <v>1.9242236336927101E-6</v>
          </cell>
          <cell r="G19">
            <v>2.04417696618647E-6</v>
          </cell>
          <cell r="H19">
            <v>2.9970849182645599E-6</v>
          </cell>
          <cell r="I19">
            <v>4.2798835267951599E-6</v>
          </cell>
          <cell r="J19">
            <v>6.5045919116111397E-6</v>
          </cell>
          <cell r="K19">
            <v>1.1368307849535599E-5</v>
          </cell>
          <cell r="L19">
            <v>1.5511728057821501E-5</v>
          </cell>
          <cell r="M19">
            <v>2.6699997627032701E-5</v>
          </cell>
          <cell r="N19">
            <v>3.9318396276845897E-5</v>
          </cell>
          <cell r="O19">
            <v>1.33994442852248E-4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2.8776046250319198E-5</v>
          </cell>
          <cell r="E20">
            <v>2.1689283352859366E-5</v>
          </cell>
          <cell r="F20">
            <v>2.3052127339597182E-5</v>
          </cell>
          <cell r="G20">
            <v>8.9781701536987763E-6</v>
          </cell>
          <cell r="H20">
            <v>3.5272105613109301E-6</v>
          </cell>
          <cell r="I20">
            <v>6.7067824520448599E-6</v>
          </cell>
          <cell r="J20">
            <v>8.7237585820872293E-6</v>
          </cell>
          <cell r="K20">
            <v>1.5758015187034499E-5</v>
          </cell>
          <cell r="L20">
            <v>2.3829882031719101E-5</v>
          </cell>
          <cell r="M20">
            <v>3.0722724106899999E-5</v>
          </cell>
          <cell r="N20">
            <v>5.7554129123950801E-5</v>
          </cell>
          <cell r="O20">
            <v>1.6052896722833701E-4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5.0273744108821398E-2</v>
          </cell>
          <cell r="E21">
            <v>9.8684601616755241E-2</v>
          </cell>
          <cell r="F21">
            <v>9.5810213051188517E-2</v>
          </cell>
          <cell r="G21">
            <v>7.8382161815358231E-2</v>
          </cell>
          <cell r="H21">
            <v>1.0831348245362268E-2</v>
          </cell>
          <cell r="I21">
            <v>2.3229831422286679E-3</v>
          </cell>
          <cell r="J21">
            <v>2.6970956706530514E-3</v>
          </cell>
          <cell r="K21">
            <v>2.1799357292683996E-3</v>
          </cell>
          <cell r="L21">
            <v>4.0113192585211508E-3</v>
          </cell>
          <cell r="M21">
            <v>0.15707995455955406</v>
          </cell>
          <cell r="N21">
            <v>0.34365396193465736</v>
          </cell>
          <cell r="O21">
            <v>0.3770398174297338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5.0273744108821398E-2</v>
          </cell>
          <cell r="E22">
            <v>9.8684601616755241E-2</v>
          </cell>
          <cell r="F22">
            <v>9.5810213051188517E-2</v>
          </cell>
          <cell r="G22">
            <v>7.8382161815358231E-2</v>
          </cell>
          <cell r="H22">
            <v>1.0831348245362268E-2</v>
          </cell>
          <cell r="I22">
            <v>2.3229831422286679E-3</v>
          </cell>
          <cell r="J22">
            <v>2.6970956706530514E-3</v>
          </cell>
          <cell r="K22">
            <v>2.1799357292683996E-3</v>
          </cell>
          <cell r="L22">
            <v>4.0113192585211508E-3</v>
          </cell>
          <cell r="M22">
            <v>0.15707995455955406</v>
          </cell>
          <cell r="N22">
            <v>0.34365396193465736</v>
          </cell>
          <cell r="O22">
            <v>0.3770398174297338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1.89465077439357E-5</v>
          </cell>
          <cell r="F23">
            <v>7.7500639945644003E-5</v>
          </cell>
          <cell r="G23">
            <v>5.3443795293622702E-5</v>
          </cell>
          <cell r="H23">
            <v>8.7661321330633895E-5</v>
          </cell>
          <cell r="I23">
            <v>8.6680097116664798E-5</v>
          </cell>
          <cell r="J23">
            <v>1.4615574545163399E-4</v>
          </cell>
          <cell r="K23">
            <v>4.13612087711501E-5</v>
          </cell>
          <cell r="L23">
            <v>2.9321190862237502E-4</v>
          </cell>
          <cell r="M23">
            <v>1.6232815222247898E-2</v>
          </cell>
          <cell r="N23">
            <v>1.97949449015568E-2</v>
          </cell>
          <cell r="O23">
            <v>3.7307710787231499E-3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4.8861897829949397E-3</v>
          </cell>
          <cell r="E24">
            <v>7.4879359888286616E-3</v>
          </cell>
          <cell r="F24">
            <v>7.288560705579197E-3</v>
          </cell>
          <cell r="G24">
            <v>5.9774557503696748E-3</v>
          </cell>
          <cell r="H24">
            <v>1.090038267651081E-3</v>
          </cell>
          <cell r="I24">
            <v>1.9229031097625797E-4</v>
          </cell>
          <cell r="J24">
            <v>2.6498836550047761E-4</v>
          </cell>
          <cell r="K24">
            <v>2.1418101714550195E-4</v>
          </cell>
          <cell r="L24">
            <v>4.1378707671022871E-4</v>
          </cell>
          <cell r="M24">
            <v>1.6551538595862635E-2</v>
          </cell>
          <cell r="N24">
            <v>3.6231439162358589E-2</v>
          </cell>
          <cell r="O24">
            <v>3.9758507330395529E-2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10.901600149882089</v>
          </cell>
          <cell r="E25">
            <v>12.205940266530654</v>
          </cell>
          <cell r="F25">
            <v>15.540920406158561</v>
          </cell>
          <cell r="G25">
            <v>28.454026019375757</v>
          </cell>
          <cell r="H25">
            <v>39.780909125140134</v>
          </cell>
          <cell r="I25">
            <v>44.355700373778717</v>
          </cell>
          <cell r="J25">
            <v>45.371438650490511</v>
          </cell>
          <cell r="K25">
            <v>46.18321309270771</v>
          </cell>
          <cell r="L25">
            <v>47.821990046259799</v>
          </cell>
          <cell r="M25">
            <v>51.600909080602101</v>
          </cell>
          <cell r="N25">
            <v>54.343673308295202</v>
          </cell>
          <cell r="O25">
            <v>55.727854627615194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0.168173668635624</v>
          </cell>
          <cell r="I26">
            <v>0.333763108463277</v>
          </cell>
          <cell r="J26">
            <v>0.622596419674598</v>
          </cell>
          <cell r="K26">
            <v>0.71970539328130301</v>
          </cell>
          <cell r="L26">
            <v>0.79648599951779797</v>
          </cell>
          <cell r="M26">
            <v>0.92312933331550895</v>
          </cell>
          <cell r="N26">
            <v>0.94240316802016</v>
          </cell>
          <cell r="O26">
            <v>0.95482252274308099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3.0430262853978129E-3</v>
          </cell>
          <cell r="E27">
            <v>1.1930213258576792E-3</v>
          </cell>
          <cell r="F27">
            <v>1.387159152011884E-3</v>
          </cell>
          <cell r="G27">
            <v>1.6152625758586406E-2</v>
          </cell>
          <cell r="H27">
            <v>2.7341003272995847E-2</v>
          </cell>
          <cell r="I27">
            <v>3.3155213102382841E-2</v>
          </cell>
          <cell r="J27">
            <v>4.540277063059573E-2</v>
          </cell>
          <cell r="K27">
            <v>6.982354645454722E-2</v>
          </cell>
          <cell r="L27">
            <v>0.10540014321260521</v>
          </cell>
          <cell r="M27">
            <v>0.11424897115797747</v>
          </cell>
          <cell r="N27">
            <v>0.16658893428557417</v>
          </cell>
          <cell r="O27">
            <v>0.24551139796550742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1.3408377314936384</v>
          </cell>
          <cell r="E28">
            <v>6.5810179606112615E-2</v>
          </cell>
          <cell r="F28">
            <v>0.19541230471620447</v>
          </cell>
          <cell r="G28">
            <v>3.2732769406829418</v>
          </cell>
          <cell r="H28">
            <v>7.6467907093548408</v>
          </cell>
          <cell r="I28">
            <v>10.139770337116465</v>
          </cell>
          <cell r="J28">
            <v>9.8571161374837377</v>
          </cell>
          <cell r="K28">
            <v>10.447800064977086</v>
          </cell>
          <cell r="L28">
            <v>11.587162243958218</v>
          </cell>
          <cell r="M28">
            <v>12.923914473884871</v>
          </cell>
          <cell r="N28">
            <v>13.800789192098151</v>
          </cell>
          <cell r="O28">
            <v>13.978950600194006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1.1562764060808524</v>
          </cell>
          <cell r="E29">
            <v>7.2887540904090109E-2</v>
          </cell>
          <cell r="F29">
            <v>0.16324602818425143</v>
          </cell>
          <cell r="G29">
            <v>2.8002837563409679</v>
          </cell>
          <cell r="H29">
            <v>7.9701515256348525</v>
          </cell>
          <cell r="I29">
            <v>10.854783219339943</v>
          </cell>
          <cell r="J29">
            <v>11.0582065237029</v>
          </cell>
          <cell r="K29">
            <v>11.698842954040284</v>
          </cell>
          <cell r="L29">
            <v>13.557604291504459</v>
          </cell>
          <cell r="M29">
            <v>14.759291001192416</v>
          </cell>
          <cell r="N29">
            <v>15.983946836538161</v>
          </cell>
          <cell r="O29">
            <v>17.088466910571917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8.4014429860221895</v>
          </cell>
          <cell r="E30">
            <v>12.066059378388861</v>
          </cell>
          <cell r="F30">
            <v>15.180880388132902</v>
          </cell>
          <cell r="G30">
            <v>22.364316873086285</v>
          </cell>
          <cell r="H30">
            <v>24.304800673313796</v>
          </cell>
          <cell r="I30">
            <v>23.661744905566842</v>
          </cell>
          <cell r="J30">
            <v>25.033299410523416</v>
          </cell>
          <cell r="K30">
            <v>24.686453389884839</v>
          </cell>
          <cell r="L30">
            <v>23.368311935106881</v>
          </cell>
          <cell r="M30">
            <v>24.726586673280984</v>
          </cell>
          <cell r="N30">
            <v>25.334754053603859</v>
          </cell>
          <cell r="O30">
            <v>25.369750632844614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4.8568956093398057E-2</v>
          </cell>
          <cell r="E31">
            <v>0.15806954166786311</v>
          </cell>
          <cell r="F31">
            <v>0.5507570147307882</v>
          </cell>
          <cell r="G31">
            <v>0.69947892596915573</v>
          </cell>
          <cell r="H31">
            <v>0.91130248634975519</v>
          </cell>
          <cell r="I31">
            <v>0.55069586926987668</v>
          </cell>
          <cell r="J31">
            <v>0.52900982121347551</v>
          </cell>
          <cell r="K31">
            <v>0.21671088004574221</v>
          </cell>
          <cell r="L31">
            <v>0.47031099580641195</v>
          </cell>
          <cell r="M31">
            <v>0.40221428813262466</v>
          </cell>
          <cell r="N31">
            <v>0.29621984455935862</v>
          </cell>
          <cell r="O31">
            <v>5.4382104226409683E-2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4.8568956093398057E-2</v>
          </cell>
          <cell r="E32">
            <v>0.15806954166786311</v>
          </cell>
          <cell r="F32">
            <v>0.5507570147307882</v>
          </cell>
          <cell r="G32">
            <v>0.69947892596915573</v>
          </cell>
          <cell r="H32">
            <v>0.91130248634975519</v>
          </cell>
          <cell r="I32">
            <v>0.55069586926987668</v>
          </cell>
          <cell r="J32">
            <v>0.52900982121347551</v>
          </cell>
          <cell r="K32">
            <v>0.21671088004574221</v>
          </cell>
          <cell r="L32">
            <v>0.47031099580641195</v>
          </cell>
          <cell r="M32">
            <v>0.40221428813262466</v>
          </cell>
          <cell r="N32">
            <v>0.29621984455935862</v>
          </cell>
          <cell r="O32">
            <v>5.4382104226409683E-2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2.7323438249308199E-4</v>
          </cell>
          <cell r="F33">
            <v>2.7950359024982399E-2</v>
          </cell>
          <cell r="G33">
            <v>1.6585703076081901E-2</v>
          </cell>
          <cell r="H33">
            <v>3.1145603070013999E-2</v>
          </cell>
          <cell r="I33">
            <v>4.7561146891212698E-4</v>
          </cell>
          <cell r="J33">
            <v>1.7437096086808199E-2</v>
          </cell>
          <cell r="K33">
            <v>4.6347509928429101E-5</v>
          </cell>
          <cell r="L33">
            <v>3.6337788091614302E-2</v>
          </cell>
          <cell r="M33">
            <v>2.7981230765879599E-3</v>
          </cell>
          <cell r="N33">
            <v>1.1869559945642801E-3</v>
          </cell>
          <cell r="O33">
            <v>1.34242700959957E-3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4.0689049595062903E-3</v>
          </cell>
          <cell r="E34">
            <v>1.087279141970177E-2</v>
          </cell>
          <cell r="F34">
            <v>3.7886473746712397E-2</v>
          </cell>
          <cell r="G34">
            <v>4.8105204519120662E-2</v>
          </cell>
          <cell r="H34">
            <v>6.2675917781755214E-2</v>
          </cell>
          <cell r="I34">
            <v>3.7874088252202766E-2</v>
          </cell>
          <cell r="J34">
            <v>3.6385700945321897E-2</v>
          </cell>
          <cell r="K34">
            <v>1.4917535592490845E-2</v>
          </cell>
          <cell r="L34">
            <v>4.5770434542245018E-2</v>
          </cell>
          <cell r="M34">
            <v>3.916454276747669E-2</v>
          </cell>
          <cell r="N34">
            <v>2.880713854272594E-2</v>
          </cell>
          <cell r="O34">
            <v>5.32748839142179E-3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1.3152396764227937E-5</v>
          </cell>
          <cell r="E35">
            <v>3.9716898963139944E-4</v>
          </cell>
          <cell r="F35">
            <v>5.501026726435651E-4</v>
          </cell>
          <cell r="G35">
            <v>6.9289920387311042E-4</v>
          </cell>
          <cell r="H35">
            <v>9.3885623380505318E-4</v>
          </cell>
          <cell r="I35">
            <v>1.6751010980391285E-3</v>
          </cell>
          <cell r="J35">
            <v>1.8653163295936867E-3</v>
          </cell>
          <cell r="K35">
            <v>3.4703909965509237E-3</v>
          </cell>
          <cell r="L35">
            <v>2.6185077369239623E-3</v>
          </cell>
          <cell r="M35">
            <v>8.1831758253205584E-4</v>
          </cell>
          <cell r="N35">
            <v>3.6366020307101798E-4</v>
          </cell>
          <cell r="O35">
            <v>2.4232724336919063E-4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1.3152396764227937E-5</v>
          </cell>
          <cell r="E36">
            <v>3.9716898963139944E-4</v>
          </cell>
          <cell r="F36">
            <v>5.501026726435651E-4</v>
          </cell>
          <cell r="G36">
            <v>6.9289920387311042E-4</v>
          </cell>
          <cell r="H36">
            <v>9.3885623380505318E-4</v>
          </cell>
          <cell r="I36">
            <v>1.6751010980391285E-3</v>
          </cell>
          <cell r="J36">
            <v>1.8653163295936867E-3</v>
          </cell>
          <cell r="K36">
            <v>3.4703909965509237E-3</v>
          </cell>
          <cell r="L36">
            <v>2.6185077369239623E-3</v>
          </cell>
          <cell r="M36">
            <v>8.1831758253205584E-4</v>
          </cell>
          <cell r="N36">
            <v>3.6366020307101798E-4</v>
          </cell>
          <cell r="O36">
            <v>2.4232724336919063E-4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4.2517188713367503E-5</v>
          </cell>
          <cell r="F37">
            <v>3.8703799780002898E-5</v>
          </cell>
          <cell r="G37">
            <v>3.7337660510760898E-5</v>
          </cell>
          <cell r="H37">
            <v>7.5199039612159496E-5</v>
          </cell>
          <cell r="I37">
            <v>1.6847774363369701E-4</v>
          </cell>
          <cell r="J37">
            <v>9.9524143699154102E-5</v>
          </cell>
          <cell r="K37">
            <v>3.43665257696334E-4</v>
          </cell>
          <cell r="L37">
            <v>2.9680123794160101E-5</v>
          </cell>
          <cell r="M37">
            <v>9.4985398681048796E-6</v>
          </cell>
          <cell r="N37">
            <v>9.6806157979533607E-6</v>
          </cell>
          <cell r="O37">
            <v>1.38383255339595E-5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4.3471150963418196E-5</v>
          </cell>
          <cell r="F38">
            <v>7.924842293839478E-5</v>
          </cell>
          <cell r="G38">
            <v>1.020288166275737E-4</v>
          </cell>
          <cell r="H38">
            <v>1.3726290438869829E-4</v>
          </cell>
          <cell r="I38">
            <v>2.4959934188317713E-4</v>
          </cell>
          <cell r="J38">
            <v>2.7906448467068806E-4</v>
          </cell>
          <cell r="K38">
            <v>5.2163588520618147E-4</v>
          </cell>
          <cell r="L38">
            <v>3.9338205804734775E-4</v>
          </cell>
          <cell r="M38">
            <v>1.1814156328566799E-4</v>
          </cell>
          <cell r="N38">
            <v>4.9934424558401497E-5</v>
          </cell>
          <cell r="O38">
            <v>3.2972583076181571E-5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8.9384579696375296E-2</v>
          </cell>
          <cell r="E39">
            <v>0.15907590129855256</v>
          </cell>
          <cell r="F39">
            <v>0.15341650943888585</v>
          </cell>
          <cell r="G39">
            <v>0.12384091197011753</v>
          </cell>
          <cell r="H39">
            <v>2.6754948351612098E-2</v>
          </cell>
          <cell r="I39">
            <v>5.6270319588164579E-3</v>
          </cell>
          <cell r="J39">
            <v>1.1094954881453884E-2</v>
          </cell>
          <cell r="K39">
            <v>8.1081330863417705E-3</v>
          </cell>
          <cell r="L39">
            <v>0.3000920283336499</v>
          </cell>
          <cell r="M39">
            <v>0.29670699137233414</v>
          </cell>
          <cell r="N39">
            <v>0.2028255851455707</v>
          </cell>
          <cell r="O39">
            <v>1.0460452844992971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8.9384579696375296E-2</v>
          </cell>
          <cell r="E40">
            <v>0.15907590129855256</v>
          </cell>
          <cell r="F40">
            <v>0.15341650943888585</v>
          </cell>
          <cell r="G40">
            <v>0.12384091197011753</v>
          </cell>
          <cell r="H40">
            <v>2.6754948351612098E-2</v>
          </cell>
          <cell r="I40">
            <v>5.6270319588164579E-3</v>
          </cell>
          <cell r="J40">
            <v>1.1094954881453884E-2</v>
          </cell>
          <cell r="K40">
            <v>8.1081330863417705E-3</v>
          </cell>
          <cell r="L40">
            <v>0.3000920283336499</v>
          </cell>
          <cell r="M40">
            <v>0.29670699137233414</v>
          </cell>
          <cell r="N40">
            <v>0.2028255851455707</v>
          </cell>
          <cell r="O40">
            <v>1.0460452844992971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7.3695814633601602E-5</v>
          </cell>
          <cell r="F41">
            <v>1.11355111319824E-4</v>
          </cell>
          <cell r="G41">
            <v>9.5297280110866E-5</v>
          </cell>
          <cell r="H41">
            <v>2.1606180786643001E-4</v>
          </cell>
          <cell r="I41">
            <v>2.1595957230232001E-4</v>
          </cell>
          <cell r="J41">
            <v>6.0739668641490501E-4</v>
          </cell>
          <cell r="K41">
            <v>4.8081263534455498E-5</v>
          </cell>
          <cell r="L41">
            <v>3.31970814794929E-2</v>
          </cell>
          <cell r="M41">
            <v>7.6328294768558498E-5</v>
          </cell>
          <cell r="N41">
            <v>4.4183021915924601E-5</v>
          </cell>
          <cell r="O41">
            <v>0.117533770524094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7.2629074093576197E-3</v>
          </cell>
          <cell r="E42">
            <v>1.2531313258396961E-2</v>
          </cell>
          <cell r="F42">
            <v>1.2120660408465139E-2</v>
          </cell>
          <cell r="G42">
            <v>9.7826857318989938E-3</v>
          </cell>
          <cell r="H42">
            <v>2.1354916176412023E-3</v>
          </cell>
          <cell r="I42">
            <v>4.5178622230569027E-4</v>
          </cell>
          <cell r="J42">
            <v>8.9217962637658352E-4</v>
          </cell>
          <cell r="K42">
            <v>6.8296602904572147E-4</v>
          </cell>
          <cell r="L42">
            <v>3.3580387070304189E-2</v>
          </cell>
          <cell r="M42">
            <v>3.3303113080648906E-2</v>
          </cell>
          <cell r="N42">
            <v>2.2797652340610226E-2</v>
          </cell>
          <cell r="O42">
            <v>0.11765426432827292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3.462088681194908E-6</v>
          </cell>
          <cell r="E43">
            <v>3.6500575296617444E-4</v>
          </cell>
          <cell r="F43">
            <v>1.7999569890759213E-3</v>
          </cell>
          <cell r="G43">
            <v>2.4054382190267869E-3</v>
          </cell>
          <cell r="H43">
            <v>6.8158804660949082E-3</v>
          </cell>
          <cell r="I43">
            <v>9.447709069630118E-3</v>
          </cell>
          <cell r="J43">
            <v>9.3595522877102134E-3</v>
          </cell>
          <cell r="K43">
            <v>1.033891747516614E-2</v>
          </cell>
          <cell r="L43">
            <v>6.8147140479196434E-3</v>
          </cell>
          <cell r="M43">
            <v>3.8920610070952524E-3</v>
          </cell>
          <cell r="N43">
            <v>9.7421372552448492E-4</v>
          </cell>
          <cell r="O43">
            <v>4.2081486566290197E-4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3.462088681194908E-6</v>
          </cell>
          <cell r="E44">
            <v>3.6500575296617444E-4</v>
          </cell>
          <cell r="F44">
            <v>1.7999569890759213E-3</v>
          </cell>
          <cell r="G44">
            <v>2.4054382190267869E-3</v>
          </cell>
          <cell r="H44">
            <v>6.8158804660949082E-3</v>
          </cell>
          <cell r="I44">
            <v>9.447709069630118E-3</v>
          </cell>
          <cell r="J44">
            <v>9.3595522877102134E-3</v>
          </cell>
          <cell r="K44">
            <v>1.033891747516614E-2</v>
          </cell>
          <cell r="L44">
            <v>6.8147140479196434E-3</v>
          </cell>
          <cell r="M44">
            <v>3.8920610070952524E-3</v>
          </cell>
          <cell r="N44">
            <v>9.7421372552448492E-4</v>
          </cell>
          <cell r="O44">
            <v>4.2081486566290197E-4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2.7973991026974098E-5</v>
          </cell>
          <cell r="F45">
            <v>1.18541882288174E-4</v>
          </cell>
          <cell r="G45">
            <v>9.7186640988329906E-5</v>
          </cell>
          <cell r="H45">
            <v>5.2833477023521598E-4</v>
          </cell>
          <cell r="I45">
            <v>4.7702089066119999E-4</v>
          </cell>
          <cell r="J45">
            <v>2.6651487620631999E-4</v>
          </cell>
          <cell r="K45">
            <v>5.7479709614539996E-4</v>
          </cell>
          <cell r="L45">
            <v>3.2112131019231597E-5</v>
          </cell>
          <cell r="M45">
            <v>1.0696059255733699E-5</v>
          </cell>
          <cell r="N45">
            <v>1.15636994257312E-5</v>
          </cell>
          <cell r="O45">
            <v>1.72890680064463E-5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2.7851882644180965E-5</v>
          </cell>
          <cell r="F46">
            <v>1.4321832788165601E-4</v>
          </cell>
          <cell r="G46">
            <v>2.1604573445738228E-4</v>
          </cell>
          <cell r="H46">
            <v>6.7265789695493232E-4</v>
          </cell>
          <cell r="I46">
            <v>9.7834509987156158E-4</v>
          </cell>
          <cell r="J46">
            <v>9.7069871801027958E-4</v>
          </cell>
          <cell r="K46">
            <v>1.0712499036519487E-3</v>
          </cell>
          <cell r="L46">
            <v>7.0827692744004282E-4</v>
          </cell>
          <cell r="M46">
            <v>3.9785094290479655E-4</v>
          </cell>
          <cell r="N46">
            <v>9.2057262044924201E-5</v>
          </cell>
          <cell r="O46">
            <v>3.9529783515412619E-5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0.24502544727043557</v>
          </cell>
          <cell r="J47">
            <v>0.2542121579342036</v>
          </cell>
          <cell r="K47">
            <v>0.26339562320738258</v>
          </cell>
          <cell r="L47">
            <v>0.27583082488320715</v>
          </cell>
          <cell r="M47">
            <v>0.28823768649884873</v>
          </cell>
          <cell r="N47">
            <v>0.30061369928644438</v>
          </cell>
          <cell r="O47">
            <v>0.31295289274968818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9.7093144614835278</v>
          </cell>
          <cell r="J48">
            <v>10.080638548168261</v>
          </cell>
          <cell r="K48">
            <v>10.452371972251036</v>
          </cell>
          <cell r="L48">
            <v>10.945840131983291</v>
          </cell>
          <cell r="M48">
            <v>11.438183668431586</v>
          </cell>
          <cell r="N48">
            <v>11.929303025746954</v>
          </cell>
          <cell r="O48">
            <v>12.418961275739385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4.4020118360017698E-5</v>
          </cell>
          <cell r="E49">
            <v>5.4052892221633798E-5</v>
          </cell>
          <cell r="F49">
            <v>8.1082886449785694E-5</v>
          </cell>
          <cell r="G49">
            <v>1.3513374722087299E-4</v>
          </cell>
          <cell r="H49">
            <v>1.33442970711376E-4</v>
          </cell>
          <cell r="I49">
            <v>1.3344014691516999E-4</v>
          </cell>
          <cell r="J49">
            <v>9.8645542001152606E-5</v>
          </cell>
          <cell r="K49">
            <v>1.49479920429398E-3</v>
          </cell>
          <cell r="L49">
            <v>9.7794331578593906E-4</v>
          </cell>
          <cell r="M49">
            <v>2.5675618272254198E-4</v>
          </cell>
          <cell r="N49">
            <v>2.6357587862480702E-4</v>
          </cell>
          <cell r="O49">
            <v>2.6874684276456299E-4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2.0938226162251976E-3</v>
          </cell>
          <cell r="E50">
            <v>2.1478755084468316E-3</v>
          </cell>
          <cell r="F50">
            <v>2.2289583948966168E-3</v>
          </cell>
          <cell r="G50">
            <v>2.36409214211749E-3</v>
          </cell>
          <cell r="H50">
            <v>2.497535112828866E-3</v>
          </cell>
          <cell r="I50">
            <v>2.630975259744036E-3</v>
          </cell>
          <cell r="J50">
            <v>2.7296208017451888E-3</v>
          </cell>
          <cell r="K50">
            <v>2.8282668070461672E-3</v>
          </cell>
          <cell r="L50">
            <v>2.9617616653421701E-3</v>
          </cell>
          <cell r="M50">
            <v>3.0950273624301599E-3</v>
          </cell>
          <cell r="N50">
            <v>3.2279058949976299E-3</v>
          </cell>
          <cell r="O50">
            <v>3.3604669661929901E-3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5.3276791908022674E-5</v>
          </cell>
          <cell r="E51">
            <v>0.46993172059930072</v>
          </cell>
          <cell r="F51">
            <v>1.6319804759727603</v>
          </cell>
          <cell r="G51">
            <v>5.7064741409333708</v>
          </cell>
          <cell r="H51">
            <v>8.9957313292300967</v>
          </cell>
          <cell r="I51">
            <v>6.2988792799328444</v>
          </cell>
          <cell r="J51">
            <v>4.5332412319301563</v>
          </cell>
          <cell r="K51">
            <v>4.450237099223922</v>
          </cell>
          <cell r="L51">
            <v>2.549457865388574</v>
          </cell>
          <cell r="M51">
            <v>1.3419156507067254</v>
          </cell>
          <cell r="N51">
            <v>0.18255191081143682</v>
          </cell>
          <cell r="O51">
            <v>4.2484794533335544E-4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5.3276791908022674E-5</v>
          </cell>
          <cell r="E52">
            <v>0.46993172059930072</v>
          </cell>
          <cell r="F52">
            <v>1.6319804759727603</v>
          </cell>
          <cell r="G52">
            <v>5.7064741409333708</v>
          </cell>
          <cell r="H52">
            <v>8.9957313292300967</v>
          </cell>
          <cell r="I52">
            <v>6.2988792799328444</v>
          </cell>
          <cell r="J52">
            <v>4.5332412319301563</v>
          </cell>
          <cell r="K52">
            <v>4.450237099223922</v>
          </cell>
          <cell r="L52">
            <v>2.549457865388574</v>
          </cell>
          <cell r="M52">
            <v>1.3419156507067254</v>
          </cell>
          <cell r="N52">
            <v>0.18255191081143682</v>
          </cell>
          <cell r="O52">
            <v>4.2484794533335544E-4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3.2743843849592898E-2</v>
          </cell>
          <cell r="F53">
            <v>8.2856778190467301E-2</v>
          </cell>
          <cell r="G53">
            <v>0.31222862254898398</v>
          </cell>
          <cell r="H53">
            <v>0.324499969152166</v>
          </cell>
          <cell r="I53">
            <v>6.7221071554187902E-4</v>
          </cell>
          <cell r="J53">
            <v>0.115087396857203</v>
          </cell>
          <cell r="K53">
            <v>0.212138412584255</v>
          </cell>
          <cell r="L53">
            <v>3.3874436299432097E-5</v>
          </cell>
          <cell r="M53">
            <v>1.0094968646472499E-5</v>
          </cell>
          <cell r="N53">
            <v>9.9759401053753607E-6</v>
          </cell>
          <cell r="O53">
            <v>1.6112767155861E-5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3.2311945509791273E-2</v>
          </cell>
          <cell r="F54">
            <v>0.11221627176701618</v>
          </cell>
          <cell r="G54">
            <v>0.39236533352389713</v>
          </cell>
          <cell r="H54">
            <v>0.61853350267281371</v>
          </cell>
          <cell r="I54">
            <v>0.43314994756060754</v>
          </cell>
          <cell r="J54">
            <v>0.31172121227092858</v>
          </cell>
          <cell r="K54">
            <v>0.306016666916611</v>
          </cell>
          <cell r="L54">
            <v>0.24586507502015606</v>
          </cell>
          <cell r="M54">
            <v>0.13116452070325901</v>
          </cell>
          <cell r="N54">
            <v>1.7752050672456634E-2</v>
          </cell>
          <cell r="O54">
            <v>3.6169255327334042E-5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3.0026264631525853E-3</v>
          </cell>
          <cell r="E55">
            <v>1.0207334344236436E-2</v>
          </cell>
          <cell r="F55">
            <v>1.1355406953831372E-2</v>
          </cell>
          <cell r="G55">
            <v>1.0987019913871503E-2</v>
          </cell>
          <cell r="H55">
            <v>1.868155840112349</v>
          </cell>
          <cell r="I55">
            <v>4.217922941667231</v>
          </cell>
          <cell r="J55">
            <v>4.8429580508837748</v>
          </cell>
          <cell r="K55">
            <v>3.923031901704817</v>
          </cell>
          <cell r="L55">
            <v>3.9147384013296116</v>
          </cell>
          <cell r="M55">
            <v>5.0087069516923171</v>
          </cell>
          <cell r="N55">
            <v>6.4075999048052754</v>
          </cell>
          <cell r="O55">
            <v>6.2599389951090423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3.0026264631525853E-3</v>
          </cell>
          <cell r="E56">
            <v>1.0207334344236436E-2</v>
          </cell>
          <cell r="F56">
            <v>1.1355406953831372E-2</v>
          </cell>
          <cell r="G56">
            <v>1.0987019913871503E-2</v>
          </cell>
          <cell r="H56">
            <v>1.868155840112349</v>
          </cell>
          <cell r="I56">
            <v>4.217922941667231</v>
          </cell>
          <cell r="J56">
            <v>4.8429580508837748</v>
          </cell>
          <cell r="K56">
            <v>3.923031901704817</v>
          </cell>
          <cell r="L56">
            <v>3.9147384013296116</v>
          </cell>
          <cell r="M56">
            <v>5.0087069516923171</v>
          </cell>
          <cell r="N56">
            <v>6.4075999048052754</v>
          </cell>
          <cell r="O56">
            <v>6.2599389951090423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1.2854808887923899E-4</v>
          </cell>
          <cell r="F57">
            <v>1.4574369024090701E-4</v>
          </cell>
          <cell r="G57">
            <v>1.7742444332325799E-4</v>
          </cell>
          <cell r="H57">
            <v>0.14994874444911199</v>
          </cell>
          <cell r="I57">
            <v>0.24454998476133899</v>
          </cell>
          <cell r="J57">
            <v>0.16314467128275301</v>
          </cell>
          <cell r="K57">
            <v>0.135859384675317</v>
          </cell>
          <cell r="L57">
            <v>0.21636459709476499</v>
          </cell>
          <cell r="M57">
            <v>0.26290509972755399</v>
          </cell>
          <cell r="N57">
            <v>0.29871638638966302</v>
          </cell>
          <cell r="O57">
            <v>0.142519871555225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2.5915236277514598E-4</v>
          </cell>
          <cell r="E58">
            <v>8.06903806410925E-4</v>
          </cell>
          <cell r="F58">
            <v>9.1602260444680701E-4</v>
          </cell>
          <cell r="G58">
            <v>8.9465029701156495E-4</v>
          </cell>
          <cell r="H58">
            <v>0.14712797749662204</v>
          </cell>
          <cell r="I58">
            <v>0.36776151619065095</v>
          </cell>
          <cell r="J58">
            <v>0.44829482640312512</v>
          </cell>
          <cell r="K58">
            <v>0.41467761093992667</v>
          </cell>
          <cell r="L58">
            <v>0.43948007154736973</v>
          </cell>
          <cell r="M58">
            <v>0.56324286996499939</v>
          </cell>
          <cell r="N58">
            <v>0.72073655806732517</v>
          </cell>
          <cell r="O58">
            <v>0.70414107676866977</v>
          </cell>
        </row>
        <row r="59">
          <cell r="A59" t="str">
            <v>T-Plg-GSL-mix_S1</v>
          </cell>
          <cell r="B59" t="str">
            <v>VAR_fout</v>
          </cell>
          <cell r="C59" t="str">
            <v>T-PEVmix-ELC_GSL_S1</v>
          </cell>
          <cell r="D59">
            <v>2.1644569075178862E-4</v>
          </cell>
          <cell r="E59">
            <v>4.7936235485973041E-4</v>
          </cell>
          <cell r="F59">
            <v>5.510784474979574E-4</v>
          </cell>
          <cell r="G59">
            <v>5.2813267597919694E-4</v>
          </cell>
          <cell r="H59">
            <v>4.2068160826334139E-4</v>
          </cell>
          <cell r="I59">
            <v>3.8181126665930615E-4</v>
          </cell>
          <cell r="J59">
            <v>4.9777924655101426E-4</v>
          </cell>
          <cell r="K59">
            <v>3.9448631057575017E-4</v>
          </cell>
          <cell r="L59">
            <v>7.7981838499156461E-4</v>
          </cell>
          <cell r="M59">
            <v>1.5873620200086659E-3</v>
          </cell>
          <cell r="N59">
            <v>2.369313359238017E-3</v>
          </cell>
          <cell r="O59">
            <v>3.7200719131530954E-3</v>
          </cell>
        </row>
        <row r="60">
          <cell r="A60" t="str">
            <v>T-Plg-GSL-mix_S1</v>
          </cell>
          <cell r="B60" t="str">
            <v>VAR_fout</v>
          </cell>
          <cell r="C60" t="str">
            <v>CO2_T</v>
          </cell>
          <cell r="D60">
            <v>2.2381852251805799E-2</v>
          </cell>
          <cell r="E60">
            <v>4.9569096821852704E-2</v>
          </cell>
          <cell r="F60">
            <v>5.6984994010336402E-2</v>
          </cell>
          <cell r="G60">
            <v>5.4612256229543438E-2</v>
          </cell>
          <cell r="H60">
            <v>4.2194248335869301E-2</v>
          </cell>
          <cell r="I60">
            <v>3.7393659749675803E-2</v>
          </cell>
          <cell r="J60">
            <v>4.5905200492862896E-2</v>
          </cell>
          <cell r="K60">
            <v>3.4440582989665E-2</v>
          </cell>
          <cell r="L60">
            <v>6.5796532745297703E-2</v>
          </cell>
          <cell r="M60">
            <v>0.1234872892060157</v>
          </cell>
          <cell r="N60">
            <v>0.18131698654699296</v>
          </cell>
          <cell r="O60">
            <v>0.27524956919050103</v>
          </cell>
        </row>
        <row r="61">
          <cell r="A61" t="str">
            <v>T-Plg-GSL-mix_S1</v>
          </cell>
          <cell r="B61" t="str">
            <v>VAR_fin</v>
          </cell>
          <cell r="C61" t="str">
            <v>TGSL</v>
          </cell>
          <cell r="D61">
            <v>3.0327713078327626E-4</v>
          </cell>
          <cell r="E61">
            <v>6.7166797861588985E-4</v>
          </cell>
          <cell r="F61">
            <v>7.7215439038396316E-4</v>
          </cell>
          <cell r="G61">
            <v>7.4000347194503344E-4</v>
          </cell>
          <cell r="H61">
            <v>5.7173778232885253E-4</v>
          </cell>
          <cell r="I61">
            <v>5.06689156499672E-4</v>
          </cell>
          <cell r="J61">
            <v>6.2202168689516038E-4</v>
          </cell>
          <cell r="K61">
            <v>4.6667456625562321E-4</v>
          </cell>
          <cell r="L61">
            <v>8.9155193421812547E-4</v>
          </cell>
          <cell r="M61">
            <v>1.673269501436526E-3</v>
          </cell>
          <cell r="N61">
            <v>2.4568697364091186E-3</v>
          </cell>
          <cell r="O61">
            <v>3.7296689592208761E-3</v>
          </cell>
        </row>
        <row r="62">
          <cell r="A62" t="str">
            <v>T-Plg-GSL-mix_S2</v>
          </cell>
          <cell r="B62" t="str">
            <v>VAR_fout</v>
          </cell>
          <cell r="C62" t="str">
            <v>CO2_T</v>
          </cell>
          <cell r="D62">
            <v>6.2065218768209602</v>
          </cell>
          <cell r="E62">
            <v>12.338109810804379</v>
          </cell>
          <cell r="F62">
            <v>11.902953247608231</v>
          </cell>
          <cell r="G62">
            <v>9.6446237705315472</v>
          </cell>
          <cell r="H62">
            <v>1.0100819482829402</v>
          </cell>
          <cell r="I62">
            <v>0.16957353325373911</v>
          </cell>
          <cell r="J62">
            <v>0.16063569596490651</v>
          </cell>
          <cell r="K62">
            <v>0.1022051467790471</v>
          </cell>
          <cell r="L62">
            <v>0.17318297063148919</v>
          </cell>
          <cell r="M62">
            <v>6.7592171339234293</v>
          </cell>
          <cell r="N62">
            <v>14.872258367793778</v>
          </cell>
          <cell r="O62">
            <v>16.418165593281991</v>
          </cell>
        </row>
        <row r="63">
          <cell r="A63" t="str">
            <v>T-Plg-GSL-mix_S2</v>
          </cell>
          <cell r="B63" t="str">
            <v>VAR_fout</v>
          </cell>
          <cell r="C63" t="str">
            <v>T-PEVmix-ELC_GSL_S2</v>
          </cell>
          <cell r="D63">
            <v>4.9283495778171864E-2</v>
          </cell>
          <cell r="E63">
            <v>9.7971971232760122E-2</v>
          </cell>
          <cell r="F63">
            <v>9.4516567856963649E-2</v>
          </cell>
          <cell r="G63">
            <v>7.6584081118314232E-2</v>
          </cell>
          <cell r="H63">
            <v>8.2916024834578921E-3</v>
          </cell>
          <cell r="I63">
            <v>1.4185801670941454E-3</v>
          </cell>
          <cell r="J63">
            <v>1.4423864990611231E-3</v>
          </cell>
          <cell r="K63">
            <v>9.7153486767791923E-4</v>
          </cell>
          <cell r="L63">
            <v>1.7219125436187118E-3</v>
          </cell>
          <cell r="M63">
            <v>7.5324206435016472E-2</v>
          </cell>
          <cell r="N63">
            <v>0.16606748553863709</v>
          </cell>
          <cell r="O63">
            <v>0.18358270353029851</v>
          </cell>
        </row>
        <row r="64">
          <cell r="A64" t="str">
            <v>T-Plg-GSL-mix_S2</v>
          </cell>
          <cell r="B64" t="str">
            <v>VAR_fin</v>
          </cell>
          <cell r="C64" t="str">
            <v>TGSL</v>
          </cell>
          <cell r="D64">
            <v>8.4099212423048172E-2</v>
          </cell>
          <cell r="E64">
            <v>0.16718305976699699</v>
          </cell>
          <cell r="F64">
            <v>0.16128662937138513</v>
          </cell>
          <cell r="G64">
            <v>0.130685958950292</v>
          </cell>
          <cell r="H64">
            <v>1.3686747266706522E-2</v>
          </cell>
          <cell r="I64">
            <v>2.2977443530317028E-3</v>
          </cell>
          <cell r="J64">
            <v>2.1766354466789496E-3</v>
          </cell>
          <cell r="K64">
            <v>1.3848935877919671E-3</v>
          </cell>
          <cell r="L64">
            <v>2.346652718583865E-3</v>
          </cell>
          <cell r="M64">
            <v>9.1588308047743039E-2</v>
          </cell>
          <cell r="N64">
            <v>0.20152111609476669</v>
          </cell>
          <cell r="O64">
            <v>0.22246836847265558</v>
          </cell>
        </row>
        <row r="65">
          <cell r="A65" t="str">
            <v>T_B_u-FCLH2O-S3</v>
          </cell>
          <cell r="B65" t="str">
            <v>VAR_fout</v>
          </cell>
          <cell r="C65" t="str">
            <v>TPBSu</v>
          </cell>
          <cell r="G65">
            <v>8.4358108526952499E-8</v>
          </cell>
        </row>
        <row r="66">
          <cell r="A66" t="str">
            <v>T_B_u-FCLH2O-S3</v>
          </cell>
          <cell r="B66" t="str">
            <v>VAR_fin</v>
          </cell>
          <cell r="C66" t="str">
            <v>TH2O</v>
          </cell>
          <cell r="G66">
            <v>7.4581653493969006E-7</v>
          </cell>
        </row>
        <row r="67">
          <cell r="A67" t="str">
            <v>T_B_u-FCLH2O-S3</v>
          </cell>
          <cell r="B67" t="str">
            <v>VAR_ncap</v>
          </cell>
          <cell r="C67" t="str">
            <v>-</v>
          </cell>
          <cell r="G67">
            <v>1.0446968082734299E-8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  <cell r="G68">
            <v>1.0446968082734299E-8</v>
          </cell>
          <cell r="H68">
            <v>7.9311514193357508E-9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E69">
            <v>5.2468501916264748E-5</v>
          </cell>
          <cell r="F69">
            <v>8.2243141283164589E-5</v>
          </cell>
          <cell r="G69">
            <v>4.5883872836238298E-4</v>
          </cell>
          <cell r="H69">
            <v>1.1290631132432273E-3</v>
          </cell>
          <cell r="I69">
            <v>1.7977123417937191E-3</v>
          </cell>
          <cell r="J69">
            <v>2.4235575149788211E-3</v>
          </cell>
          <cell r="K69">
            <v>5.0875227088220121E-3</v>
          </cell>
          <cell r="L69">
            <v>5.4576697899412349E-3</v>
          </cell>
          <cell r="M69">
            <v>6.474271169018257E-3</v>
          </cell>
          <cell r="N69">
            <v>6.6960723729010364E-3</v>
          </cell>
          <cell r="O69">
            <v>8.9879198493396477E-3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E70">
            <v>5.2468501916264748E-5</v>
          </cell>
          <cell r="F70">
            <v>8.2243141283164589E-5</v>
          </cell>
          <cell r="G70">
            <v>4.5883872836238298E-4</v>
          </cell>
          <cell r="H70">
            <v>1.1290631132432273E-3</v>
          </cell>
          <cell r="I70">
            <v>1.7977123417937191E-3</v>
          </cell>
          <cell r="J70">
            <v>2.4235575149788211E-3</v>
          </cell>
          <cell r="K70">
            <v>5.0875227088220121E-3</v>
          </cell>
          <cell r="L70">
            <v>5.457669789941234E-3</v>
          </cell>
          <cell r="M70">
            <v>6.474271169018257E-3</v>
          </cell>
          <cell r="N70">
            <v>6.6960723729010355E-3</v>
          </cell>
          <cell r="O70">
            <v>8.9879198493396477E-3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E71">
            <v>5.256286084636626E-5</v>
          </cell>
          <cell r="F71">
            <v>8.2619957542007656E-5</v>
          </cell>
          <cell r="G71">
            <v>4.5888461682406514E-4</v>
          </cell>
          <cell r="H71">
            <v>1.1291760308463114E-3</v>
          </cell>
          <cell r="I71">
            <v>1.7978921310068242E-3</v>
          </cell>
          <cell r="J71">
            <v>2.423799894968306E-3</v>
          </cell>
          <cell r="K71">
            <v>5.0880315119731919E-3</v>
          </cell>
          <cell r="L71">
            <v>5.4582156115023702E-3</v>
          </cell>
          <cell r="M71">
            <v>6.4749186608843209E-3</v>
          </cell>
          <cell r="N71">
            <v>6.6967420471057528E-3</v>
          </cell>
          <cell r="O71">
            <v>8.9888187312127856E-3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E72">
            <v>5.256286084636626E-5</v>
          </cell>
          <cell r="F72">
            <v>8.2619957542007656E-5</v>
          </cell>
          <cell r="G72">
            <v>4.5888461682406514E-4</v>
          </cell>
          <cell r="H72">
            <v>1.1291760308463114E-3</v>
          </cell>
          <cell r="I72">
            <v>1.7978921310068242E-3</v>
          </cell>
          <cell r="J72">
            <v>2.423799894968306E-3</v>
          </cell>
          <cell r="K72">
            <v>5.0880315119731919E-3</v>
          </cell>
          <cell r="L72">
            <v>5.4582156115023702E-3</v>
          </cell>
          <cell r="M72">
            <v>6.4749186608843209E-3</v>
          </cell>
          <cell r="N72">
            <v>6.6967420471057528E-3</v>
          </cell>
          <cell r="O72">
            <v>8.9888187312127856E-3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E73">
            <v>3.5995457443536399E-3</v>
          </cell>
          <cell r="F73">
            <v>3.3082080628898001E-3</v>
          </cell>
          <cell r="G73">
            <v>2.7973288398939499E-3</v>
          </cell>
          <cell r="H73">
            <v>4.7860609756733502E-3</v>
          </cell>
          <cell r="I73">
            <v>9.0935366208267903E-3</v>
          </cell>
          <cell r="J73">
            <v>7.3053228706953096E-3</v>
          </cell>
          <cell r="K73">
            <v>1.53882005939681E-2</v>
          </cell>
          <cell r="L73">
            <v>8.3330578087461304E-3</v>
          </cell>
          <cell r="M73">
            <v>1.27733774805531E-2</v>
          </cell>
          <cell r="N73">
            <v>1.34635202291134E-2</v>
          </cell>
          <cell r="O73">
            <v>2.26772437981137E-2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E74">
            <v>3.5995457443536399E-3</v>
          </cell>
          <cell r="F74">
            <v>6.9062082170248526E-3</v>
          </cell>
          <cell r="G74">
            <v>9.6999309823563844E-3</v>
          </cell>
          <cell r="H74">
            <v>1.2725493755323471E-2</v>
          </cell>
          <cell r="I74">
            <v>1.6826816548126598E-2</v>
          </cell>
          <cell r="J74">
            <v>2.1164480109459045E-2</v>
          </cell>
          <cell r="K74">
            <v>3.1769051120603298E-2</v>
          </cell>
          <cell r="L74">
            <v>3.1429560691627119E-2</v>
          </cell>
          <cell r="M74">
            <v>3.6465096779759829E-2</v>
          </cell>
          <cell r="N74">
            <v>3.4622616912320714E-2</v>
          </cell>
          <cell r="O74">
            <v>4.8886587279523663E-2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D75">
            <v>6.5703920973451497</v>
          </cell>
          <cell r="E75">
            <v>17.99195271363963</v>
          </cell>
          <cell r="F75">
            <v>60.211616585918797</v>
          </cell>
          <cell r="G75">
            <v>66.727177766657604</v>
          </cell>
          <cell r="H75">
            <v>74.026300923576059</v>
          </cell>
          <cell r="I75">
            <v>36.606179119031687</v>
          </cell>
          <cell r="J75">
            <v>26.837849315005251</v>
          </cell>
          <cell r="K75">
            <v>7.9339994594467056</v>
          </cell>
          <cell r="L75">
            <v>16.18434154176532</v>
          </cell>
          <cell r="M75">
            <v>13.093086042972271</v>
          </cell>
          <cell r="N75">
            <v>9.6433180402096426</v>
          </cell>
          <cell r="O75">
            <v>1.774462981538045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D76">
            <v>4.856895609339807E-2</v>
          </cell>
          <cell r="E76">
            <v>0.13299820595735018</v>
          </cell>
          <cell r="F76">
            <v>0.4450899305470149</v>
          </cell>
          <cell r="G76">
            <v>0.49325357134997699</v>
          </cell>
          <cell r="H76">
            <v>0.57855535304706496</v>
          </cell>
          <cell r="I76">
            <v>0.28671047632909347</v>
          </cell>
          <cell r="J76">
            <v>0.23487689140358575</v>
          </cell>
          <cell r="K76">
            <v>7.3368221612286899E-2</v>
          </cell>
          <cell r="L76">
            <v>0.15914756540334085</v>
          </cell>
          <cell r="M76">
            <v>0.13613000333715816</v>
          </cell>
          <cell r="N76">
            <v>0.10026645697936319</v>
          </cell>
          <cell r="O76">
            <v>1.8492290650768864E-2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D77">
            <v>8.9029703216059033E-2</v>
          </cell>
          <cell r="E77">
            <v>0.24379339720378895</v>
          </cell>
          <cell r="F77">
            <v>0.81587556349483537</v>
          </cell>
          <cell r="G77">
            <v>0.90416230036121414</v>
          </cell>
          <cell r="H77">
            <v>1.0030664081785383</v>
          </cell>
          <cell r="I77">
            <v>0.49601868724975123</v>
          </cell>
          <cell r="J77">
            <v>0.3636564947832695</v>
          </cell>
          <cell r="K77">
            <v>0.10750676774318037</v>
          </cell>
          <cell r="L77">
            <v>0.21930002089112932</v>
          </cell>
          <cell r="M77">
            <v>0.17741309001317473</v>
          </cell>
          <cell r="N77">
            <v>0.13066826612750176</v>
          </cell>
          <cell r="O77">
            <v>2.4044213841978957E-2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H78">
            <v>-2.95606767171999E-9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D79">
            <v>6.576235296069041E-4</v>
          </cell>
          <cell r="E79">
            <v>5.0051745072182414E-4</v>
          </cell>
          <cell r="F79">
            <v>1.0244820295645823E-3</v>
          </cell>
          <cell r="G79">
            <v>1.6125832891683307E-3</v>
          </cell>
          <cell r="H79">
            <v>3.0980371723879417E-3</v>
          </cell>
          <cell r="I79">
            <v>3.2355511198890233E-3</v>
          </cell>
          <cell r="J79">
            <v>4.1019067240308004E-3</v>
          </cell>
          <cell r="K79">
            <v>6.5587064468492964E-3</v>
          </cell>
          <cell r="L79">
            <v>7.5647017771205355E-3</v>
          </cell>
          <cell r="M79">
            <v>4.3723316190002824E-2</v>
          </cell>
          <cell r="N79">
            <v>9.0062386650628989E-2</v>
          </cell>
          <cell r="O79">
            <v>9.8424959224185968E-2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D80">
            <v>6.576235296069041E-4</v>
          </cell>
          <cell r="E80">
            <v>5.0051745072182414E-4</v>
          </cell>
          <cell r="F80">
            <v>1.0244820295645821E-3</v>
          </cell>
          <cell r="G80">
            <v>1.61258328916833E-3</v>
          </cell>
          <cell r="H80">
            <v>3.0980371723879413E-3</v>
          </cell>
          <cell r="I80">
            <v>3.2355511198890233E-3</v>
          </cell>
          <cell r="J80">
            <v>4.1019067240308004E-3</v>
          </cell>
          <cell r="K80">
            <v>6.5587064468492955E-3</v>
          </cell>
          <cell r="L80">
            <v>7.5647017771205355E-3</v>
          </cell>
          <cell r="M80">
            <v>4.3723316190002824E-2</v>
          </cell>
          <cell r="N80">
            <v>9.0062386650628976E-2</v>
          </cell>
          <cell r="O80">
            <v>9.8424959224185954E-2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D81">
            <v>6.5736496292654657E-4</v>
          </cell>
          <cell r="E81">
            <v>5.0059636481514648E-4</v>
          </cell>
          <cell r="F81">
            <v>1.02462777402725E-3</v>
          </cell>
          <cell r="G81">
            <v>1.6127445636246733E-3</v>
          </cell>
          <cell r="H81">
            <v>3.0983470070886469E-3</v>
          </cell>
          <cell r="I81">
            <v>3.2358747073597581E-3</v>
          </cell>
          <cell r="J81">
            <v>4.1023169557263999E-3</v>
          </cell>
          <cell r="K81">
            <v>6.5593623830875842E-3</v>
          </cell>
          <cell r="L81">
            <v>7.5654583229528742E-3</v>
          </cell>
          <cell r="M81">
            <v>4.3727688958899037E-2</v>
          </cell>
          <cell r="N81">
            <v>9.007139379000785E-2</v>
          </cell>
          <cell r="O81">
            <v>9.8434802704456814E-2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D82">
            <v>6.5736496292654657E-4</v>
          </cell>
          <cell r="E82">
            <v>5.0059636481514648E-4</v>
          </cell>
          <cell r="F82">
            <v>1.02462777402725E-3</v>
          </cell>
          <cell r="G82">
            <v>1.6127445636246733E-3</v>
          </cell>
          <cell r="H82">
            <v>3.0983470070886469E-3</v>
          </cell>
          <cell r="I82">
            <v>3.2358747073597581E-3</v>
          </cell>
          <cell r="J82">
            <v>4.1023169557263999E-3</v>
          </cell>
          <cell r="K82">
            <v>6.5593623830875842E-3</v>
          </cell>
          <cell r="L82">
            <v>7.5654583229528742E-3</v>
          </cell>
          <cell r="M82">
            <v>4.3727688958899037E-2</v>
          </cell>
          <cell r="N82">
            <v>9.007139379000785E-2</v>
          </cell>
          <cell r="O82">
            <v>9.8434802704456814E-2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D83">
            <v>1.25964480076551E-2</v>
          </cell>
          <cell r="E83">
            <v>1.20357877168556E-2</v>
          </cell>
          <cell r="F83">
            <v>1.61349449874972E-2</v>
          </cell>
          <cell r="G83">
            <v>1.5779348851768599E-2</v>
          </cell>
          <cell r="H83">
            <v>1.7000318209885099E-2</v>
          </cell>
          <cell r="I83">
            <v>2.1979188563166399E-2</v>
          </cell>
          <cell r="J83">
            <v>1.63742379618541E-2</v>
          </cell>
          <cell r="K83">
            <v>2.89138891922011E-2</v>
          </cell>
          <cell r="L83">
            <v>2.16899043561243E-2</v>
          </cell>
          <cell r="M83">
            <v>0.193241259522199</v>
          </cell>
          <cell r="N83">
            <v>0.26443180370855601</v>
          </cell>
          <cell r="O83">
            <v>0.39204405571492301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D84">
            <v>1.25964480076551E-2</v>
          </cell>
          <cell r="E84">
            <v>2.4628843747045728E-2</v>
          </cell>
          <cell r="F84">
            <v>4.0755486287179996E-2</v>
          </cell>
          <cell r="G84">
            <v>5.6519567410890932E-2</v>
          </cell>
          <cell r="H84">
            <v>5.8311143485600257E-2</v>
          </cell>
          <cell r="I84">
            <v>5.5115087525357369E-2</v>
          </cell>
          <cell r="J84">
            <v>5.5323438489671847E-2</v>
          </cell>
          <cell r="K84">
            <v>6.7236278090292159E-2</v>
          </cell>
          <cell r="L84">
            <v>6.8146325522831591E-2</v>
          </cell>
          <cell r="M84">
            <v>0.2438167776523949</v>
          </cell>
          <cell r="N84">
            <v>0.47757492948601538</v>
          </cell>
          <cell r="O84">
            <v>0.84968455661998898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D85">
            <v>12.6916976096851</v>
          </cell>
          <cell r="E85">
            <v>22.513963080349498</v>
          </cell>
          <cell r="F85">
            <v>21.616360126952102</v>
          </cell>
          <cell r="G85">
            <v>17.28434635463379</v>
          </cell>
          <cell r="H85">
            <v>2.4436540326441127</v>
          </cell>
          <cell r="I85">
            <v>0.41862755727189993</v>
          </cell>
          <cell r="J85">
            <v>0.65891491627139398</v>
          </cell>
          <cell r="K85">
            <v>0.36102500499366408</v>
          </cell>
          <cell r="L85">
            <v>12.057386087991274</v>
          </cell>
          <cell r="M85">
            <v>11.310887831292643</v>
          </cell>
          <cell r="N85">
            <v>7.7340766087417325</v>
          </cell>
          <cell r="O85">
            <v>39.787273676706818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D86">
            <v>8.9384579696375213E-2</v>
          </cell>
          <cell r="E86">
            <v>0.15856043762822342</v>
          </cell>
          <cell r="F86">
            <v>0.15223883549184566</v>
          </cell>
          <cell r="G86">
            <v>0.12172950236826884</v>
          </cell>
          <cell r="H86">
            <v>1.7590955108008479E-2</v>
          </cell>
          <cell r="I86">
            <v>3.0993914463924629E-3</v>
          </cell>
          <cell r="J86">
            <v>5.2698810922901171E-3</v>
          </cell>
          <cell r="K86">
            <v>3.0406755324144121E-3</v>
          </cell>
          <cell r="L86">
            <v>0.11109203547329777</v>
          </cell>
          <cell r="M86">
            <v>0.10984341787966842</v>
          </cell>
          <cell r="N86">
            <v>7.5105442970904171E-2</v>
          </cell>
          <cell r="O86">
            <v>0.38723072470804809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D87">
            <v>0.17197422235345641</v>
          </cell>
          <cell r="E87">
            <v>0.30506725041123911</v>
          </cell>
          <cell r="F87">
            <v>0.2929046087662886</v>
          </cell>
          <cell r="G87">
            <v>0.23420523515763891</v>
          </cell>
          <cell r="H87">
            <v>3.3111843260760367E-2</v>
          </cell>
          <cell r="I87">
            <v>5.672460125635507E-3</v>
          </cell>
          <cell r="J87">
            <v>8.928386399341388E-3</v>
          </cell>
          <cell r="K87">
            <v>4.8919377370415257E-3</v>
          </cell>
          <cell r="L87">
            <v>0.16337921528443447</v>
          </cell>
          <cell r="M87">
            <v>0.15326406275464216</v>
          </cell>
          <cell r="N87">
            <v>0.10479778602631082</v>
          </cell>
          <cell r="O87">
            <v>0.53912294954887263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E88">
            <v>4.2150370752470891E-2</v>
          </cell>
          <cell r="F88">
            <v>0.29886637679073047</v>
          </cell>
          <cell r="G88">
            <v>1.5527450815951367</v>
          </cell>
          <cell r="H88">
            <v>2.4765863969717268</v>
          </cell>
          <cell r="I88">
            <v>1.8443639713498357</v>
          </cell>
          <cell r="J88">
            <v>1.7509515027341391</v>
          </cell>
          <cell r="K88">
            <v>2.0333821930198255</v>
          </cell>
          <cell r="L88">
            <v>1.1639493886799626</v>
          </cell>
          <cell r="M88">
            <v>0.71638054690127007</v>
          </cell>
          <cell r="N88">
            <v>0.28845268534978868</v>
          </cell>
          <cell r="O88">
            <v>5.4727480526975007E-2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E89">
            <v>4.2150370752470891E-2</v>
          </cell>
          <cell r="F89">
            <v>0.29886637679073047</v>
          </cell>
          <cell r="G89">
            <v>1.5527450815951365</v>
          </cell>
          <cell r="H89">
            <v>2.4765863969717268</v>
          </cell>
          <cell r="I89">
            <v>1.8443639713498352</v>
          </cell>
          <cell r="J89">
            <v>1.7509515027341387</v>
          </cell>
          <cell r="K89">
            <v>2.0333821930198255</v>
          </cell>
          <cell r="L89">
            <v>1.1639493886799621</v>
          </cell>
          <cell r="M89">
            <v>0.71638054690126995</v>
          </cell>
          <cell r="N89">
            <v>0.28845268534978868</v>
          </cell>
          <cell r="O89">
            <v>5.4727480526975007E-2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E90">
            <v>4.2154162666565631E-2</v>
          </cell>
          <cell r="F90">
            <v>0.2988962952747472</v>
          </cell>
          <cell r="G90">
            <v>1.5529003716324439</v>
          </cell>
          <cell r="H90">
            <v>2.4768340803783908</v>
          </cell>
          <cell r="I90">
            <v>1.8445484261917349</v>
          </cell>
          <cell r="J90">
            <v>1.7511266153953593</v>
          </cell>
          <cell r="K90">
            <v>2.0335855515771049</v>
          </cell>
          <cell r="L90">
            <v>1.1640657952596236</v>
          </cell>
          <cell r="M90">
            <v>0.71645219212047084</v>
          </cell>
          <cell r="N90">
            <v>0.28848153350314665</v>
          </cell>
          <cell r="O90">
            <v>5.4732953822356607E-2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E91">
            <v>4.2154162666565631E-2</v>
          </cell>
          <cell r="F91">
            <v>0.2988962952747472</v>
          </cell>
          <cell r="G91">
            <v>1.5529003716324439</v>
          </cell>
          <cell r="H91">
            <v>2.4768340803783908</v>
          </cell>
          <cell r="I91">
            <v>1.8445484261917349</v>
          </cell>
          <cell r="J91">
            <v>1.7511266153953593</v>
          </cell>
          <cell r="K91">
            <v>2.0335855515771049</v>
          </cell>
          <cell r="L91">
            <v>1.1640657952596236</v>
          </cell>
          <cell r="M91">
            <v>0.71645219212047084</v>
          </cell>
          <cell r="N91">
            <v>0.28848153350314665</v>
          </cell>
          <cell r="O91">
            <v>5.4732953822356607E-2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E92">
            <v>2.9333572179843901</v>
          </cell>
          <cell r="F92">
            <v>9.7127439343200095</v>
          </cell>
          <cell r="G92">
            <v>28.170080063130801</v>
          </cell>
          <cell r="H92">
            <v>29.789205357487202</v>
          </cell>
          <cell r="I92">
            <v>9.3964485408530099E-2</v>
          </cell>
          <cell r="J92">
            <v>10.6032869338447</v>
          </cell>
          <cell r="K92">
            <v>16.586446198210702</v>
          </cell>
          <cell r="L92">
            <v>2.84317483590748</v>
          </cell>
          <cell r="M92">
            <v>0.21951890786049699</v>
          </cell>
          <cell r="N92">
            <v>9.3574810038622794E-2</v>
          </cell>
          <cell r="O92">
            <v>0.106206199040765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E93">
            <v>2.9333572179843901</v>
          </cell>
          <cell r="F93">
            <v>12.554382672368183</v>
          </cell>
          <cell r="G93">
            <v>34.753336522957298</v>
          </cell>
          <cell r="H93">
            <v>41.991885763502005</v>
          </cell>
          <cell r="I93">
            <v>29.788506294603998</v>
          </cell>
          <cell r="J93">
            <v>19.804868298930902</v>
          </cell>
          <cell r="K93">
            <v>18.825273933865709</v>
          </cell>
          <cell r="L93">
            <v>9.243266568693798</v>
          </cell>
          <cell r="M93">
            <v>5.4876967200687989</v>
          </cell>
          <cell r="N93">
            <v>2.2126845741216798</v>
          </cell>
          <cell r="O93">
            <v>0.41903694293826954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E94">
            <v>32.905428193443797</v>
          </cell>
          <cell r="F94">
            <v>98.000629727086192</v>
          </cell>
          <cell r="G94">
            <v>277.11271505652542</v>
          </cell>
          <cell r="H94">
            <v>331.93287914754399</v>
          </cell>
          <cell r="I94">
            <v>164.49914487797619</v>
          </cell>
          <cell r="J94">
            <v>179.24144852816204</v>
          </cell>
          <cell r="K94">
            <v>190.99030925943458</v>
          </cell>
          <cell r="L94">
            <v>193.58969403181652</v>
          </cell>
          <cell r="M94">
            <v>191.77555820085419</v>
          </cell>
          <cell r="N94">
            <v>191.4431808421717</v>
          </cell>
          <cell r="O94">
            <v>194.0355802143028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E95">
            <v>0.20684522419775761</v>
          </cell>
          <cell r="F95">
            <v>0.61603702915677105</v>
          </cell>
          <cell r="G95">
            <v>1.7419448650522882</v>
          </cell>
          <cell r="H95">
            <v>2.0865472530018816</v>
          </cell>
          <cell r="I95">
            <v>1.0340501361232515</v>
          </cell>
          <cell r="J95">
            <v>1.1267210196561308</v>
          </cell>
          <cell r="K95">
            <v>1.2005749661157146</v>
          </cell>
          <cell r="L95">
            <v>1.2169148332907795</v>
          </cell>
          <cell r="M95">
            <v>1.2055110815913761</v>
          </cell>
          <cell r="N95">
            <v>1.2034217403170187</v>
          </cell>
          <cell r="O95">
            <v>1.2197176969046764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E96">
            <v>0.44891443647263007</v>
          </cell>
          <cell r="F96">
            <v>1.3369799417064969</v>
          </cell>
          <cell r="G96">
            <v>3.7805281726674642</v>
          </cell>
          <cell r="H96">
            <v>4.5284158137454833</v>
          </cell>
          <cell r="I96">
            <v>2.2441902439014525</v>
          </cell>
          <cell r="J96">
            <v>2.4453130767825737</v>
          </cell>
          <cell r="K96">
            <v>2.6055976706607749</v>
          </cell>
          <cell r="L96">
            <v>2.6410599458637987</v>
          </cell>
          <cell r="M96">
            <v>2.6163104802299308</v>
          </cell>
          <cell r="N96">
            <v>2.6117760005753277</v>
          </cell>
          <cell r="O96">
            <v>2.6471429770027672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E97">
            <v>1.44185737497333E-2</v>
          </cell>
          <cell r="F97">
            <v>4.0729620713859403E-2</v>
          </cell>
          <cell r="G97">
            <v>9.74211484627341E-2</v>
          </cell>
          <cell r="H97">
            <v>5.2154323200343501E-2</v>
          </cell>
          <cell r="I97">
            <v>3.0837764701268802E-5</v>
          </cell>
          <cell r="J97">
            <v>5.3387045214810899E-2</v>
          </cell>
          <cell r="K97">
            <v>3.3774297644169601E-2</v>
          </cell>
          <cell r="L97">
            <v>2.9304531842709799E-2</v>
          </cell>
          <cell r="M97">
            <v>4.0402778107126197E-2</v>
          </cell>
          <cell r="N97">
            <v>4.1308157680866799E-2</v>
          </cell>
          <cell r="O97">
            <v>1.8202206738204399E-2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E98">
            <v>1.44185737497333E-2</v>
          </cell>
          <cell r="F98">
            <v>5.5148194463592697E-2</v>
          </cell>
          <cell r="G98">
            <v>0.15065894781886899</v>
          </cell>
          <cell r="H98">
            <v>0.17044303193791366</v>
          </cell>
          <cell r="I98">
            <v>7.2643255408649937E-2</v>
          </cell>
          <cell r="J98">
            <v>8.046045651410319E-2</v>
          </cell>
          <cell r="K98">
            <v>8.7171862791506571E-2</v>
          </cell>
          <cell r="L98">
            <v>8.7092878668178303E-2</v>
          </cell>
          <cell r="M98">
            <v>8.7011304486350319E-2</v>
          </cell>
          <cell r="N98">
            <v>8.6901394386915048E-2</v>
          </cell>
          <cell r="O98">
            <v>8.6776644145089968E-2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D99">
            <v>4.3566988900886161E-4</v>
          </cell>
          <cell r="E99">
            <v>1.5429534742265069E-4</v>
          </cell>
          <cell r="F99">
            <v>1.5231552448180123E-4</v>
          </cell>
          <cell r="G99">
            <v>1.3610061824225971E-5</v>
          </cell>
          <cell r="H99">
            <v>1.1895813254609066E-5</v>
          </cell>
          <cell r="I99">
            <v>1.2189682326207172E-5</v>
          </cell>
          <cell r="J99">
            <v>1.2068207434683812E-5</v>
          </cell>
          <cell r="K99">
            <v>1.1902272787335757E-5</v>
          </cell>
          <cell r="L99">
            <v>1.177413812434444E-5</v>
          </cell>
          <cell r="M99">
            <v>1.1016724854441854E-5</v>
          </cell>
          <cell r="N99">
            <v>1.1457864561682729E-5</v>
          </cell>
          <cell r="O99">
            <v>1.1293692296410699E-5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D100">
            <v>2.4972661779954141E-3</v>
          </cell>
          <cell r="E100">
            <v>8.8107787129732365E-4</v>
          </cell>
          <cell r="F100">
            <v>8.6916226908232373E-4</v>
          </cell>
          <cell r="G100">
            <v>7.5980295901337166E-5</v>
          </cell>
          <cell r="H100">
            <v>6.1275542307084017E-5</v>
          </cell>
          <cell r="I100">
            <v>6.1268525137544693E-5</v>
          </cell>
          <cell r="J100">
            <v>5.779934048314635E-5</v>
          </cell>
          <cell r="K100">
            <v>5.5383407611437545E-5</v>
          </cell>
          <cell r="L100">
            <v>5.3785337756897254E-5</v>
          </cell>
          <cell r="M100">
            <v>5.0325404799338658E-5</v>
          </cell>
          <cell r="N100">
            <v>5.2340571251553992E-5</v>
          </cell>
          <cell r="O100">
            <v>5.1590617357288641E-5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E101">
            <v>9.1119968866243603E-8</v>
          </cell>
          <cell r="F101">
            <v>6.8232827155558495E-8</v>
          </cell>
          <cell r="G101">
            <v>6.5357056943944302E-8</v>
          </cell>
          <cell r="H101">
            <v>2.2980835888526401E-7</v>
          </cell>
          <cell r="I101">
            <v>1.21935225701362E-7</v>
          </cell>
          <cell r="J101">
            <v>1.7604315099844901E-7</v>
          </cell>
          <cell r="K101">
            <v>1.18682442389428E-7</v>
          </cell>
          <cell r="L101">
            <v>1.47222245889728E-7</v>
          </cell>
          <cell r="M101">
            <v>1.90678530107763E-7</v>
          </cell>
          <cell r="N101">
            <v>1.2043756691961001E-7</v>
          </cell>
          <cell r="O101">
            <v>1.4219702608720501E-7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D102">
            <v>1.0412583575856501E-5</v>
          </cell>
          <cell r="E102">
            <v>3.006012501467043E-6</v>
          </cell>
          <cell r="F102">
            <v>3.0760475138894995E-6</v>
          </cell>
          <cell r="G102">
            <v>2.4963316135849274E-7</v>
          </cell>
          <cell r="H102">
            <v>2.4675769957990198E-7</v>
          </cell>
          <cell r="I102">
            <v>2.4315681987301432E-7</v>
          </cell>
          <cell r="J102">
            <v>2.3926790633100102E-7</v>
          </cell>
          <cell r="K102">
            <v>2.3748742234133999E-7</v>
          </cell>
          <cell r="L102">
            <v>2.34061803971701E-7</v>
          </cell>
          <cell r="M102">
            <v>2.28858339910935E-7</v>
          </cell>
          <cell r="N102">
            <v>2.2608383477491721E-7</v>
          </cell>
          <cell r="O102">
            <v>2.2347586393002099E-7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E103">
            <v>4.7643249924034063E-4</v>
          </cell>
          <cell r="F103">
            <v>1.2810925357390026E-3</v>
          </cell>
          <cell r="G103">
            <v>2.3253780482423787E-3</v>
          </cell>
          <cell r="H103">
            <v>0.78905884694848472</v>
          </cell>
          <cell r="I103">
            <v>1.5346088840853742</v>
          </cell>
          <cell r="J103">
            <v>1.6884278804205626</v>
          </cell>
          <cell r="K103">
            <v>1.6861666346175344</v>
          </cell>
          <cell r="L103">
            <v>2.1552298819675837</v>
          </cell>
          <cell r="M103">
            <v>2.4319200757957131</v>
          </cell>
          <cell r="N103">
            <v>3.23583767244696</v>
          </cell>
          <cell r="O103">
            <v>3.4764712133537774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E104">
            <v>4.7643249924034063E-4</v>
          </cell>
          <cell r="F104">
            <v>1.2810925357390024E-3</v>
          </cell>
          <cell r="G104">
            <v>2.3253780482423787E-3</v>
          </cell>
          <cell r="H104">
            <v>0.78905884694848472</v>
          </cell>
          <cell r="I104">
            <v>1.534608884085374</v>
          </cell>
          <cell r="J104">
            <v>1.6884278804205624</v>
          </cell>
          <cell r="K104">
            <v>1.6861666346175341</v>
          </cell>
          <cell r="L104">
            <v>2.1552298819675832</v>
          </cell>
          <cell r="M104">
            <v>2.4319200757957131</v>
          </cell>
          <cell r="N104">
            <v>3.23583767244696</v>
          </cell>
          <cell r="O104">
            <v>3.4764712133537774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E105">
            <v>4.7598916467583602E-4</v>
          </cell>
          <cell r="F105">
            <v>1.2812495151473479E-3</v>
          </cell>
          <cell r="G105">
            <v>2.325610609303337E-3</v>
          </cell>
          <cell r="H105">
            <v>0.78913776072418662</v>
          </cell>
          <cell r="I105">
            <v>1.5347623603249434</v>
          </cell>
          <cell r="J105">
            <v>1.6885967400969175</v>
          </cell>
          <cell r="K105">
            <v>1.6863352681426</v>
          </cell>
          <cell r="L105">
            <v>2.1554454265282561</v>
          </cell>
          <cell r="M105">
            <v>2.4321632921272442</v>
          </cell>
          <cell r="N105">
            <v>3.2361612885757451</v>
          </cell>
          <cell r="O105">
            <v>3.476818895240807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E106">
            <v>4.7598916467583602E-4</v>
          </cell>
          <cell r="F106">
            <v>1.2812495151473479E-3</v>
          </cell>
          <cell r="G106">
            <v>2.325610609303337E-3</v>
          </cell>
          <cell r="H106">
            <v>0.78913776072418662</v>
          </cell>
          <cell r="I106">
            <v>1.5347623603249434</v>
          </cell>
          <cell r="J106">
            <v>1.6885967400969175</v>
          </cell>
          <cell r="K106">
            <v>1.6863352681426</v>
          </cell>
          <cell r="L106">
            <v>2.1554454265282561</v>
          </cell>
          <cell r="M106">
            <v>2.4321632921272442</v>
          </cell>
          <cell r="N106">
            <v>3.2361612885757451</v>
          </cell>
          <cell r="O106">
            <v>3.476818895240807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E107">
            <v>1.8083363989649999E-2</v>
          </cell>
          <cell r="F107">
            <v>2.2703441759641899E-2</v>
          </cell>
          <cell r="G107">
            <v>2.35620471956491E-2</v>
          </cell>
          <cell r="H107">
            <v>12.676124600007601</v>
          </cell>
          <cell r="I107">
            <v>20.205646677484999</v>
          </cell>
          <cell r="J107">
            <v>13.223107392440401</v>
          </cell>
          <cell r="K107">
            <v>10.7299891882647</v>
          </cell>
          <cell r="L107">
            <v>19.703057820851999</v>
          </cell>
          <cell r="M107">
            <v>20.762564634224699</v>
          </cell>
          <cell r="N107">
            <v>23.587347500119801</v>
          </cell>
          <cell r="O107">
            <v>20.5313996316155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E108">
            <v>1.8083363989649999E-2</v>
          </cell>
          <cell r="F108">
            <v>4.0783084439533004E-2</v>
          </cell>
          <cell r="G108">
            <v>6.4330210833149853E-2</v>
          </cell>
          <cell r="H108">
            <v>12.731528251250856</v>
          </cell>
          <cell r="I108">
            <v>21.9867684621249</v>
          </cell>
          <cell r="J108">
            <v>17.500990865328401</v>
          </cell>
          <cell r="K108">
            <v>14.722587929641701</v>
          </cell>
          <cell r="L108">
            <v>23.204510861633704</v>
          </cell>
          <cell r="M108">
            <v>24.1432096025076</v>
          </cell>
          <cell r="N108">
            <v>45.633916636107301</v>
          </cell>
          <cell r="O108">
            <v>64.791539271036029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  <cell r="D109">
            <v>53.292506864961197</v>
          </cell>
          <cell r="E109">
            <v>102.92096507908199</v>
          </cell>
          <cell r="F109">
            <v>41.6656581780233</v>
          </cell>
          <cell r="G109">
            <v>20.0095831154539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  <cell r="D110">
            <v>0.20044861223942051</v>
          </cell>
          <cell r="E110">
            <v>0.39072360206532786</v>
          </cell>
          <cell r="F110">
            <v>0.16036816395217976</v>
          </cell>
          <cell r="G110">
            <v>7.7015466597535137E-2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  <cell r="D111">
            <v>0.72212068922711703</v>
          </cell>
          <cell r="E111">
            <v>1.3945930227517864</v>
          </cell>
          <cell r="F111">
            <v>0.56457531406535677</v>
          </cell>
          <cell r="G111">
            <v>0.27113256254002566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  <cell r="D112">
            <v>3.982878079557476E-2</v>
          </cell>
          <cell r="E112">
            <v>3.98250666666667E-2</v>
          </cell>
          <cell r="F112">
            <v>3.0634666666666699E-2</v>
          </cell>
          <cell r="G112">
            <v>1.5317333333333299E-2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D113">
            <v>2.5095644960171096E-2</v>
          </cell>
          <cell r="E113">
            <v>2.7689511874750126E-2</v>
          </cell>
          <cell r="F113">
            <v>2.9173097868538972E-2</v>
          </cell>
          <cell r="G113">
            <v>3.1645946455588339E-2</v>
          </cell>
          <cell r="H113">
            <v>3.3099828167270882E-2</v>
          </cell>
          <cell r="I113">
            <v>3.3882292066199797E-2</v>
          </cell>
          <cell r="J113">
            <v>3.5153384892176023E-2</v>
          </cell>
          <cell r="K113">
            <v>3.6423558104318098E-2</v>
          </cell>
          <cell r="L113">
            <v>3.7001203510991808E-2</v>
          </cell>
          <cell r="M113">
            <v>3.7875117016688685E-2</v>
          </cell>
          <cell r="N113">
            <v>3.812415647787349E-2</v>
          </cell>
          <cell r="O113">
            <v>3.8614597944030632E-2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D114">
            <v>1.5023704833988036</v>
          </cell>
          <cell r="E114">
            <v>1.6576543621958209</v>
          </cell>
          <cell r="F114">
            <v>1.7464704021975721</v>
          </cell>
          <cell r="G114">
            <v>1.8945094238283595</v>
          </cell>
          <cell r="H114">
            <v>1.9815471936665845</v>
          </cell>
          <cell r="I114">
            <v>2.0283900091408094</v>
          </cell>
          <cell r="J114">
            <v>2.1044849788631432</v>
          </cell>
          <cell r="K114">
            <v>2.1805248951814806</v>
          </cell>
          <cell r="L114">
            <v>2.2151060908524736</v>
          </cell>
          <cell r="M114">
            <v>2.2674236088157023</v>
          </cell>
          <cell r="N114">
            <v>2.2823325516334472</v>
          </cell>
          <cell r="O114">
            <v>2.3116932149580505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D115">
            <v>1.6125351552149501E-8</v>
          </cell>
          <cell r="E115">
            <v>2.3944487635562799E-4</v>
          </cell>
          <cell r="F115">
            <v>1.36956478459236E-4</v>
          </cell>
          <cell r="G115">
            <v>2.28293928783972E-4</v>
          </cell>
          <cell r="H115">
            <v>1.3421967997814799E-4</v>
          </cell>
          <cell r="I115">
            <v>7.2172385499160601E-5</v>
          </cell>
          <cell r="J115">
            <v>1.1736432157579699E-4</v>
          </cell>
          <cell r="K115">
            <v>1.7204711732293999E-3</v>
          </cell>
          <cell r="L115">
            <v>1.16291694919925E-3</v>
          </cell>
          <cell r="M115">
            <v>2.8929630869671199E-4</v>
          </cell>
          <cell r="N115">
            <v>1.44732353453629E-4</v>
          </cell>
          <cell r="O115">
            <v>1.2995382199892699E-4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D116">
            <v>2.3166806130347321E-3</v>
          </cell>
          <cell r="E116">
            <v>2.5561254893903596E-3</v>
          </cell>
          <cell r="F116">
            <v>2.693081967849596E-3</v>
          </cell>
          <cell r="G116">
            <v>2.9213758966335677E-3</v>
          </cell>
          <cell r="H116">
            <v>3.0555955766117171E-3</v>
          </cell>
          <cell r="I116">
            <v>3.1277679621108767E-3</v>
          </cell>
          <cell r="J116">
            <v>3.2451322836866748E-3</v>
          </cell>
          <cell r="K116">
            <v>3.362442113014097E-3</v>
          </cell>
          <cell r="L116">
            <v>3.4157610130161201E-3</v>
          </cell>
          <cell r="M116">
            <v>3.4964408181784598E-3</v>
          </cell>
          <cell r="N116">
            <v>3.5194281547439202E-3</v>
          </cell>
          <cell r="O116">
            <v>3.5647349281537101E-3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  <cell r="D117">
            <v>812.80131429016603</v>
          </cell>
          <cell r="E117">
            <v>576.00567595838197</v>
          </cell>
          <cell r="F117">
            <v>415.66141445789998</v>
          </cell>
          <cell r="G117">
            <v>199.78390807362399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  <cell r="D118">
            <v>2.8723781500798395</v>
          </cell>
          <cell r="E118">
            <v>2.1055047661791049</v>
          </cell>
          <cell r="F118">
            <v>1.5951004089157108</v>
          </cell>
          <cell r="G118">
            <v>0.76667061790815583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  <cell r="D119">
            <v>11.088694601502953</v>
          </cell>
          <cell r="E119">
            <v>7.8581947606873399</v>
          </cell>
          <cell r="F119">
            <v>5.6706877825088613</v>
          </cell>
          <cell r="G119">
            <v>2.725564912327747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  <cell r="D120">
            <v>0.22868491420951242</v>
          </cell>
          <cell r="E120">
            <v>0.19846057841108669</v>
          </cell>
          <cell r="F120">
            <v>0.15266198606061096</v>
          </cell>
          <cell r="G120">
            <v>7.6330999999999996E-2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D121">
            <v>0.20387771613589578</v>
          </cell>
          <cell r="E121">
            <v>0.11242666629461427</v>
          </cell>
          <cell r="F121">
            <v>0.11224058786977738</v>
          </cell>
          <cell r="G121">
            <v>7.1891241467840414E-3</v>
          </cell>
          <cell r="H121">
            <v>4.0814157848308415E-3</v>
          </cell>
          <cell r="I121">
            <v>3.0005778680534407E-3</v>
          </cell>
          <cell r="J121">
            <v>2.9281474514693479E-3</v>
          </cell>
          <cell r="K121">
            <v>2.747475099225018E-3</v>
          </cell>
          <cell r="L121">
            <v>2.4937596303575898E-3</v>
          </cell>
          <cell r="M121">
            <v>2.537128009665103E-3</v>
          </cell>
          <cell r="N121">
            <v>2.5060137037552603E-3</v>
          </cell>
          <cell r="O121">
            <v>2.546457228128293E-3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D122">
            <v>2.2247698021533599E-3</v>
          </cell>
          <cell r="E122">
            <v>1.2724345604040548E-3</v>
          </cell>
          <cell r="F122">
            <v>1.2678705091661734E-3</v>
          </cell>
          <cell r="G122">
            <v>8.0055193935809704E-5</v>
          </cell>
          <cell r="H122">
            <v>4.444248175827778E-5</v>
          </cell>
          <cell r="I122">
            <v>3.357742733127452E-5</v>
          </cell>
          <cell r="J122">
            <v>3.4533646483687739E-5</v>
          </cell>
          <cell r="K122">
            <v>3.5710647180391907E-5</v>
          </cell>
          <cell r="L122">
            <v>3.5008297151411524E-5</v>
          </cell>
          <cell r="M122">
            <v>3.8419225973116866E-5</v>
          </cell>
          <cell r="N122">
            <v>3.9889378412625342E-5</v>
          </cell>
          <cell r="O122">
            <v>4.1495531412783313E-5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D123">
            <v>3.6148531229768777E-3</v>
          </cell>
          <cell r="E123">
            <v>1.9933806080605315E-3</v>
          </cell>
          <cell r="F123">
            <v>1.990081345208821E-3</v>
          </cell>
          <cell r="G123">
            <v>1.2746674019120649E-4</v>
          </cell>
          <cell r="H123">
            <v>7.2365528099837517E-5</v>
          </cell>
          <cell r="I123">
            <v>5.3201735249174411E-5</v>
          </cell>
          <cell r="J123">
            <v>5.1917508004775593E-5</v>
          </cell>
          <cell r="K123">
            <v>4.8714097503989693E-5</v>
          </cell>
          <cell r="L123">
            <v>4.4215596282935947E-5</v>
          </cell>
          <cell r="M123">
            <v>4.4984539178459287E-5</v>
          </cell>
          <cell r="N123">
            <v>4.4432867087859206E-5</v>
          </cell>
          <cell r="O123">
            <v>4.5149950853338501E-5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E124">
            <v>2.0673701705971302E-6</v>
          </cell>
          <cell r="F124">
            <v>2.0218620761293298E-6</v>
          </cell>
          <cell r="G124">
            <v>2.84157064897983E-7</v>
          </cell>
          <cell r="H124">
            <v>3.54176122240342E-6</v>
          </cell>
          <cell r="I124">
            <v>1.81515890816381E-6</v>
          </cell>
          <cell r="J124">
            <v>1.5271506500975499E-6</v>
          </cell>
          <cell r="K124">
            <v>2.0739001379250698E-6</v>
          </cell>
          <cell r="L124">
            <v>1.68318853064465E-6</v>
          </cell>
          <cell r="M124">
            <v>1.71861727305245E-6</v>
          </cell>
          <cell r="N124">
            <v>1.9143862380340902E-6</v>
          </cell>
          <cell r="O124">
            <v>1.6033048941810001E-6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D125">
            <v>2.5577453562580484E-4</v>
          </cell>
          <cell r="E125">
            <v>1.8479323347145023E-4</v>
          </cell>
          <cell r="F125">
            <v>1.8547810130602096E-4</v>
          </cell>
          <cell r="G125">
            <v>1.1498668074682737E-5</v>
          </cell>
          <cell r="H125">
            <v>5.80994729213803E-6</v>
          </cell>
          <cell r="I125">
            <v>4.2885126709152065E-6</v>
          </cell>
          <cell r="J125">
            <v>4.2505053612589766E-6</v>
          </cell>
          <cell r="K125">
            <v>4.3655106894780257E-6</v>
          </cell>
          <cell r="L125">
            <v>4.3913322707479074E-6</v>
          </cell>
          <cell r="M125">
            <v>4.6696901285346448E-6</v>
          </cell>
          <cell r="N125">
            <v>4.9423615771847736E-6</v>
          </cell>
          <cell r="O125">
            <v>5.0957139243619409E-6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D126">
            <v>0.73746175978011963</v>
          </cell>
          <cell r="E126">
            <v>1.6081816855437852</v>
          </cell>
          <cell r="F126">
            <v>4.2376451867958158</v>
          </cell>
          <cell r="G126">
            <v>14.32101949732208</v>
          </cell>
          <cell r="H126">
            <v>23.399173225434669</v>
          </cell>
          <cell r="I126">
            <v>24.651020920757581</v>
          </cell>
          <cell r="J126">
            <v>24.504980833271851</v>
          </cell>
          <cell r="K126">
            <v>24.241244940392853</v>
          </cell>
          <cell r="L126">
            <v>24.959687303179873</v>
          </cell>
          <cell r="M126">
            <v>24.949464097342293</v>
          </cell>
          <cell r="N126">
            <v>24.969436783384495</v>
          </cell>
          <cell r="O126">
            <v>25.027616387882944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D127">
            <v>0.73746175978011963</v>
          </cell>
          <cell r="E127">
            <v>1.6081816855437852</v>
          </cell>
          <cell r="F127">
            <v>4.2376451867958158</v>
          </cell>
          <cell r="G127">
            <v>14.32101949732208</v>
          </cell>
          <cell r="H127">
            <v>23.399173225434669</v>
          </cell>
          <cell r="I127">
            <v>24.651020920757581</v>
          </cell>
          <cell r="J127">
            <v>24.504980833271851</v>
          </cell>
          <cell r="K127">
            <v>24.241244940392853</v>
          </cell>
          <cell r="L127">
            <v>24.959687303179873</v>
          </cell>
          <cell r="M127">
            <v>24.949464097342293</v>
          </cell>
          <cell r="N127">
            <v>24.969436783384495</v>
          </cell>
          <cell r="O127">
            <v>25.027616387882944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D128">
            <v>1.3747342986318499E-7</v>
          </cell>
          <cell r="E128">
            <v>1.8756093862733E-7</v>
          </cell>
          <cell r="F128">
            <v>0.98180210131127099</v>
          </cell>
          <cell r="G128">
            <v>6.0521937543809603</v>
          </cell>
          <cell r="H128">
            <v>11.004866046339901</v>
          </cell>
          <cell r="I128">
            <v>5.0211791710755698</v>
          </cell>
          <cell r="J128">
            <v>6.2444830886237996</v>
          </cell>
          <cell r="K128">
            <v>12.0868442762636</v>
          </cell>
          <cell r="L128">
            <v>7.1604640660604604</v>
          </cell>
          <cell r="M128">
            <v>7.5676089874306296</v>
          </cell>
          <cell r="N128">
            <v>13.957952217128</v>
          </cell>
          <cell r="O128">
            <v>8.5872489189954901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D129">
            <v>1.2762580945314799</v>
          </cell>
          <cell r="E129">
            <v>1.2762582820924184</v>
          </cell>
          <cell r="F129">
            <v>2.2580603834036896</v>
          </cell>
          <cell r="G129">
            <v>8.3102541377846499</v>
          </cell>
          <cell r="H129">
            <v>18.369839772678706</v>
          </cell>
          <cell r="I129">
            <v>21.1330035524919</v>
          </cell>
          <cell r="J129">
            <v>22.270528306039299</v>
          </cell>
          <cell r="K129">
            <v>23.352506535962998</v>
          </cell>
          <cell r="L129">
            <v>25.435950623819998</v>
          </cell>
          <cell r="M129">
            <v>26.814917329754699</v>
          </cell>
          <cell r="N129">
            <v>28.556905236828801</v>
          </cell>
          <cell r="O129">
            <v>30.112810123554102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D130">
            <v>2.5992657385042679</v>
          </cell>
          <cell r="E130">
            <v>1.8357418255643587</v>
          </cell>
          <cell r="F130">
            <v>2.5011822128435717</v>
          </cell>
          <cell r="G130">
            <v>4.9920853863618169E-3</v>
          </cell>
          <cell r="H130">
            <v>7.397040193848058E-3</v>
          </cell>
          <cell r="I130">
            <v>7.6128559250705106E-3</v>
          </cell>
          <cell r="J130">
            <v>7.3309868456423611E-3</v>
          </cell>
          <cell r="K130">
            <v>6.3958319523004402E-3</v>
          </cell>
          <cell r="L130">
            <v>5.7564627369492225E-3</v>
          </cell>
          <cell r="M130">
            <v>5.6098372448586901E-3</v>
          </cell>
          <cell r="N130">
            <v>5.5622229163621176E-3</v>
          </cell>
          <cell r="O130">
            <v>5.4960956498488599E-3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D131">
            <v>3.079275452971041E-2</v>
          </cell>
          <cell r="E131">
            <v>2.1886957461400278E-2</v>
          </cell>
          <cell r="F131">
            <v>2.9827772924570947E-2</v>
          </cell>
          <cell r="G131">
            <v>4.6550936743872405E-5</v>
          </cell>
          <cell r="H131">
            <v>6.3449011726679423E-5</v>
          </cell>
          <cell r="I131">
            <v>6.7971992239877519E-5</v>
          </cell>
          <cell r="J131">
            <v>6.8936316336927578E-5</v>
          </cell>
          <cell r="K131">
            <v>6.6681422577082817E-5</v>
          </cell>
          <cell r="L131">
            <v>6.4766961736518639E-5</v>
          </cell>
          <cell r="M131">
            <v>6.8168528410807015E-5</v>
          </cell>
          <cell r="N131">
            <v>7.104515024574279E-5</v>
          </cell>
          <cell r="O131">
            <v>7.2063978472550438E-5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D132">
            <v>4.608627195929553E-2</v>
          </cell>
          <cell r="E132">
            <v>3.2548613928445991E-2</v>
          </cell>
          <cell r="F132">
            <v>4.4347202355382587E-2</v>
          </cell>
          <cell r="G132">
            <v>8.8512152240457514E-5</v>
          </cell>
          <cell r="H132">
            <v>1.3115319492638396E-4</v>
          </cell>
          <cell r="I132">
            <v>1.3497971498351968E-4</v>
          </cell>
          <cell r="J132">
            <v>1.2998203627025473E-4</v>
          </cell>
          <cell r="K132">
            <v>1.1340127575000796E-4</v>
          </cell>
          <cell r="L132">
            <v>1.0206494214448975E-4</v>
          </cell>
          <cell r="M132">
            <v>9.9465199376927061E-5</v>
          </cell>
          <cell r="N132">
            <v>9.8620973694363759E-5</v>
          </cell>
          <cell r="O132">
            <v>9.7448504429944422E-5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E133">
            <v>1.5138304526615901E-6</v>
          </cell>
          <cell r="F133">
            <v>2.07704108872249E-6</v>
          </cell>
          <cell r="G133">
            <v>4.3425717863707302E-7</v>
          </cell>
          <cell r="H133">
            <v>4.2232772536351903E-6</v>
          </cell>
          <cell r="I133">
            <v>2.3578825842344598E-6</v>
          </cell>
          <cell r="J133">
            <v>1.9435660243502298E-6</v>
          </cell>
          <cell r="K133">
            <v>2.64643724329027E-6</v>
          </cell>
          <cell r="L133">
            <v>2.0933689844074299E-6</v>
          </cell>
          <cell r="M133">
            <v>2.04597090699477E-6</v>
          </cell>
          <cell r="N133">
            <v>2.3159743466953E-6</v>
          </cell>
          <cell r="O133">
            <v>1.8921405719258599E-6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D134">
            <v>2.3481373975132659E-3</v>
          </cell>
          <cell r="E134">
            <v>2.2958873799725039E-3</v>
          </cell>
          <cell r="F134">
            <v>2.2670672197040343E-3</v>
          </cell>
          <cell r="G134">
            <v>3.4613736620875586E-6</v>
          </cell>
          <cell r="H134">
            <v>5.2288359708944757E-6</v>
          </cell>
          <cell r="I134">
            <v>5.7017272776121352E-6</v>
          </cell>
          <cell r="J134">
            <v>5.7907018669743895E-6</v>
          </cell>
          <cell r="K134">
            <v>5.6199280174670172E-6</v>
          </cell>
          <cell r="L134">
            <v>5.5930949633431164E-6</v>
          </cell>
          <cell r="M134">
            <v>5.7657426989911499E-6</v>
          </cell>
          <cell r="N134">
            <v>6.002867516200237E-6</v>
          </cell>
          <cell r="O134">
            <v>6.2162066434562902E-6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D135">
            <v>325.96837500126873</v>
          </cell>
          <cell r="E135">
            <v>384.71072186820584</v>
          </cell>
          <cell r="F135">
            <v>384.65568163061027</v>
          </cell>
          <cell r="G135">
            <v>153.60964537769834</v>
          </cell>
          <cell r="H135">
            <v>19.60983808658094</v>
          </cell>
          <cell r="I135">
            <v>19.521867067964166</v>
          </cell>
          <cell r="J135">
            <v>10.578894191399947</v>
          </cell>
          <cell r="K135">
            <v>0.75069624790645673</v>
          </cell>
          <cell r="L135">
            <v>0.644482248999797</v>
          </cell>
          <cell r="M135">
            <v>0.51481871121631106</v>
          </cell>
          <cell r="N135">
            <v>0.42414726394938929</v>
          </cell>
          <cell r="O135">
            <v>0.61547819819532701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D136">
            <v>1.5213985267070427</v>
          </cell>
          <cell r="E136">
            <v>1.7955678229718262</v>
          </cell>
          <cell r="F136">
            <v>1.7953109326020495</v>
          </cell>
          <cell r="G136">
            <v>0.71694528085649856</v>
          </cell>
          <cell r="H136">
            <v>9.1525378109983124E-2</v>
          </cell>
          <cell r="I136">
            <v>9.1114789266461133E-2</v>
          </cell>
          <cell r="J136">
            <v>4.9375078293785402E-2</v>
          </cell>
          <cell r="K136">
            <v>3.5037391758171109E-3</v>
          </cell>
          <cell r="L136">
            <v>3.0080045161231216E-3</v>
          </cell>
          <cell r="M136">
            <v>2.4028233682567117E-3</v>
          </cell>
          <cell r="N136">
            <v>1.9796307616556704E-3</v>
          </cell>
          <cell r="O136">
            <v>2.8726333465663055E-3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D137">
            <v>4.44704467941704</v>
          </cell>
          <cell r="E137">
            <v>5.2484409531815253</v>
          </cell>
          <cell r="F137">
            <v>5.247690063173418</v>
          </cell>
          <cell r="G137">
            <v>2.095629541305569</v>
          </cell>
          <cell r="H137">
            <v>0.26752848685649294</v>
          </cell>
          <cell r="I137">
            <v>0.26632833653429938</v>
          </cell>
          <cell r="J137">
            <v>0.14432324954160974</v>
          </cell>
          <cell r="K137">
            <v>1.0241422208819326E-2</v>
          </cell>
          <cell r="L137">
            <v>8.7923908458362437E-3</v>
          </cell>
          <cell r="M137">
            <v>7.0234476291447783E-3</v>
          </cell>
          <cell r="N137">
            <v>5.7864565340980641E-3</v>
          </cell>
          <cell r="O137">
            <v>8.3967012032104722E-3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E138">
            <v>9.5086514558461206E-6</v>
          </cell>
          <cell r="F138">
            <v>6.4336923083598005E-5</v>
          </cell>
          <cell r="G138">
            <v>6.069473942549E-5</v>
          </cell>
          <cell r="H138">
            <v>8.9860102711992202E-3</v>
          </cell>
          <cell r="I138">
            <v>2.82811150782371E-5</v>
          </cell>
          <cell r="J138">
            <v>1.9117339336589199E-4</v>
          </cell>
          <cell r="K138">
            <v>1.1326135403176E-4</v>
          </cell>
          <cell r="L138">
            <v>6.4468615249645901E-5</v>
          </cell>
          <cell r="M138">
            <v>7.9214302355021693E-5</v>
          </cell>
          <cell r="N138">
            <v>7.6656864040841594E-5</v>
          </cell>
          <cell r="O138">
            <v>1.07103141730223E-4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D139">
            <v>0.1061689514734459</v>
          </cell>
          <cell r="E139">
            <v>0.1251654645284786</v>
          </cell>
          <cell r="F139">
            <v>0.12522976495218141</v>
          </cell>
          <cell r="G139">
            <v>7.0976142070541509E-2</v>
          </cell>
          <cell r="H139">
            <v>9.0796601748942985E-3</v>
          </cell>
          <cell r="I139">
            <v>9.0270110672533554E-3</v>
          </cell>
          <cell r="J139">
            <v>4.8787814134581683E-3</v>
          </cell>
          <cell r="K139">
            <v>3.140813794318159E-4</v>
          </cell>
          <cell r="L139">
            <v>2.6370826192267336E-4</v>
          </cell>
          <cell r="M139">
            <v>2.0165736480816645E-4</v>
          </cell>
          <cell r="N139">
            <v>1.6727664896022925E-4</v>
          </cell>
          <cell r="O139">
            <v>2.3712904608628102E-4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D140">
            <v>0.2439843835310288</v>
          </cell>
          <cell r="E140">
            <v>0.20365265349836056</v>
          </cell>
          <cell r="F140">
            <v>0.27256732063994482</v>
          </cell>
          <cell r="G140">
            <v>2.5676823458125268E-2</v>
          </cell>
          <cell r="H140">
            <v>1.3603085178869108E-2</v>
          </cell>
          <cell r="I140">
            <v>1.2122429593184459E-2</v>
          </cell>
          <cell r="J140">
            <v>1.083339649546957E-2</v>
          </cell>
          <cell r="K140">
            <v>9.4481435886090391E-3</v>
          </cell>
          <cell r="L140">
            <v>8.7040963092868458E-3</v>
          </cell>
          <cell r="M140">
            <v>8.039290728944189E-3</v>
          </cell>
          <cell r="N140">
            <v>7.668150554311505E-3</v>
          </cell>
          <cell r="O140">
            <v>7.0948015359624302E-3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D141">
            <v>2.0238280599921077E-3</v>
          </cell>
          <cell r="E141">
            <v>1.7107261345549829E-3</v>
          </cell>
          <cell r="F141">
            <v>2.2818451564224382E-3</v>
          </cell>
          <cell r="G141">
            <v>2.21411045302601E-4</v>
          </cell>
          <cell r="H141">
            <v>1.1440181927987977E-4</v>
          </cell>
          <cell r="I141">
            <v>1.0364346644622375E-4</v>
          </cell>
          <cell r="J141">
            <v>9.7662194833863725E-5</v>
          </cell>
          <cell r="K141">
            <v>9.5000597501028572E-5</v>
          </cell>
          <cell r="L141">
            <v>9.4150216616590033E-5</v>
          </cell>
          <cell r="M141">
            <v>9.3665730088917387E-5</v>
          </cell>
          <cell r="N141">
            <v>9.4087903541982209E-5</v>
          </cell>
          <cell r="O141">
            <v>8.9531573091262767E-5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D142">
            <v>4.325964247004062E-3</v>
          </cell>
          <cell r="E142">
            <v>3.6108626506801533E-3</v>
          </cell>
          <cell r="F142">
            <v>4.8327539120557672E-3</v>
          </cell>
          <cell r="G142">
            <v>4.5526282727172438E-4</v>
          </cell>
          <cell r="H142">
            <v>2.4118945352604804E-4</v>
          </cell>
          <cell r="I142">
            <v>2.14936694914618E-4</v>
          </cell>
          <cell r="J142">
            <v>1.9208149814662405E-4</v>
          </cell>
          <cell r="K142">
            <v>1.6752027639377733E-4</v>
          </cell>
          <cell r="L142">
            <v>1.543279487462205E-4</v>
          </cell>
          <cell r="M142">
            <v>1.4254061576142175E-4</v>
          </cell>
          <cell r="N142">
            <v>1.3596011621119672E-4</v>
          </cell>
          <cell r="O142">
            <v>1.2579435347451106E-4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E143">
            <v>1.8960580651441999E-6</v>
          </cell>
          <cell r="F143">
            <v>2.67108997461919E-6</v>
          </cell>
          <cell r="G143">
            <v>5.3158760699413203E-7</v>
          </cell>
          <cell r="H143">
            <v>5.3814923682673104E-6</v>
          </cell>
          <cell r="I143">
            <v>2.8842952030558899E-6</v>
          </cell>
          <cell r="J143">
            <v>2.4720768402361099E-6</v>
          </cell>
          <cell r="K143">
            <v>3.56494144273197E-6</v>
          </cell>
          <cell r="L143">
            <v>2.6997843497362299E-6</v>
          </cell>
          <cell r="M143">
            <v>2.4093385050063102E-6</v>
          </cell>
          <cell r="N143">
            <v>2.7425936649395799E-6</v>
          </cell>
          <cell r="O143">
            <v>2.0758926281002898E-6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D144">
            <v>1.5111103180659549E-4</v>
          </cell>
          <cell r="E144">
            <v>1.6036465558794415E-4</v>
          </cell>
          <cell r="F144">
            <v>1.612126073670071E-4</v>
          </cell>
          <cell r="G144">
            <v>1.5398388446263983E-5</v>
          </cell>
          <cell r="H144">
            <v>8.4782473784844903E-6</v>
          </cell>
          <cell r="I144">
            <v>7.7591823996754041E-6</v>
          </cell>
          <cell r="J144">
            <v>7.402711398191517E-6</v>
          </cell>
          <cell r="K144">
            <v>7.2791091834367584E-6</v>
          </cell>
          <cell r="L144">
            <v>7.3191905368317479E-6</v>
          </cell>
          <cell r="M144">
            <v>7.303238881984152E-6</v>
          </cell>
          <cell r="N144">
            <v>7.2830585859421706E-6</v>
          </cell>
          <cell r="O144">
            <v>7.2026104000415545E-6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D145">
            <v>2.7231070805139757</v>
          </cell>
          <cell r="E145">
            <v>2.6578581159624139</v>
          </cell>
          <cell r="F145">
            <v>2.4763554235062126</v>
          </cell>
          <cell r="G145">
            <v>3.0747008394299059E-3</v>
          </cell>
          <cell r="H145">
            <v>1.0975768226240556E-2</v>
          </cell>
          <cell r="I145">
            <v>1.261836684501323E-2</v>
          </cell>
          <cell r="J145">
            <v>1.1484085241240661E-2</v>
          </cell>
          <cell r="K145">
            <v>9.5113400107004996E-3</v>
          </cell>
          <cell r="L145">
            <v>8.7857221479801986E-3</v>
          </cell>
          <cell r="M145">
            <v>7.7416917812198009E-3</v>
          </cell>
          <cell r="N145">
            <v>6.737395208813419E-3</v>
          </cell>
          <cell r="O145">
            <v>6.1763387826049999E-3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D146">
            <v>3.2961585746419497E-2</v>
          </cell>
          <cell r="E146">
            <v>3.215426740795662E-2</v>
          </cell>
          <cell r="F146">
            <v>2.9943462807518251E-2</v>
          </cell>
          <cell r="G146">
            <v>2.7565108663709593E-5</v>
          </cell>
          <cell r="H146">
            <v>9.1736616989387455E-5</v>
          </cell>
          <cell r="I146">
            <v>1.0861214903758689E-4</v>
          </cell>
          <cell r="J146">
            <v>1.0374036780826318E-4</v>
          </cell>
          <cell r="K146">
            <v>9.6167656033483101E-5</v>
          </cell>
          <cell r="L146">
            <v>9.5137140852263129E-5</v>
          </cell>
          <cell r="M146">
            <v>8.9761863593633233E-5</v>
          </cell>
          <cell r="N146">
            <v>8.2224819088107877E-5</v>
          </cell>
          <cell r="O146">
            <v>7.7696154338333735E-5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D147">
            <v>4.828204043464495E-2</v>
          </cell>
          <cell r="E147">
            <v>4.7125143900042729E-2</v>
          </cell>
          <cell r="F147">
            <v>4.3907011055074621E-2</v>
          </cell>
          <cell r="G147">
            <v>5.4515972330317446E-5</v>
          </cell>
          <cell r="H147">
            <v>1.9460581961419418E-4</v>
          </cell>
          <cell r="I147">
            <v>2.2372990859952525E-4</v>
          </cell>
          <cell r="J147">
            <v>2.0361853264611138E-4</v>
          </cell>
          <cell r="K147">
            <v>1.686407803315692E-4</v>
          </cell>
          <cell r="L147">
            <v>1.5577521538971982E-4</v>
          </cell>
          <cell r="M147">
            <v>1.3726403867410995E-4</v>
          </cell>
          <cell r="N147">
            <v>1.1945736185839396E-4</v>
          </cell>
          <cell r="O147">
            <v>1.0950955288306757E-4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E148">
            <v>1.8834430380649099E-6</v>
          </cell>
          <cell r="F148">
            <v>2.2813531824389402E-6</v>
          </cell>
          <cell r="G148">
            <v>5.5354695710490403E-7</v>
          </cell>
          <cell r="H148">
            <v>7.0040963808010996E-6</v>
          </cell>
          <cell r="I148">
            <v>3.2701992628589301E-6</v>
          </cell>
          <cell r="J148">
            <v>2.8458394000565798E-6</v>
          </cell>
          <cell r="K148">
            <v>4.27723886194492E-6</v>
          </cell>
          <cell r="L148">
            <v>3.0088537349074601E-6</v>
          </cell>
          <cell r="M148">
            <v>2.3996924068590801E-6</v>
          </cell>
          <cell r="N148">
            <v>2.6181309843755102E-6</v>
          </cell>
          <cell r="O148">
            <v>2.1509212602505901E-6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D149">
            <v>2.6074482428115001E-3</v>
          </cell>
          <cell r="E149">
            <v>2.5354826401443385E-3</v>
          </cell>
          <cell r="F149">
            <v>2.3616314700147167E-3</v>
          </cell>
          <cell r="G149">
            <v>2.1842905016302566E-6</v>
          </cell>
          <cell r="H149">
            <v>7.9024934654131239E-6</v>
          </cell>
          <cell r="I149">
            <v>9.3419218619578967E-6</v>
          </cell>
          <cell r="J149">
            <v>9.0630387154813428E-6</v>
          </cell>
          <cell r="K149">
            <v>8.5210669266198148E-6</v>
          </cell>
          <cell r="L149">
            <v>8.473619176674974E-6</v>
          </cell>
          <cell r="M149">
            <v>8.0413036524196046E-6</v>
          </cell>
          <cell r="N149">
            <v>7.4172937666917648E-6</v>
          </cell>
          <cell r="O149">
            <v>7.1304208879057827E-6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E150">
            <v>2.6690663581184899E-2</v>
          </cell>
          <cell r="F150">
            <v>16.57628842759933</v>
          </cell>
          <cell r="G150">
            <v>15.061819952034998</v>
          </cell>
          <cell r="H150">
            <v>10.806588543128635</v>
          </cell>
          <cell r="I150">
            <v>1.9497600966476523</v>
          </cell>
          <cell r="J150">
            <v>5.2334457648585297E-2</v>
          </cell>
          <cell r="K150">
            <v>3.86742869744525E-2</v>
          </cell>
          <cell r="L150">
            <v>2.8715255430845649E-2</v>
          </cell>
          <cell r="M150">
            <v>4.2670283437678785E-2</v>
          </cell>
          <cell r="N150">
            <v>9.7934525594828431E-2</v>
          </cell>
          <cell r="O150">
            <v>0.1330079007890676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E151">
            <v>1.8747705688345457E-4</v>
          </cell>
          <cell r="F151">
            <v>0.12409766481960616</v>
          </cell>
          <cell r="G151">
            <v>0.11313997670385981</v>
          </cell>
          <cell r="H151">
            <v>8.126451553686713E-2</v>
          </cell>
          <cell r="I151">
            <v>1.4894603192718398E-2</v>
          </cell>
          <cell r="J151">
            <v>5.2839063299293433E-4</v>
          </cell>
          <cell r="K151">
            <v>4.3272922360290282E-4</v>
          </cell>
          <cell r="L151">
            <v>3.4639284202132268E-4</v>
          </cell>
          <cell r="M151">
            <v>5.3445410396409164E-4</v>
          </cell>
          <cell r="N151">
            <v>1.2266501393265589E-3</v>
          </cell>
          <cell r="O151">
            <v>1.6659514001164304E-3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E152">
            <v>3.6166210814613648E-4</v>
          </cell>
          <cell r="F152">
            <v>0.22461095430351372</v>
          </cell>
          <cell r="G152">
            <v>0.20408970124708617</v>
          </cell>
          <cell r="H152">
            <v>0.14643073906678378</v>
          </cell>
          <cell r="I152">
            <v>2.641951350471073E-2</v>
          </cell>
          <cell r="J152">
            <v>7.0913899252825533E-4</v>
          </cell>
          <cell r="K152">
            <v>5.2404182892212055E-4</v>
          </cell>
          <cell r="L152">
            <v>3.8909560204397912E-4</v>
          </cell>
          <cell r="M152">
            <v>5.7818812246177248E-4</v>
          </cell>
          <cell r="N152">
            <v>1.3270260920708456E-3</v>
          </cell>
          <cell r="O152">
            <v>1.802275078442652E-3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E153">
            <v>2.1977265711262E-5</v>
          </cell>
          <cell r="F153">
            <v>1.90898885249236E-2</v>
          </cell>
          <cell r="G153">
            <v>6.4934206352603699E-4</v>
          </cell>
          <cell r="H153">
            <v>3.8985382335313502E-5</v>
          </cell>
          <cell r="I153">
            <v>4.1098202402940401E-5</v>
          </cell>
          <cell r="J153">
            <v>2.0112657553211401E-5</v>
          </cell>
          <cell r="K153">
            <v>2.10924813439968E-5</v>
          </cell>
          <cell r="L153">
            <v>1.7539733677840601E-5</v>
          </cell>
          <cell r="M153">
            <v>4.5845003897373302E-5</v>
          </cell>
          <cell r="N153">
            <v>1.22070299154435E-4</v>
          </cell>
          <cell r="O153">
            <v>8.05278854658542E-5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E154">
            <v>2.16846790560835E-5</v>
          </cell>
          <cell r="F154">
            <v>1.8856185434582302E-2</v>
          </cell>
          <cell r="G154">
            <v>1.7191493558585801E-2</v>
          </cell>
          <cell r="H154">
            <v>1.2344964318588199E-2</v>
          </cell>
          <cell r="I154">
            <v>2.25806233569805E-3</v>
          </cell>
          <cell r="J154">
            <v>7.6858148919067699E-5</v>
          </cell>
          <cell r="K154">
            <v>6.1860059971827601E-5</v>
          </cell>
          <cell r="L154">
            <v>4.96064371440651E-5</v>
          </cell>
          <cell r="M154">
            <v>7.6421789031055695E-5</v>
          </cell>
          <cell r="N154">
            <v>1.8165546128821601E-4</v>
          </cell>
          <cell r="O154">
            <v>2.4844318851766198E-4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D155">
            <v>2.7120999999999972E-2</v>
          </cell>
          <cell r="E155">
            <v>2.7782165745480814E-2</v>
          </cell>
          <cell r="F155">
            <v>2.8773914363701983E-2</v>
          </cell>
          <cell r="G155">
            <v>3.042682872740389E-2</v>
          </cell>
          <cell r="H155">
            <v>3.1023641718362919E-2</v>
          </cell>
          <cell r="I155">
            <v>3.1892522889951397E-2</v>
          </cell>
          <cell r="J155">
            <v>3.2426583620297177E-2</v>
          </cell>
          <cell r="K155">
            <v>3.2960644350642984E-2</v>
          </cell>
          <cell r="L155">
            <v>3.5939564798539693E-2</v>
          </cell>
          <cell r="M155">
            <v>3.8019840657423198E-2</v>
          </cell>
          <cell r="N155">
            <v>4.0091477970173192E-2</v>
          </cell>
          <cell r="O155">
            <v>4.2130119148439206E-2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D156">
            <v>0.2816422643485601</v>
          </cell>
          <cell r="E156">
            <v>0.30668648626079364</v>
          </cell>
          <cell r="F156">
            <v>0.35078787907941233</v>
          </cell>
          <cell r="G156">
            <v>0.44905706465165934</v>
          </cell>
          <cell r="H156">
            <v>0.45786518239100965</v>
          </cell>
          <cell r="I156">
            <v>0.4706886426319784</v>
          </cell>
          <cell r="J156">
            <v>0.47857062553803131</v>
          </cell>
          <cell r="K156">
            <v>0.48645260844408511</v>
          </cell>
          <cell r="L156">
            <v>0.5304172714770905</v>
          </cell>
          <cell r="M156">
            <v>0.5611192082193377</v>
          </cell>
          <cell r="N156">
            <v>0.59169365220825365</v>
          </cell>
          <cell r="O156">
            <v>0.62178111980442863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E157">
            <v>2.15517144062887E-2</v>
          </cell>
          <cell r="F157">
            <v>0.27953851700930626</v>
          </cell>
          <cell r="G157">
            <v>0.35130989801670531</v>
          </cell>
          <cell r="H157">
            <v>0.31211945284696074</v>
          </cell>
          <cell r="I157">
            <v>0.17665419885371161</v>
          </cell>
          <cell r="J157">
            <v>9.3652853991754104E-2</v>
          </cell>
          <cell r="K157">
            <v>7.2712751593538502E-2</v>
          </cell>
          <cell r="L157">
            <v>5.813793100471714E-2</v>
          </cell>
          <cell r="M157">
            <v>7.8920678813870909E-2</v>
          </cell>
          <cell r="N157">
            <v>0.12097901909562961</v>
          </cell>
          <cell r="O157">
            <v>0.1364668436513001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E158">
            <v>1.2187439368619952E-4</v>
          </cell>
          <cell r="F158">
            <v>1.6827269026682781E-3</v>
          </cell>
          <cell r="G158">
            <v>2.2047550589784208E-3</v>
          </cell>
          <cell r="H158">
            <v>2.0338261373875053E-3</v>
          </cell>
          <cell r="I158">
            <v>1.2756792288887858E-3</v>
          </cell>
          <cell r="J158">
            <v>7.7999457529875427E-4</v>
          </cell>
          <cell r="K158">
            <v>6.8094206110983868E-4</v>
          </cell>
          <cell r="L158">
            <v>5.8540762310916748E-4</v>
          </cell>
          <cell r="M158">
            <v>8.2409052344197215E-4</v>
          </cell>
          <cell r="N158">
            <v>1.2632641364773841E-3</v>
          </cell>
          <cell r="O158">
            <v>1.4249881565553334E-3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E159">
            <v>2.9202865049171686E-4</v>
          </cell>
          <cell r="F159">
            <v>3.7877847833239315E-3</v>
          </cell>
          <cell r="G159">
            <v>4.7602967210935614E-3</v>
          </cell>
          <cell r="H159">
            <v>4.2292608786850998E-3</v>
          </cell>
          <cell r="I159">
            <v>2.3936883313511043E-3</v>
          </cell>
          <cell r="J159">
            <v>1.2690088616768833E-3</v>
          </cell>
          <cell r="K159">
            <v>9.8526763676881428E-4</v>
          </cell>
          <cell r="L159">
            <v>7.8777684288234499E-4</v>
          </cell>
          <cell r="M159">
            <v>1.0693858917868698E-3</v>
          </cell>
          <cell r="N159">
            <v>1.6392821015667961E-3</v>
          </cell>
          <cell r="O159">
            <v>1.8491442229173452E-3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E160">
            <v>1.0252485453459399E-5</v>
          </cell>
          <cell r="F160">
            <v>1.4148546087313599E-4</v>
          </cell>
          <cell r="G160">
            <v>8.9904854584775393E-5</v>
          </cell>
          <cell r="H160">
            <v>3.8159061053858602E-5</v>
          </cell>
          <cell r="I160">
            <v>3.5437004854638901E-5</v>
          </cell>
          <cell r="J160">
            <v>2.26725430475631E-5</v>
          </cell>
          <cell r="K160">
            <v>2.4745891960470098E-5</v>
          </cell>
          <cell r="L160">
            <v>2.06140909044826E-5</v>
          </cell>
          <cell r="M160">
            <v>4.3151250880348398E-5</v>
          </cell>
          <cell r="N160">
            <v>6.5632090890669094E-5</v>
          </cell>
          <cell r="O160">
            <v>3.62125337489353E-5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E161">
            <v>1.0115992567333101E-5</v>
          </cell>
          <cell r="F161">
            <v>1.4913881006133501E-4</v>
          </cell>
          <cell r="G161">
            <v>2.1562951902528199E-4</v>
          </cell>
          <cell r="H161">
            <v>1.96918908242638E-4</v>
          </cell>
          <cell r="I161">
            <v>1.2241531370994901E-4</v>
          </cell>
          <cell r="J161">
            <v>7.4196540804121895E-5</v>
          </cell>
          <cell r="K161">
            <v>6.4271003874353199E-5</v>
          </cell>
          <cell r="L161">
            <v>5.6813774978020701E-5</v>
          </cell>
          <cell r="M161">
            <v>7.9060529750052004E-5</v>
          </cell>
          <cell r="N161">
            <v>1.24928223679706E-4</v>
          </cell>
          <cell r="O161">
            <v>1.4499587551995301E-4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E162">
            <v>2.7290830117292799E-2</v>
          </cell>
          <cell r="F162">
            <v>60.839643069939825</v>
          </cell>
          <cell r="G162">
            <v>157.2526387547708</v>
          </cell>
          <cell r="H162">
            <v>145.03426448660596</v>
          </cell>
          <cell r="I162">
            <v>83.689444284648019</v>
          </cell>
          <cell r="J162">
            <v>20.882253053520223</v>
          </cell>
          <cell r="K162">
            <v>4.9243739207819939</v>
          </cell>
          <cell r="L162">
            <v>0.65472572183877298</v>
          </cell>
          <cell r="M162">
            <v>5.4186861205876402E-2</v>
          </cell>
          <cell r="N162">
            <v>6.2007879528371362E-2</v>
          </cell>
          <cell r="O162">
            <v>6.5730821886445204E-2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E163">
            <v>2.0925530582844066E-4</v>
          </cell>
          <cell r="F163">
            <v>0.4917317346243793</v>
          </cell>
          <cell r="G163">
            <v>1.3427631691073707</v>
          </cell>
          <cell r="H163">
            <v>1.265087576182349</v>
          </cell>
          <cell r="I163">
            <v>0.7604419010639869</v>
          </cell>
          <cell r="J163">
            <v>0.20664647139786477</v>
          </cell>
          <cell r="K163">
            <v>5.1614472846297298E-2</v>
          </cell>
          <cell r="L163">
            <v>6.9459797386141947E-3</v>
          </cell>
          <cell r="M163">
            <v>6.811955416459991E-4</v>
          </cell>
          <cell r="N163">
            <v>7.7951536851645806E-4</v>
          </cell>
          <cell r="O163">
            <v>8.2631733636784419E-4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E164">
            <v>3.723169183805298E-4</v>
          </cell>
          <cell r="F164">
            <v>0.83000877312332588</v>
          </cell>
          <cell r="G164">
            <v>2.1453293145261987</v>
          </cell>
          <cell r="H164">
            <v>1.9786393517954408</v>
          </cell>
          <cell r="I164">
            <v>1.1417386669119778</v>
          </cell>
          <cell r="J164">
            <v>0.28488749049823009</v>
          </cell>
          <cell r="K164">
            <v>6.7181090324447329E-2</v>
          </cell>
          <cell r="L164">
            <v>8.9321380878413445E-3</v>
          </cell>
          <cell r="M164">
            <v>7.3924776542805368E-4</v>
          </cell>
          <cell r="N164">
            <v>8.4594651471175204E-4</v>
          </cell>
          <cell r="O164">
            <v>8.9673699708656617E-4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E165">
            <v>2.4075993026429199E-5</v>
          </cell>
          <cell r="F165">
            <v>7.5713047624313301E-2</v>
          </cell>
          <cell r="G165">
            <v>0.14593771722073401</v>
          </cell>
          <cell r="H165">
            <v>3.3363212932979197E-2</v>
          </cell>
          <cell r="I165">
            <v>1.31420574839537E-2</v>
          </cell>
          <cell r="J165">
            <v>6.9606511967079093E-5</v>
          </cell>
          <cell r="K165">
            <v>3.66071910288243E-5</v>
          </cell>
          <cell r="L165">
            <v>3.0130867259477E-5</v>
          </cell>
          <cell r="M165">
            <v>4.4737389776863497E-5</v>
          </cell>
          <cell r="N165">
            <v>4.4744941108918603E-5</v>
          </cell>
          <cell r="O165">
            <v>2.92713629231146E-5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E166">
            <v>2.3755465697768101E-5</v>
          </cell>
          <cell r="F166">
            <v>7.4727464128971896E-2</v>
          </cell>
          <cell r="G166">
            <v>0.20406390816845499</v>
          </cell>
          <cell r="H166">
            <v>0.19225597519899501</v>
          </cell>
          <cell r="I166">
            <v>0.115560173451686</v>
          </cell>
          <cell r="J166">
            <v>3.14004998135783E-2</v>
          </cell>
          <cell r="K166">
            <v>7.8385743385321893E-3</v>
          </cell>
          <cell r="L166">
            <v>1.05095818309975E-3</v>
          </cell>
          <cell r="M166">
            <v>9.7494795152608307E-5</v>
          </cell>
          <cell r="N166">
            <v>1.13117199462558E-4</v>
          </cell>
          <cell r="O166">
            <v>1.1875369380889701E-4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E167">
            <v>3.3786616603681603E-2</v>
          </cell>
          <cell r="F167">
            <v>0.19633050123472598</v>
          </cell>
          <cell r="G167">
            <v>0.28096883339060996</v>
          </cell>
          <cell r="H167">
            <v>0.25343023625551825</v>
          </cell>
          <cell r="I167">
            <v>0.1702690561075382</v>
          </cell>
          <cell r="J167">
            <v>0.12577853219851279</v>
          </cell>
          <cell r="K167">
            <v>0.11734623315545981</v>
          </cell>
          <cell r="L167">
            <v>0.10157715473339286</v>
          </cell>
          <cell r="M167">
            <v>0.13778675874438001</v>
          </cell>
          <cell r="N167">
            <v>0.20469076181997914</v>
          </cell>
          <cell r="O167">
            <v>0.2027654431827782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E168">
            <v>1.7761775882693115E-4</v>
          </cell>
          <cell r="F168">
            <v>1.0931128785389116E-3</v>
          </cell>
          <cell r="G168">
            <v>1.6383100747963402E-3</v>
          </cell>
          <cell r="H168">
            <v>1.556046182945471E-3</v>
          </cell>
          <cell r="I168">
            <v>1.179768001036758E-3</v>
          </cell>
          <cell r="J168">
            <v>9.9377985470100547E-4</v>
          </cell>
          <cell r="K168">
            <v>1.0436898102471998E-3</v>
          </cell>
          <cell r="L168">
            <v>9.6206534440535538E-4</v>
          </cell>
          <cell r="M168">
            <v>1.3451671880152663E-3</v>
          </cell>
          <cell r="N168">
            <v>1.9983291500520546E-3</v>
          </cell>
          <cell r="O168">
            <v>1.9795328921181458E-3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E169">
            <v>4.5781323311221638E-4</v>
          </cell>
          <cell r="F169">
            <v>2.6603048947794823E-3</v>
          </cell>
          <cell r="G169">
            <v>3.8071657641004018E-3</v>
          </cell>
          <cell r="H169">
            <v>3.4340140414026925E-3</v>
          </cell>
          <cell r="I169">
            <v>2.3071687819449667E-3</v>
          </cell>
          <cell r="J169">
            <v>1.7043161544513944E-3</v>
          </cell>
          <cell r="K169">
            <v>1.5900573598300802E-3</v>
          </cell>
          <cell r="L169">
            <v>1.3763842104795782E-3</v>
          </cell>
          <cell r="M169">
            <v>1.86702925127886E-3</v>
          </cell>
          <cell r="N169">
            <v>2.7735875585363054E-3</v>
          </cell>
          <cell r="O169">
            <v>2.7474992301189552E-3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E170">
            <v>1.3010791125449399E-5</v>
          </cell>
          <cell r="F170">
            <v>6.7526150704553698E-5</v>
          </cell>
          <cell r="G170">
            <v>5.11666844201153E-5</v>
          </cell>
          <cell r="H170">
            <v>3.0905888420244201E-5</v>
          </cell>
          <cell r="I170">
            <v>3.5114332766903303E-5</v>
          </cell>
          <cell r="J170">
            <v>2.9885385235894501E-5</v>
          </cell>
          <cell r="K170">
            <v>3.7237246871933198E-5</v>
          </cell>
          <cell r="L170">
            <v>3.24525342100362E-5</v>
          </cell>
          <cell r="M170">
            <v>6.0187122005469399E-5</v>
          </cell>
          <cell r="N170">
            <v>9.0145613064127606E-5</v>
          </cell>
          <cell r="O170">
            <v>3.7765726217940901E-5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E171">
            <v>1.2837576499634E-5</v>
          </cell>
          <cell r="F171">
            <v>7.8729935404762895E-5</v>
          </cell>
          <cell r="G171">
            <v>1.16804715287745E-4</v>
          </cell>
          <cell r="H171">
            <v>1.1487287515275299E-4</v>
          </cell>
          <cell r="I171">
            <v>9.0874930340256003E-5</v>
          </cell>
          <cell r="J171">
            <v>7.6367555104149098E-5</v>
          </cell>
          <cell r="K171">
            <v>8.2441703249933106E-5</v>
          </cell>
          <cell r="L171">
            <v>8.3335341988006206E-5</v>
          </cell>
          <cell r="M171">
            <v>1.15655625537742E-4</v>
          </cell>
          <cell r="N171">
            <v>1.7560586625363901E-4</v>
          </cell>
          <cell r="O171">
            <v>1.8809846128753799E-4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E172">
            <v>2.0545326735294401E-2</v>
          </cell>
          <cell r="F172">
            <v>0.17365818276483691</v>
          </cell>
          <cell r="G172">
            <v>0.36690422475641921</v>
          </cell>
          <cell r="H172">
            <v>0.85312194367324901</v>
          </cell>
          <cell r="I172">
            <v>0.881221365350221</v>
          </cell>
          <cell r="J172">
            <v>0.50624147962562493</v>
          </cell>
          <cell r="K172">
            <v>0.22460846045409921</v>
          </cell>
          <cell r="L172">
            <v>0.14092255238619369</v>
          </cell>
          <cell r="M172">
            <v>0.17607774068089233</v>
          </cell>
          <cell r="N172">
            <v>0.25583474203170753</v>
          </cell>
          <cell r="O172">
            <v>0.3458917752209249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E173">
            <v>1.2671994768329346E-4</v>
          </cell>
          <cell r="F173">
            <v>1.1262033245318156E-3</v>
          </cell>
          <cell r="G173">
            <v>2.512766355939295E-3</v>
          </cell>
          <cell r="H173">
            <v>6.4481796372551411E-3</v>
          </cell>
          <cell r="I173">
            <v>6.9978010285962197E-3</v>
          </cell>
          <cell r="J173">
            <v>4.2022694083759379E-3</v>
          </cell>
          <cell r="K173">
            <v>2.0857135702126773E-3</v>
          </cell>
          <cell r="L173">
            <v>1.4125539267046535E-3</v>
          </cell>
          <cell r="M173">
            <v>1.8443485973700662E-3</v>
          </cell>
          <cell r="N173">
            <v>2.6797734103133964E-3</v>
          </cell>
          <cell r="O173">
            <v>3.6230872113852805E-3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E174">
            <v>2.8029095136827332E-4</v>
          </cell>
          <cell r="F174">
            <v>2.3691430117985892E-3</v>
          </cell>
          <cell r="G174">
            <v>5.0055146624340954E-3</v>
          </cell>
          <cell r="H174">
            <v>1.1638771400726449E-2</v>
          </cell>
          <cell r="I174">
            <v>1.2022119581858405E-2</v>
          </cell>
          <cell r="J174">
            <v>6.9064321913454955E-3</v>
          </cell>
          <cell r="K174">
            <v>3.0642354768635575E-3</v>
          </cell>
          <cell r="L174">
            <v>1.9225450530176492E-3</v>
          </cell>
          <cell r="M174">
            <v>2.4021519874610131E-3</v>
          </cell>
          <cell r="N174">
            <v>3.4902420468172959E-3</v>
          </cell>
          <cell r="O174">
            <v>4.7188509579935266E-3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E175">
            <v>1.03811851910244E-5</v>
          </cell>
          <cell r="F175">
            <v>8.7008490273455803E-5</v>
          </cell>
          <cell r="G175">
            <v>1.2456840964824499E-4</v>
          </cell>
          <cell r="H175">
            <v>3.7492450129032398E-4</v>
          </cell>
          <cell r="I175">
            <v>1.59730611499629E-4</v>
          </cell>
          <cell r="J175">
            <v>6.6836308788478804E-5</v>
          </cell>
          <cell r="K175">
            <v>5.2766240989121097E-5</v>
          </cell>
          <cell r="L175">
            <v>4.5403880558952203E-5</v>
          </cell>
          <cell r="M175">
            <v>1.00968520540037E-4</v>
          </cell>
          <cell r="N175">
            <v>1.3295097250657601E-4</v>
          </cell>
          <cell r="O175">
            <v>1.2748207651747299E-4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E176">
            <v>1.0242978905868799E-5</v>
          </cell>
          <cell r="F176">
            <v>9.5506817400636601E-5</v>
          </cell>
          <cell r="G176">
            <v>2.0133572329037E-4</v>
          </cell>
          <cell r="H176">
            <v>5.1965895798425105E-4</v>
          </cell>
          <cell r="I176">
            <v>5.4646147877227404E-4</v>
          </cell>
          <cell r="J176">
            <v>4.2604759697921902E-4</v>
          </cell>
          <cell r="K176">
            <v>2.0211739979016799E-4</v>
          </cell>
          <cell r="L176">
            <v>1.3861219709478199E-4</v>
          </cell>
          <cell r="M176">
            <v>1.7898668614622099E-4</v>
          </cell>
          <cell r="N176">
            <v>2.6933454739690702E-4</v>
          </cell>
          <cell r="O176">
            <v>3.6140156956408602E-4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E177">
            <v>4.4481536757274301E-2</v>
          </cell>
          <cell r="F177">
            <v>84.695151627960058</v>
          </cell>
          <cell r="G177">
            <v>295.414643982418</v>
          </cell>
          <cell r="H177">
            <v>277.01825906769295</v>
          </cell>
          <cell r="I177">
            <v>280.7273531710448</v>
          </cell>
          <cell r="J177">
            <v>268.4554898490403</v>
          </cell>
          <cell r="K177">
            <v>257.49111216849639</v>
          </cell>
          <cell r="L177">
            <v>243.45130748139547</v>
          </cell>
          <cell r="M177">
            <v>234.987774682934</v>
          </cell>
          <cell r="N177">
            <v>228.53973368990586</v>
          </cell>
          <cell r="O177">
            <v>225.44803074457599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E178">
            <v>2.3706886308134123E-4</v>
          </cell>
          <cell r="F178">
            <v>0.48193528035855443</v>
          </cell>
          <cell r="G178">
            <v>1.8139078497392542</v>
          </cell>
          <cell r="H178">
            <v>1.7778044105230333</v>
          </cell>
          <cell r="I178">
            <v>2.0083269259270553</v>
          </cell>
          <cell r="J178">
            <v>2.1855976401395703</v>
          </cell>
          <cell r="K178">
            <v>2.2442937345248937</v>
          </cell>
          <cell r="L178">
            <v>2.267498755540815</v>
          </cell>
          <cell r="M178">
            <v>2.2697963335018327</v>
          </cell>
          <cell r="N178">
            <v>2.2075133495296111</v>
          </cell>
          <cell r="O178">
            <v>2.1776499405967202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E179">
            <v>6.0273085036957098E-4</v>
          </cell>
          <cell r="F179">
            <v>1.1476307808666677</v>
          </cell>
          <cell r="G179">
            <v>4.0029084550463194</v>
          </cell>
          <cell r="H179">
            <v>3.7536349467167098</v>
          </cell>
          <cell r="I179">
            <v>3.8038936744043994</v>
          </cell>
          <cell r="J179">
            <v>3.6376082635371239</v>
          </cell>
          <cell r="K179">
            <v>3.4890394602777257</v>
          </cell>
          <cell r="L179">
            <v>3.2987982043549535</v>
          </cell>
          <cell r="M179">
            <v>3.1841161881156408</v>
          </cell>
          <cell r="N179">
            <v>3.096744358941816</v>
          </cell>
          <cell r="O179">
            <v>3.0548513651026505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E180">
            <v>1.9722805565713899E-5</v>
          </cell>
          <cell r="F180">
            <v>3.8453979721752699E-2</v>
          </cell>
          <cell r="G180">
            <v>0.115489288246881</v>
          </cell>
          <cell r="H180">
            <v>4.53504489743271E-2</v>
          </cell>
          <cell r="I180">
            <v>0.10936493493127999</v>
          </cell>
          <cell r="J180">
            <v>0.13046245769023601</v>
          </cell>
          <cell r="K180">
            <v>7.98335527086559E-2</v>
          </cell>
          <cell r="L180">
            <v>0.107840491326744</v>
          </cell>
          <cell r="M180">
            <v>9.8094500854028696E-2</v>
          </cell>
          <cell r="N180">
            <v>6.9880391096652894E-2</v>
          </cell>
          <cell r="O180">
            <v>7.6971540460538598E-2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E181">
            <v>1.9460232878691601E-5</v>
          </cell>
          <cell r="F181">
            <v>3.79603824411094E-2</v>
          </cell>
          <cell r="G181">
            <v>0.14287118233974</v>
          </cell>
          <cell r="H181">
            <v>0.157422427225832</v>
          </cell>
          <cell r="I181">
            <v>0.20178202887750901</v>
          </cell>
          <cell r="J181">
            <v>0.24222553843185499</v>
          </cell>
          <cell r="K181">
            <v>0.25238847871387898</v>
          </cell>
          <cell r="L181">
            <v>0.255027253167255</v>
          </cell>
          <cell r="M181">
            <v>0.25527931149489702</v>
          </cell>
          <cell r="N181">
            <v>0.24829282442157999</v>
          </cell>
          <cell r="O181">
            <v>0.24494643241121999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E182">
            <v>3.1002933370501199E-2</v>
          </cell>
          <cell r="F182">
            <v>0.1439367262786484</v>
          </cell>
          <cell r="G182">
            <v>0.2957836258008017</v>
          </cell>
          <cell r="H182">
            <v>3.8026645734079647</v>
          </cell>
          <cell r="I182">
            <v>80.724157388890177</v>
          </cell>
          <cell r="J182">
            <v>154.42392816109924</v>
          </cell>
          <cell r="K182">
            <v>169.59386683780642</v>
          </cell>
          <cell r="L182">
            <v>165.80379991135601</v>
          </cell>
          <cell r="M182">
            <v>161.25203671998011</v>
          </cell>
          <cell r="N182">
            <v>157.05249630433724</v>
          </cell>
          <cell r="O182">
            <v>154.84904712031189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E183">
            <v>1.7776206313145144E-4</v>
          </cell>
          <cell r="F183">
            <v>8.6398603058957977E-4</v>
          </cell>
          <cell r="G183">
            <v>1.8808937016095292E-3</v>
          </cell>
          <cell r="H183">
            <v>2.7630847924826715E-2</v>
          </cell>
          <cell r="I183">
            <v>0.64449867734521671</v>
          </cell>
          <cell r="J183">
            <v>1.3134498497997429</v>
          </cell>
          <cell r="K183">
            <v>1.5094638752616936</v>
          </cell>
          <cell r="L183">
            <v>1.570132610443155</v>
          </cell>
          <cell r="M183">
            <v>1.5792384576984735</v>
          </cell>
          <cell r="N183">
            <v>1.538109825378881</v>
          </cell>
          <cell r="O183">
            <v>1.516530118469255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E184">
            <v>4.2295952756481945E-4</v>
          </cell>
          <cell r="F184">
            <v>1.9636661156705046E-3</v>
          </cell>
          <cell r="G184">
            <v>4.0352472824120361E-3</v>
          </cell>
          <cell r="H184">
            <v>5.1878097863683012E-2</v>
          </cell>
          <cell r="I184">
            <v>1.1012845482795373</v>
          </cell>
          <cell r="J184">
            <v>2.1067384469454189</v>
          </cell>
          <cell r="K184">
            <v>2.3136953183875359</v>
          </cell>
          <cell r="L184">
            <v>2.2619890847388264</v>
          </cell>
          <cell r="M184">
            <v>2.1998913604362906</v>
          </cell>
          <cell r="N184">
            <v>2.1425988581765001</v>
          </cell>
          <cell r="O184">
            <v>2.1125381598951165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E185">
            <v>1.29167392568737E-5</v>
          </cell>
          <cell r="F185">
            <v>5.1236271471426897E-5</v>
          </cell>
          <cell r="G185">
            <v>8.2637526602169194E-5</v>
          </cell>
          <cell r="H185">
            <v>1.8470675185584E-3</v>
          </cell>
          <cell r="I185">
            <v>4.4006066258763299E-2</v>
          </cell>
          <cell r="J185">
            <v>5.5626616524440099E-2</v>
          </cell>
          <cell r="K185">
            <v>3.1745922943044E-2</v>
          </cell>
          <cell r="L185">
            <v>4.7406751863529703E-2</v>
          </cell>
          <cell r="M185">
            <v>4.1604195384490297E-2</v>
          </cell>
          <cell r="N185">
            <v>2.9380319031112101E-2</v>
          </cell>
          <cell r="O185">
            <v>3.81726402129055E-2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E186">
            <v>1.27447767577788E-5</v>
          </cell>
          <cell r="F186">
            <v>6.2569437785398905E-5</v>
          </cell>
          <cell r="G186">
            <v>1.3244261149124799E-4</v>
          </cell>
          <cell r="H186">
            <v>1.90654827874202E-3</v>
          </cell>
          <cell r="I186">
            <v>4.4320963647626603E-2</v>
          </cell>
          <cell r="J186">
            <v>9.03245167452182E-2</v>
          </cell>
          <cell r="K186">
            <v>0.103803649978184</v>
          </cell>
          <cell r="L186">
            <v>0.10798467870242801</v>
          </cell>
          <cell r="M186">
            <v>0.108632784251064</v>
          </cell>
          <cell r="N186">
            <v>0.106012766242464</v>
          </cell>
          <cell r="O186">
            <v>0.109157154628508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E187">
            <v>7.8686213238875605E-2</v>
          </cell>
          <cell r="F187">
            <v>9.8879145728149098E-2</v>
          </cell>
          <cell r="G187">
            <v>4.7745998526480815E-2</v>
          </cell>
          <cell r="H187">
            <v>0.30386905980436141</v>
          </cell>
          <cell r="I187">
            <v>0.37212376637820072</v>
          </cell>
          <cell r="J187">
            <v>0.51591320334689095</v>
          </cell>
          <cell r="K187">
            <v>0.75069165789906933</v>
          </cell>
          <cell r="L187">
            <v>1.1193631881835149</v>
          </cell>
          <cell r="M187">
            <v>2.1332535009793712</v>
          </cell>
          <cell r="N187">
            <v>2.4027795897745978</v>
          </cell>
          <cell r="O187">
            <v>3.5646443321094301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E188">
            <v>1.74455492877961E-4</v>
          </cell>
          <cell r="F188">
            <v>2.2159536940566062E-4</v>
          </cell>
          <cell r="G188">
            <v>1.1376785456715507E-4</v>
          </cell>
          <cell r="H188">
            <v>8.0006908549944817E-4</v>
          </cell>
          <cell r="I188">
            <v>9.9871800596242045E-4</v>
          </cell>
          <cell r="J188">
            <v>1.4617868351740626E-3</v>
          </cell>
          <cell r="K188">
            <v>2.2601599484551407E-3</v>
          </cell>
          <cell r="L188">
            <v>3.4187020984041377E-3</v>
          </cell>
          <cell r="M188">
            <v>6.5462322644982028E-3</v>
          </cell>
          <cell r="N188">
            <v>7.3733165176286123E-3</v>
          </cell>
          <cell r="O188">
            <v>1.0938685780945563E-2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E189">
            <v>1.0734817631497355E-3</v>
          </cell>
          <cell r="F189">
            <v>1.3489651531807521E-3</v>
          </cell>
          <cell r="G189">
            <v>6.5137787894243811E-4</v>
          </cell>
          <cell r="H189">
            <v>4.1455533397593645E-3</v>
          </cell>
          <cell r="I189">
            <v>5.0767225972469321E-3</v>
          </cell>
          <cell r="J189">
            <v>7.0383793089616765E-3</v>
          </cell>
          <cell r="K189">
            <v>1.024135958934611E-2</v>
          </cell>
          <cell r="L189">
            <v>1.5270984831971573E-2</v>
          </cell>
          <cell r="M189">
            <v>2.9103049126594449E-2</v>
          </cell>
          <cell r="N189">
            <v>3.2780076258862256E-2</v>
          </cell>
          <cell r="O189">
            <v>4.8630891297536567E-2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E190">
            <v>3.8708982186791897E-6</v>
          </cell>
          <cell r="F190">
            <v>1.14275229009698E-6</v>
          </cell>
          <cell r="G190">
            <v>1.1686646658886999E-6</v>
          </cell>
          <cell r="H190">
            <v>1.63348268388981E-5</v>
          </cell>
          <cell r="I190">
            <v>5.2692450573639198E-6</v>
          </cell>
          <cell r="J190">
            <v>1.9277381920640101E-5</v>
          </cell>
          <cell r="K190">
            <v>3.5482225731849598E-5</v>
          </cell>
          <cell r="L190">
            <v>4.0979078468135901E-5</v>
          </cell>
          <cell r="M190">
            <v>1.16043858905819E-4</v>
          </cell>
          <cell r="N190">
            <v>7.7400963827392705E-5</v>
          </cell>
          <cell r="O190">
            <v>1.22108882568901E-4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E191">
            <v>3.8708982186791897E-6</v>
          </cell>
          <cell r="F191">
            <v>5.0005821968492346E-6</v>
          </cell>
          <cell r="G191">
            <v>2.7387067459429098E-6</v>
          </cell>
          <cell r="H191">
            <v>1.8073790255903452E-5</v>
          </cell>
          <cell r="I191">
            <v>2.1849487897490899E-5</v>
          </cell>
          <cell r="J191">
            <v>3.3009802708521975E-5</v>
          </cell>
          <cell r="K191">
            <v>5.6552817244854848E-5</v>
          </cell>
          <cell r="L191">
            <v>8.5126245375060898E-5</v>
          </cell>
          <cell r="M191">
            <v>1.7518895190129911E-4</v>
          </cell>
          <cell r="N191">
            <v>2.0069627188646217E-4</v>
          </cell>
          <cell r="O191">
            <v>2.7777436464202176E-4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E192">
            <v>1.90491204283821E-2</v>
          </cell>
          <cell r="F192">
            <v>5.2872661540893699E-2</v>
          </cell>
          <cell r="G192">
            <v>8.0591475206608615E-2</v>
          </cell>
          <cell r="H192">
            <v>0.13007232756109252</v>
          </cell>
          <cell r="I192">
            <v>0.25441416094816161</v>
          </cell>
          <cell r="J192">
            <v>0.34495446241810024</v>
          </cell>
          <cell r="K192">
            <v>0.54269831414102643</v>
          </cell>
          <cell r="L192">
            <v>0.59806516182326952</v>
          </cell>
          <cell r="M192">
            <v>0.46757713353757002</v>
          </cell>
          <cell r="N192">
            <v>0.24671405351260689</v>
          </cell>
          <cell r="O192">
            <v>0.26316935896348109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E193">
            <v>1.0380446271436021E-4</v>
          </cell>
          <cell r="F193">
            <v>2.9928483553780201E-4</v>
          </cell>
          <cell r="G193">
            <v>4.7787899620013659E-4</v>
          </cell>
          <cell r="H193">
            <v>8.4903849256197459E-4</v>
          </cell>
          <cell r="I193">
            <v>1.8515138385196946E-3</v>
          </cell>
          <cell r="J193">
            <v>2.7118890803710031E-3</v>
          </cell>
          <cell r="K193">
            <v>4.7111985517281621E-3</v>
          </cell>
          <cell r="L193">
            <v>5.3968918528169109E-3</v>
          </cell>
          <cell r="M193">
            <v>4.2918218336428686E-3</v>
          </cell>
          <cell r="N193">
            <v>2.2645520612202077E-3</v>
          </cell>
          <cell r="O193">
            <v>2.4155928930910992E-3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E194">
            <v>2.5987885986878751E-4</v>
          </cell>
          <cell r="F194">
            <v>7.2131871133552096E-4</v>
          </cell>
          <cell r="G194">
            <v>1.0994744230096664E-3</v>
          </cell>
          <cell r="H194">
            <v>1.7745201577229551E-3</v>
          </cell>
          <cell r="I194">
            <v>3.4708616773282629E-3</v>
          </cell>
          <cell r="J194">
            <v>4.7060636073410636E-3</v>
          </cell>
          <cell r="K194">
            <v>7.4037969187043112E-3</v>
          </cell>
          <cell r="L194">
            <v>8.1591427261019003E-3</v>
          </cell>
          <cell r="M194">
            <v>6.3789513443052014E-3</v>
          </cell>
          <cell r="N194">
            <v>3.3658124626549397E-3</v>
          </cell>
          <cell r="O194">
            <v>3.5903050336081994E-3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E195">
            <v>8.7804407255719692E-6</v>
          </cell>
          <cell r="F195">
            <v>1.84090111404173E-5</v>
          </cell>
          <cell r="G195">
            <v>1.9694587747475301E-5</v>
          </cell>
          <cell r="H195">
            <v>4.4754843990296398E-5</v>
          </cell>
          <cell r="I195">
            <v>1.04770603709107E-4</v>
          </cell>
          <cell r="J195">
            <v>1.20189969181689E-4</v>
          </cell>
          <cell r="K195">
            <v>2.3168872100208499E-4</v>
          </cell>
          <cell r="L195">
            <v>1.67948974033501E-4</v>
          </cell>
          <cell r="M195">
            <v>6.10189338582835E-5</v>
          </cell>
          <cell r="N195">
            <v>4.2159911685836898E-5</v>
          </cell>
          <cell r="O195">
            <v>1.3856988677627701E-4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E196">
            <v>8.6635453930660702E-6</v>
          </cell>
          <cell r="F196">
            <v>2.6331584666616302E-5</v>
          </cell>
          <cell r="G196">
            <v>4.1199216500467202E-5</v>
          </cell>
          <cell r="H196">
            <v>7.2655883454686199E-5</v>
          </cell>
          <cell r="I196">
            <v>1.5131874592903201E-4</v>
          </cell>
          <cell r="J196">
            <v>2.2826220153921001E-4</v>
          </cell>
          <cell r="K196">
            <v>3.9091854971389699E-4</v>
          </cell>
          <cell r="L196">
            <v>4.4101596140089499E-4</v>
          </cell>
          <cell r="M196">
            <v>3.7217238574246801E-4</v>
          </cell>
          <cell r="N196">
            <v>2.37226629668611E-4</v>
          </cell>
          <cell r="O196">
            <v>2.4174873232039699E-4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E197">
            <v>1.89665021612462E-2</v>
          </cell>
          <cell r="F197">
            <v>3.8865928379594181</v>
          </cell>
          <cell r="G197">
            <v>16.810388376967499</v>
          </cell>
          <cell r="H197">
            <v>16.25187742720561</v>
          </cell>
          <cell r="I197">
            <v>14.95590984609577</v>
          </cell>
          <cell r="J197">
            <v>14.497763152708343</v>
          </cell>
          <cell r="K197">
            <v>13.66904532101489</v>
          </cell>
          <cell r="L197">
            <v>14.54660493304147</v>
          </cell>
          <cell r="M197">
            <v>15.14456996211714</v>
          </cell>
          <cell r="N197">
            <v>16.81243749798514</v>
          </cell>
          <cell r="O197">
            <v>18.252167791917998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E198">
            <v>3.0143007609310815E-5</v>
          </cell>
          <cell r="F198">
            <v>6.4861272676513676E-3</v>
          </cell>
          <cell r="G198">
            <v>2.9781961665185486E-2</v>
          </cell>
          <cell r="H198">
            <v>2.9164891634351438E-2</v>
          </cell>
          <cell r="I198">
            <v>2.9253886921384042E-2</v>
          </cell>
          <cell r="J198">
            <v>2.9228953909170328E-2</v>
          </cell>
          <cell r="K198">
            <v>2.903842928080386E-2</v>
          </cell>
          <cell r="L198">
            <v>3.186467986605887E-2</v>
          </cell>
          <cell r="M198">
            <v>3.3309560208476391E-2</v>
          </cell>
          <cell r="N198">
            <v>3.6977933377521741E-2</v>
          </cell>
          <cell r="O198">
            <v>4.014453256321536E-2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E199">
            <v>2.5875173480554133E-4</v>
          </cell>
          <cell r="F199">
            <v>5.3023094651561013E-2</v>
          </cell>
          <cell r="G199">
            <v>0.22933681278263945</v>
          </cell>
          <cell r="H199">
            <v>0.22171729095778483</v>
          </cell>
          <cell r="I199">
            <v>0.20403696925096576</v>
          </cell>
          <cell r="J199">
            <v>0.19778667329752184</v>
          </cell>
          <cell r="K199">
            <v>0.18648083657591916</v>
          </cell>
          <cell r="L199">
            <v>0.19845300045077044</v>
          </cell>
          <cell r="M199">
            <v>0.20661077710937434</v>
          </cell>
          <cell r="N199">
            <v>0.22936476804891129</v>
          </cell>
          <cell r="O199">
            <v>0.24900638188155486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E200">
            <v>6.8815566588296698E-7</v>
          </cell>
          <cell r="F200">
            <v>1.40310725580934E-4</v>
          </cell>
          <cell r="G200">
            <v>5.0626663329303098E-4</v>
          </cell>
          <cell r="H200">
            <v>5.5867408757538497E-5</v>
          </cell>
          <cell r="I200">
            <v>4.7355641670438999E-4</v>
          </cell>
          <cell r="J200">
            <v>1.3278861820614199E-4</v>
          </cell>
          <cell r="K200">
            <v>3.3699489381271798E-4</v>
          </cell>
          <cell r="L200">
            <v>2.9594949186567199E-4</v>
          </cell>
          <cell r="M200">
            <v>2.5577721359109701E-4</v>
          </cell>
          <cell r="N200">
            <v>4.9575993559300598E-4</v>
          </cell>
          <cell r="O200">
            <v>2.04872329047862E-4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E201">
            <v>6.8815566588296698E-7</v>
          </cell>
          <cell r="F201">
            <v>1.4099888124681701E-4</v>
          </cell>
          <cell r="G201">
            <v>6.47174337060016E-4</v>
          </cell>
          <cell r="H201">
            <v>6.3390212840301813E-4</v>
          </cell>
          <cell r="I201">
            <v>6.3572746974899349E-4</v>
          </cell>
          <cell r="J201">
            <v>6.3531290067239102E-4</v>
          </cell>
          <cell r="K201">
            <v>6.3154370994182813E-4</v>
          </cell>
          <cell r="L201">
            <v>6.9267412150822796E-4</v>
          </cell>
          <cell r="M201">
            <v>7.2437773675156753E-4</v>
          </cell>
          <cell r="N201">
            <v>8.0395304287099467E-4</v>
          </cell>
          <cell r="O201">
            <v>8.7323694698064299E-4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  <cell r="D202">
            <v>0.416194029416599</v>
          </cell>
          <cell r="E202">
            <v>0.36067215435237365</v>
          </cell>
          <cell r="F202">
            <v>0.2774493376483077</v>
          </cell>
          <cell r="G202">
            <v>0.13873267929601302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  <cell r="D203">
            <v>0.46789029499006607</v>
          </cell>
          <cell r="E203">
            <v>0.37689941954096312</v>
          </cell>
          <cell r="F203">
            <v>0.26221579744861911</v>
          </cell>
          <cell r="G203">
            <v>0.11309616769147304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  <cell r="D204">
            <v>4.2039935722608397E-2</v>
          </cell>
          <cell r="E204">
            <v>3.6431480332673759E-2</v>
          </cell>
          <cell r="F204">
            <v>2.802511970824792E-2</v>
          </cell>
          <cell r="G204">
            <v>1.4013320873418436E-2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D205">
            <v>8689.5836749559603</v>
          </cell>
          <cell r="E205">
            <v>8212.6724857592999</v>
          </cell>
          <cell r="F205">
            <v>7101.63576289704</v>
          </cell>
          <cell r="G205">
            <v>5234.5297857258602</v>
          </cell>
          <cell r="H205">
            <v>3629.39727581638</v>
          </cell>
          <cell r="I205">
            <v>3330.0556216063101</v>
          </cell>
          <cell r="J205">
            <v>3101.6014255380801</v>
          </cell>
          <cell r="K205">
            <v>2963.3211381155002</v>
          </cell>
          <cell r="L205">
            <v>2916.2446441808202</v>
          </cell>
          <cell r="M205">
            <v>2426.9077187222902</v>
          </cell>
          <cell r="N205">
            <v>2146.60668008727</v>
          </cell>
          <cell r="O205">
            <v>2169.6632346690599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D206">
            <v>116.80601150355233</v>
          </cell>
          <cell r="E206">
            <v>110.39533684579766</v>
          </cell>
          <cell r="F206">
            <v>95.460700954605286</v>
          </cell>
          <cell r="G206">
            <v>70.36292752774267</v>
          </cell>
          <cell r="H206">
            <v>48.78662037305466</v>
          </cell>
          <cell r="I206">
            <v>44.762848232402469</v>
          </cell>
          <cell r="J206">
            <v>41.691950425078581</v>
          </cell>
          <cell r="K206">
            <v>39.833176812028732</v>
          </cell>
          <cell r="L206">
            <v>39.200371179702586</v>
          </cell>
          <cell r="M206">
            <v>32.622668877467461</v>
          </cell>
          <cell r="N206">
            <v>28.854842066889532</v>
          </cell>
          <cell r="O206">
            <v>29.164769939208057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D207">
            <v>118.54820838957669</v>
          </cell>
          <cell r="E207">
            <v>112.04191658607492</v>
          </cell>
          <cell r="F207">
            <v>96.884526096821872</v>
          </cell>
          <cell r="G207">
            <v>71.412411810721139</v>
          </cell>
          <cell r="H207">
            <v>49.514287528190685</v>
          </cell>
          <cell r="I207">
            <v>45.430499612637263</v>
          </cell>
          <cell r="J207">
            <v>42.313798438445872</v>
          </cell>
          <cell r="K207">
            <v>40.427300656418872</v>
          </cell>
          <cell r="L207">
            <v>39.785056537255386</v>
          </cell>
          <cell r="M207">
            <v>33.109245821586427</v>
          </cell>
          <cell r="N207">
            <v>29.285220737889059</v>
          </cell>
          <cell r="O207">
            <v>29.599771277886216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E208">
            <v>1.07636224942306E-2</v>
          </cell>
          <cell r="F208">
            <v>0.1905903693705269</v>
          </cell>
          <cell r="G208">
            <v>10.061143907906757</v>
          </cell>
          <cell r="H208">
            <v>9.8340830748317298</v>
          </cell>
          <cell r="I208">
            <v>8.9766105616635699</v>
          </cell>
          <cell r="J208">
            <v>8.6519193676793904</v>
          </cell>
          <cell r="K208">
            <v>7.95853653150398</v>
          </cell>
          <cell r="L208">
            <v>8.0250606628395911</v>
          </cell>
          <cell r="M208">
            <v>7.9942680201072802</v>
          </cell>
          <cell r="N208">
            <v>7.6478145833292395</v>
          </cell>
          <cell r="O208">
            <v>5.6713935775171205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E209">
            <v>1.1488416369536453E-5</v>
          </cell>
          <cell r="F209">
            <v>2.131349038210663E-4</v>
          </cell>
          <cell r="G209">
            <v>1.2173345837034708E-2</v>
          </cell>
          <cell r="H209">
            <v>1.2073746104546116E-2</v>
          </cell>
          <cell r="I209">
            <v>1.1932850576530601E-2</v>
          </cell>
          <cell r="J209">
            <v>1.1804384183419649E-2</v>
          </cell>
          <cell r="K209">
            <v>1.161808852371562E-2</v>
          </cell>
          <cell r="L209">
            <v>1.1867810508881201E-2</v>
          </cell>
          <cell r="M209">
            <v>1.1849585746296486E-2</v>
          </cell>
          <cell r="N209">
            <v>1.133605158708708E-2</v>
          </cell>
          <cell r="O209">
            <v>8.4064812849347637E-3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E210">
            <v>1.4684341738377377E-4</v>
          </cell>
          <cell r="F210">
            <v>2.6001414648093683E-3</v>
          </cell>
          <cell r="G210">
            <v>0.13725980774770474</v>
          </cell>
          <cell r="H210">
            <v>0.13416211561844127</v>
          </cell>
          <cell r="I210">
            <v>0.1224639912914539</v>
          </cell>
          <cell r="J210">
            <v>0.11803437063682647</v>
          </cell>
          <cell r="K210">
            <v>0.1085748503615822</v>
          </cell>
          <cell r="L210">
            <v>0.10948241013423714</v>
          </cell>
          <cell r="M210">
            <v>0.10906231951033134</v>
          </cell>
          <cell r="N210">
            <v>0.10433580604814781</v>
          </cell>
          <cell r="O210">
            <v>7.7372354399960833E-2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E211">
            <v>2.5487893086448998E-7</v>
          </cell>
          <cell r="F211">
            <v>4.3824826470693197E-6</v>
          </cell>
          <cell r="G211">
            <v>2.5996132653397999E-4</v>
          </cell>
          <cell r="H211">
            <v>6.5034463945482605E-5</v>
          </cell>
          <cell r="I211">
            <v>1.94265832901972E-4</v>
          </cell>
          <cell r="J211">
            <v>8.1179044390033102E-5</v>
          </cell>
          <cell r="K211">
            <v>1.7139898505440899E-4</v>
          </cell>
          <cell r="L211">
            <v>7.4080613911277997E-5</v>
          </cell>
          <cell r="M211">
            <v>2.0136697469352001E-4</v>
          </cell>
          <cell r="N211">
            <v>4.5069062160125603E-5</v>
          </cell>
          <cell r="O211">
            <v>1.37830340302739E-4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E212">
            <v>2.5487893086448998E-7</v>
          </cell>
          <cell r="F212">
            <v>4.6373615779338103E-6</v>
          </cell>
          <cell r="G212">
            <v>2.6449482335331298E-4</v>
          </cell>
          <cell r="H212">
            <v>2.6239245600443199E-4</v>
          </cell>
          <cell r="I212">
            <v>2.5930029684745402E-4</v>
          </cell>
          <cell r="J212">
            <v>2.56551596358525E-4</v>
          </cell>
          <cell r="K212">
            <v>2.5257802944444199E-4</v>
          </cell>
          <cell r="L212">
            <v>2.5795309017646E-4</v>
          </cell>
          <cell r="M212">
            <v>2.5760765251646998E-4</v>
          </cell>
          <cell r="N212">
            <v>2.46436036853646E-4</v>
          </cell>
          <cell r="O212">
            <v>1.8289940246286399E-4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D213">
            <v>7.6646548188460221E-3</v>
          </cell>
          <cell r="E213">
            <v>1.5367128752498415E-2</v>
          </cell>
          <cell r="F213">
            <v>1.1199244689377294E-2</v>
          </cell>
          <cell r="G213">
            <v>2.8757066839445369E-2</v>
          </cell>
          <cell r="H213">
            <v>2.4694290441800219E-2</v>
          </cell>
          <cell r="I213">
            <v>0.32164569338202059</v>
          </cell>
          <cell r="J213">
            <v>0.55702082817952348</v>
          </cell>
          <cell r="K213">
            <v>1.0989476328052328</v>
          </cell>
          <cell r="L213">
            <v>1.4790668029707836</v>
          </cell>
          <cell r="M213">
            <v>1.6194977861195055</v>
          </cell>
          <cell r="N213">
            <v>1.3851849738894493</v>
          </cell>
          <cell r="O213">
            <v>1.3623566262405551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D214">
            <v>7.6646548188460204E-3</v>
          </cell>
          <cell r="E214">
            <v>1.5367128752498412E-2</v>
          </cell>
          <cell r="F214">
            <v>1.119924468937729E-2</v>
          </cell>
          <cell r="G214">
            <v>2.8757066839445369E-2</v>
          </cell>
          <cell r="H214">
            <v>2.4694290441800215E-2</v>
          </cell>
          <cell r="I214">
            <v>0.32164569338202059</v>
          </cell>
          <cell r="J214">
            <v>0.55702082817952336</v>
          </cell>
          <cell r="K214">
            <v>1.0989476328052328</v>
          </cell>
          <cell r="L214">
            <v>1.4790668029707834</v>
          </cell>
          <cell r="M214">
            <v>1.6194977861195055</v>
          </cell>
          <cell r="N214">
            <v>1.3851849738894491</v>
          </cell>
          <cell r="O214">
            <v>1.3623566262405551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D215">
            <v>7.6636326215034642E-3</v>
          </cell>
          <cell r="E215">
            <v>1.5368694476398308E-2</v>
          </cell>
          <cell r="F215">
            <v>1.1200408011863009E-2</v>
          </cell>
          <cell r="G215">
            <v>2.8759942833729266E-2</v>
          </cell>
          <cell r="H215">
            <v>2.4696760117811922E-2</v>
          </cell>
          <cell r="I215">
            <v>0.32167786116716834</v>
          </cell>
          <cell r="J215">
            <v>0.55707653583221728</v>
          </cell>
          <cell r="K215">
            <v>1.0990575385483186</v>
          </cell>
          <cell r="L215">
            <v>1.4792147244416407</v>
          </cell>
          <cell r="M215">
            <v>1.619659752092155</v>
          </cell>
          <cell r="N215">
            <v>1.3853235062356426</v>
          </cell>
          <cell r="O215">
            <v>1.3624928755338013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D216">
            <v>7.6636326215034642E-3</v>
          </cell>
          <cell r="E216">
            <v>1.5368694476398308E-2</v>
          </cell>
          <cell r="F216">
            <v>1.1200408011863009E-2</v>
          </cell>
          <cell r="G216">
            <v>2.8759942833729266E-2</v>
          </cell>
          <cell r="H216">
            <v>2.4696760117811922E-2</v>
          </cell>
          <cell r="I216">
            <v>0.32167786116716834</v>
          </cell>
          <cell r="J216">
            <v>0.55707653583221728</v>
          </cell>
          <cell r="K216">
            <v>1.0990575385483186</v>
          </cell>
          <cell r="L216">
            <v>1.4792147244416407</v>
          </cell>
          <cell r="M216">
            <v>1.619659752092155</v>
          </cell>
          <cell r="N216">
            <v>1.3853235062356426</v>
          </cell>
          <cell r="O216">
            <v>1.3624928755338013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D217">
            <v>3.6475009258778702E-3</v>
          </cell>
          <cell r="E217">
            <v>6.3910481516772796E-2</v>
          </cell>
          <cell r="F217">
            <v>1.64753091837277E-2</v>
          </cell>
          <cell r="G217">
            <v>1.6515337793253801E-2</v>
          </cell>
          <cell r="H217">
            <v>2.1241444076224199E-2</v>
          </cell>
          <cell r="I217">
            <v>3.4593082091919598</v>
          </cell>
          <cell r="J217">
            <v>6.4453904489654104</v>
          </cell>
          <cell r="K217">
            <v>11.2073893633994</v>
          </cell>
          <cell r="L217">
            <v>6.1147897498280104</v>
          </cell>
          <cell r="M217">
            <v>6.0879608466070296</v>
          </cell>
          <cell r="N217">
            <v>8.5029977829181291</v>
          </cell>
          <cell r="O217">
            <v>3.2245487367760499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D218">
            <v>3.6475009258778702E-3</v>
          </cell>
          <cell r="E218">
            <v>6.6600726906528726E-2</v>
          </cell>
          <cell r="F218">
            <v>7.8916593762382983E-2</v>
          </cell>
          <cell r="G218">
            <v>8.0088616295407838E-2</v>
          </cell>
          <cell r="H218">
            <v>6.0467265155143932E-2</v>
          </cell>
          <cell r="I218">
            <v>3.3818101075392435</v>
          </cell>
          <cell r="J218">
            <v>7.5338726609477309</v>
          </cell>
          <cell r="K218">
            <v>12.92461633980141</v>
          </cell>
          <cell r="L218">
            <v>8.123811322244201</v>
          </cell>
          <cell r="M218">
            <v>7.8866039902411984</v>
          </cell>
          <cell r="N218">
            <v>15.28296251275609</v>
          </cell>
          <cell r="O218">
            <v>17.795022591768802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F219">
            <v>1.8697498356974601E-4</v>
          </cell>
          <cell r="G219">
            <v>1.0028819478197701E-4</v>
          </cell>
          <cell r="H219">
            <v>1.2602672301107237E-3</v>
          </cell>
          <cell r="I219">
            <v>1.8829817963806131E-3</v>
          </cell>
          <cell r="J219">
            <v>2.0720714856441451E-3</v>
          </cell>
          <cell r="K219">
            <v>3.6761493055059401E-3</v>
          </cell>
          <cell r="L219">
            <v>3.71886169250821E-3</v>
          </cell>
          <cell r="M219">
            <v>4.1320783217936169E-3</v>
          </cell>
          <cell r="N219">
            <v>7.518880806109381E-3</v>
          </cell>
          <cell r="O219">
            <v>1.1914400359913799E-2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F220">
            <v>1.3455933963966911E-7</v>
          </cell>
          <cell r="G220">
            <v>7.5850914014308307E-8</v>
          </cell>
          <cell r="H220">
            <v>1.0859502113476894E-6</v>
          </cell>
          <cell r="I220">
            <v>1.6732057661588272E-6</v>
          </cell>
          <cell r="J220">
            <v>1.9604837452512129E-6</v>
          </cell>
          <cell r="K220">
            <v>3.6353114541845011E-6</v>
          </cell>
          <cell r="L220">
            <v>3.7257313341001529E-6</v>
          </cell>
          <cell r="M220">
            <v>4.1397112749517723E-6</v>
          </cell>
          <cell r="N220">
            <v>7.5327700067791889E-6</v>
          </cell>
          <cell r="O220">
            <v>1.1936409153739185E-5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F221">
            <v>2.5508183297373245E-6</v>
          </cell>
          <cell r="G221">
            <v>1.3681881962070592E-6</v>
          </cell>
          <cell r="H221">
            <v>1.7193277354852907E-5</v>
          </cell>
          <cell r="I221">
            <v>2.5688701178453067E-5</v>
          </cell>
          <cell r="J221">
            <v>2.8268369517655431E-5</v>
          </cell>
          <cell r="K221">
            <v>5.0152105122864044E-5</v>
          </cell>
          <cell r="L221">
            <v>5.0734811630398475E-5</v>
          </cell>
          <cell r="M221">
            <v>5.6372146272764268E-5</v>
          </cell>
          <cell r="N221">
            <v>1.0257681863723571E-4</v>
          </cell>
          <cell r="O221">
            <v>1.6254297898927436E-4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E222">
            <v>1.05252249524269E-8</v>
          </cell>
          <cell r="F222">
            <v>1.1869522841958099E-8</v>
          </cell>
          <cell r="G222">
            <v>1.07432434375355E-8</v>
          </cell>
          <cell r="H222">
            <v>3.5018496877530602E-8</v>
          </cell>
          <cell r="I222">
            <v>3.3027488279797699E-8</v>
          </cell>
          <cell r="J222">
            <v>4.4285469080250697E-8</v>
          </cell>
          <cell r="K222">
            <v>6.2094016284534797E-8</v>
          </cell>
          <cell r="L222">
            <v>4.8921389989247701E-8</v>
          </cell>
          <cell r="M222">
            <v>9.2085726792779594E-8</v>
          </cell>
          <cell r="N222">
            <v>1.07510620316447E-7</v>
          </cell>
          <cell r="O222">
            <v>1.9835587624903201E-7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E223">
            <v>1.05252249524269E-8</v>
          </cell>
          <cell r="F223">
            <v>2.2394747794384901E-8</v>
          </cell>
          <cell r="G223">
            <v>2.2623177295837199E-8</v>
          </cell>
          <cell r="H223">
            <v>3.7804590708903799E-8</v>
          </cell>
          <cell r="I223">
            <v>6.1383826105937597E-8</v>
          </cell>
          <cell r="J223">
            <v>6.1410584925389205E-8</v>
          </cell>
          <cell r="K223">
            <v>9.1980633494008303E-8</v>
          </cell>
          <cell r="L223">
            <v>9.4355380267191E-8</v>
          </cell>
          <cell r="M223">
            <v>1.04772731761412E-7</v>
          </cell>
          <cell r="N223">
            <v>1.70403911030617E-7</v>
          </cell>
          <cell r="O223">
            <v>2.70910798260315E-7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  <cell r="D224">
            <v>1410.1394445005001</v>
          </cell>
          <cell r="E224">
            <v>865.23985667985005</v>
          </cell>
          <cell r="F224">
            <v>841.94439797258894</v>
          </cell>
          <cell r="G224">
            <v>362.52095943031998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  <cell r="D225">
            <v>1.5766178884924773</v>
          </cell>
          <cell r="E225">
            <v>0.99149889815476577</v>
          </cell>
          <cell r="F225">
            <v>0.99999601211001266</v>
          </cell>
          <cell r="G225">
            <v>0.43057417403045434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  <cell r="D226">
            <v>19.237918751712193</v>
          </cell>
          <cell r="E226">
            <v>11.804090814186226</v>
          </cell>
          <cell r="F226">
            <v>11.486281009175832</v>
          </cell>
          <cell r="G226">
            <v>4.9457156811776244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  <cell r="D227">
            <v>2.9661986550256949E-2</v>
          </cell>
          <cell r="E227">
            <v>1.9774650584124021E-2</v>
          </cell>
          <cell r="F227">
            <v>1.9774651155512486E-2</v>
          </cell>
          <cell r="G227">
            <v>9.8873333333333296E-3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D228">
            <v>1.5951113482171899</v>
          </cell>
          <cell r="E228">
            <v>0.72174287717568797</v>
          </cell>
          <cell r="F228">
            <v>1.44711293520365</v>
          </cell>
          <cell r="G228">
            <v>1.9058769506176501</v>
          </cell>
          <cell r="H228">
            <v>2.43872731137375</v>
          </cell>
          <cell r="I228">
            <v>1.50543513239353</v>
          </cell>
          <cell r="J228">
            <v>0.745152989159099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D229">
            <v>129.873812963153</v>
          </cell>
          <cell r="E229">
            <v>58.764235827529298</v>
          </cell>
          <cell r="F229">
            <v>117.82379637211901</v>
          </cell>
          <cell r="G229">
            <v>155.176318500869</v>
          </cell>
          <cell r="H229">
            <v>198.56094376075001</v>
          </cell>
          <cell r="I229">
            <v>122.572384072849</v>
          </cell>
          <cell r="J229">
            <v>60.670284899638197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D230">
            <v>1.759807763728358</v>
          </cell>
          <cell r="E230">
            <v>0.79626335809660354</v>
          </cell>
          <cell r="F230">
            <v>1.5965284061262723</v>
          </cell>
          <cell r="G230">
            <v>2.102660142288189</v>
          </cell>
          <cell r="H230">
            <v>2.6905276932350959</v>
          </cell>
          <cell r="I230">
            <v>1.660872412911228</v>
          </cell>
          <cell r="J230">
            <v>0.82209058129591206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D231">
            <v>8.1241488419424005E-7</v>
          </cell>
          <cell r="E231">
            <v>4.8536936847891401E-6</v>
          </cell>
          <cell r="F231">
            <v>7.0576388609233497E-6</v>
          </cell>
          <cell r="G231">
            <v>0.31081415611255597</v>
          </cell>
          <cell r="H231">
            <v>0.53285623771819901</v>
          </cell>
          <cell r="I231">
            <v>2.5535310933501801E-5</v>
          </cell>
          <cell r="J231">
            <v>7.3832727168405801E-6</v>
          </cell>
          <cell r="K231">
            <v>3.7981640062322501E-6</v>
          </cell>
          <cell r="L231">
            <v>4.0417039860227501E-6</v>
          </cell>
          <cell r="M231">
            <v>4.3241153989638998E-6</v>
          </cell>
          <cell r="N231">
            <v>2.4160969870349302E-6</v>
          </cell>
          <cell r="O231">
            <v>8.3929222347295898E-6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D232">
            <v>1.5951121606320742</v>
          </cell>
          <cell r="E232">
            <v>1.5950615327178939</v>
          </cell>
          <cell r="F232">
            <v>1.5950654924839349</v>
          </cell>
          <cell r="G232">
            <v>1.9058770560841922</v>
          </cell>
          <cell r="H232">
            <v>2.4387281163914909</v>
          </cell>
          <cell r="I232">
            <v>1.5054356305541068</v>
          </cell>
          <cell r="J232">
            <v>0.74515367560036538</v>
          </cell>
          <cell r="K232">
            <v>2.3142782569096632E-5</v>
          </cell>
          <cell r="L232">
            <v>1.1141087502997138E-5</v>
          </cell>
          <cell r="M232">
            <v>9.8959223789452609E-6</v>
          </cell>
          <cell r="N232">
            <v>7.5712760944859595E-6</v>
          </cell>
          <cell r="O232">
            <v>1.4194801624439121E-5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D233">
            <v>6.6148171835673092E-2</v>
          </cell>
          <cell r="E233">
            <v>0.10281055294604713</v>
          </cell>
          <cell r="F233">
            <v>1.9291417390993564</v>
          </cell>
          <cell r="G233">
            <v>7.0691752611338412</v>
          </cell>
          <cell r="H233">
            <v>11.148235388621597</v>
          </cell>
          <cell r="I233">
            <v>11.426137812626184</v>
          </cell>
          <cell r="J233">
            <v>10.971674024303278</v>
          </cell>
          <cell r="K233">
            <v>10.461624579204196</v>
          </cell>
          <cell r="L233">
            <v>10.164438971056571</v>
          </cell>
          <cell r="M233">
            <v>9.6454370624458328</v>
          </cell>
          <cell r="N233">
            <v>9.0422250105617064</v>
          </cell>
          <cell r="O233">
            <v>8.833778796858061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D234">
            <v>6.6148171835673078E-2</v>
          </cell>
          <cell r="E234">
            <v>0.10281055294604713</v>
          </cell>
          <cell r="F234">
            <v>1.9291417390993562</v>
          </cell>
          <cell r="G234">
            <v>7.0691752611338394</v>
          </cell>
          <cell r="H234">
            <v>11.148235388621597</v>
          </cell>
          <cell r="I234">
            <v>11.426137812626184</v>
          </cell>
          <cell r="J234">
            <v>10.971674024303278</v>
          </cell>
          <cell r="K234">
            <v>10.461624579204194</v>
          </cell>
          <cell r="L234">
            <v>10.164438971056569</v>
          </cell>
          <cell r="M234">
            <v>9.6454370624458328</v>
          </cell>
          <cell r="N234">
            <v>9.0422250105617064</v>
          </cell>
          <cell r="O234">
            <v>8.8337787968580592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D235">
            <v>6.6152326590923474E-2</v>
          </cell>
          <cell r="E235">
            <v>0.10282086388689227</v>
          </cell>
          <cell r="F235">
            <v>1.9293347158609473</v>
          </cell>
          <cell r="G235">
            <v>7.0698822492861355</v>
          </cell>
          <cell r="H235">
            <v>11.149350322924596</v>
          </cell>
          <cell r="I235">
            <v>11.427280539196392</v>
          </cell>
          <cell r="J235">
            <v>10.972771301233635</v>
          </cell>
          <cell r="K235">
            <v>10.46267084867023</v>
          </cell>
          <cell r="L235">
            <v>10.165455517000908</v>
          </cell>
          <cell r="M235">
            <v>9.6464017023927511</v>
          </cell>
          <cell r="N235">
            <v>9.0431293235959966</v>
          </cell>
          <cell r="O235">
            <v>8.8346622631145131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D236">
            <v>6.6152326590923474E-2</v>
          </cell>
          <cell r="E236">
            <v>0.10282086388689227</v>
          </cell>
          <cell r="F236">
            <v>1.9293347158609473</v>
          </cell>
          <cell r="G236">
            <v>7.0698822492861355</v>
          </cell>
          <cell r="H236">
            <v>11.149350322924596</v>
          </cell>
          <cell r="I236">
            <v>11.427280539196392</v>
          </cell>
          <cell r="J236">
            <v>10.972771301233635</v>
          </cell>
          <cell r="K236">
            <v>10.46267084867023</v>
          </cell>
          <cell r="L236">
            <v>10.165455517000908</v>
          </cell>
          <cell r="M236">
            <v>9.6464017023927511</v>
          </cell>
          <cell r="N236">
            <v>9.0431293235959966</v>
          </cell>
          <cell r="O236">
            <v>8.8346622631145131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D237">
            <v>9.8485719038956098E-3</v>
          </cell>
          <cell r="E237">
            <v>2.3006247228495501E-2</v>
          </cell>
          <cell r="F237">
            <v>28.805699988707602</v>
          </cell>
          <cell r="G237">
            <v>82.178802182254202</v>
          </cell>
          <cell r="H237">
            <v>155.13560245571699</v>
          </cell>
          <cell r="I237">
            <v>69.749437303169302</v>
          </cell>
          <cell r="J237">
            <v>90.196996202761099</v>
          </cell>
          <cell r="K237">
            <v>119.156397507417</v>
          </cell>
          <cell r="L237">
            <v>73.689619801884405</v>
          </cell>
          <cell r="M237">
            <v>78.691377671340206</v>
          </cell>
          <cell r="N237">
            <v>79.153205182547396</v>
          </cell>
          <cell r="O237">
            <v>58.718596777582199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D238">
            <v>9.8485719038956098E-3</v>
          </cell>
          <cell r="E238">
            <v>3.2263730157121459E-2</v>
          </cell>
          <cell r="F238">
            <v>28.452459029172022</v>
          </cell>
          <cell r="G238">
            <v>80.1142563652175</v>
          </cell>
          <cell r="H238">
            <v>154.95523374002499</v>
          </cell>
          <cell r="I238">
            <v>70.195107612746995</v>
          </cell>
          <cell r="J238">
            <v>89.475823795623</v>
          </cell>
          <cell r="K238">
            <v>120.32587229749099</v>
          </cell>
          <cell r="L238">
            <v>76.559734464325999</v>
          </cell>
          <cell r="M238">
            <v>81.234763504763976</v>
          </cell>
          <cell r="N238">
            <v>157.37377512683241</v>
          </cell>
          <cell r="O238">
            <v>215.07504222900181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D239">
            <v>3.266034078223115</v>
          </cell>
          <cell r="E239">
            <v>36.588932951699036</v>
          </cell>
          <cell r="F239">
            <v>37.00204673551454</v>
          </cell>
          <cell r="G239">
            <v>45.826546690400008</v>
          </cell>
          <cell r="H239">
            <v>62.505170000990134</v>
          </cell>
          <cell r="I239">
            <v>65.959039558981601</v>
          </cell>
          <cell r="J239">
            <v>67.2303516572685</v>
          </cell>
          <cell r="K239">
            <v>64.909625647856245</v>
          </cell>
          <cell r="L239">
            <v>62.712876602504394</v>
          </cell>
          <cell r="M239">
            <v>60.832061101452204</v>
          </cell>
          <cell r="N239">
            <v>59.735894407119858</v>
          </cell>
          <cell r="O239">
            <v>58.278316686358899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D240">
            <v>8.4433780000064351E-2</v>
          </cell>
          <cell r="E240">
            <v>0.95391893200145716</v>
          </cell>
          <cell r="F240">
            <v>0.9648524077966375</v>
          </cell>
          <cell r="G240">
            <v>1.2125408734152545</v>
          </cell>
          <cell r="H240">
            <v>1.7234862667376663</v>
          </cell>
          <cell r="I240">
            <v>1.8381261046907182</v>
          </cell>
          <cell r="J240">
            <v>1.9146030470784683</v>
          </cell>
          <cell r="K240">
            <v>1.9023394750421345</v>
          </cell>
          <cell r="L240">
            <v>1.8523508292478037</v>
          </cell>
          <cell r="M240">
            <v>1.8037600615935081</v>
          </cell>
          <cell r="N240">
            <v>1.7712571072584871</v>
          </cell>
          <cell r="O240">
            <v>1.7280377845563972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D241">
            <v>4.4255204311966216E-2</v>
          </cell>
          <cell r="E241">
            <v>0.4957849993455164</v>
          </cell>
          <cell r="F241">
            <v>0.50138274709369268</v>
          </cell>
          <cell r="G241">
            <v>0.62095591721409138</v>
          </cell>
          <cell r="H241">
            <v>0.84695352304864657</v>
          </cell>
          <cell r="I241">
            <v>0.89375392356343686</v>
          </cell>
          <cell r="J241">
            <v>0.91098037475973559</v>
          </cell>
          <cell r="K241">
            <v>0.87953422287068095</v>
          </cell>
          <cell r="L241">
            <v>0.84976797564369155</v>
          </cell>
          <cell r="M241">
            <v>0.82428267075138484</v>
          </cell>
          <cell r="N241">
            <v>0.80942946351110956</v>
          </cell>
          <cell r="O241">
            <v>0.78967908789104269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E242">
            <v>0.29535788106654498</v>
          </cell>
          <cell r="F242">
            <v>3.8301394077418301E-3</v>
          </cell>
          <cell r="G242">
            <v>0.16313024638929399</v>
          </cell>
          <cell r="H242">
            <v>0.51917032565744703</v>
          </cell>
          <cell r="I242">
            <v>0.18441041487701601</v>
          </cell>
          <cell r="J242">
            <v>0.33491893907596898</v>
          </cell>
          <cell r="K242">
            <v>0.39909420622490099</v>
          </cell>
          <cell r="L242">
            <v>0.24435891074673599</v>
          </cell>
          <cell r="M242">
            <v>0.34275130599174602</v>
          </cell>
          <cell r="N242">
            <v>0.406199839027858</v>
          </cell>
          <cell r="O242">
            <v>0.150779233296541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D243">
            <v>2.9121845807692181E-2</v>
          </cell>
          <cell r="E243">
            <v>0.32833048742936394</v>
          </cell>
          <cell r="F243">
            <v>0.3321599056791113</v>
          </cell>
          <cell r="G243">
            <v>0.44103209567330726</v>
          </cell>
          <cell r="H243">
            <v>0.68426259823519853</v>
          </cell>
          <cell r="I243">
            <v>0.73783729070975379</v>
          </cell>
          <cell r="J243">
            <v>0.78852455386052878</v>
          </cell>
          <cell r="K243">
            <v>0.79700671232929521</v>
          </cell>
          <cell r="L243">
            <v>0.79410287988968409</v>
          </cell>
          <cell r="M243">
            <v>0.79158290356946603</v>
          </cell>
          <cell r="N243">
            <v>0.7922320480055749</v>
          </cell>
          <cell r="O243">
            <v>0.78828705629075757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D244">
            <v>17.176521919007701</v>
          </cell>
          <cell r="E244">
            <v>17.1765384095151</v>
          </cell>
          <cell r="F244">
            <v>15.5778176394571</v>
          </cell>
          <cell r="G244">
            <v>14.2457004548522</v>
          </cell>
          <cell r="H244">
            <v>13.712697644968401</v>
          </cell>
          <cell r="I244">
            <v>13.1796951246035</v>
          </cell>
          <cell r="J244">
            <v>12.521642511361501</v>
          </cell>
          <cell r="K244">
            <v>12.113685633438701</v>
          </cell>
          <cell r="L244">
            <v>12.113402067904101</v>
          </cell>
          <cell r="M244">
            <v>5.6153931672807902</v>
          </cell>
          <cell r="N244">
            <v>2.0189918741234201</v>
          </cell>
          <cell r="O244">
            <v>2.01897273798554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D245">
            <v>1273.9831592043399</v>
          </cell>
          <cell r="E245">
            <v>1273.9843823057799</v>
          </cell>
          <cell r="F245">
            <v>1155.40721360259</v>
          </cell>
          <cell r="G245">
            <v>1056.6040410350899</v>
          </cell>
          <cell r="H245">
            <v>1017.07120622706</v>
          </cell>
          <cell r="I245">
            <v>977.538392892665</v>
          </cell>
          <cell r="J245">
            <v>928.730610322144</v>
          </cell>
          <cell r="K245">
            <v>898.47243613496198</v>
          </cell>
          <cell r="L245">
            <v>898.45140407053998</v>
          </cell>
          <cell r="M245">
            <v>416.493883986507</v>
          </cell>
          <cell r="N245">
            <v>149.74868942223199</v>
          </cell>
          <cell r="O245">
            <v>149.747270094296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D246">
            <v>17.38039780633471</v>
          </cell>
          <cell r="E246">
            <v>17.380414492575348</v>
          </cell>
          <cell r="F246">
            <v>15.762717784482851</v>
          </cell>
          <cell r="G246">
            <v>14.414789100069534</v>
          </cell>
          <cell r="H246">
            <v>13.875459839387014</v>
          </cell>
          <cell r="I246">
            <v>13.336130871659822</v>
          </cell>
          <cell r="J246">
            <v>12.670267535090652</v>
          </cell>
          <cell r="K246">
            <v>12.257468432946286</v>
          </cell>
          <cell r="L246">
            <v>12.257181501644494</v>
          </cell>
          <cell r="M246">
            <v>5.6820448019986944</v>
          </cell>
          <cell r="N246">
            <v>2.0429561994847516</v>
          </cell>
          <cell r="O246">
            <v>2.042936836211418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D247">
            <v>1.65231781134054E-6</v>
          </cell>
          <cell r="E247">
            <v>2.1426854014997298E-5</v>
          </cell>
          <cell r="F247">
            <v>5.9155605117137499E-6</v>
          </cell>
          <cell r="G247">
            <v>6.2459628666937502E-6</v>
          </cell>
          <cell r="H247">
            <v>1.63743759525732E-5</v>
          </cell>
          <cell r="I247">
            <v>7.4906730257922698</v>
          </cell>
          <cell r="J247">
            <v>5.0309555337659004</v>
          </cell>
          <cell r="K247">
            <v>1.20527424184273E-5</v>
          </cell>
          <cell r="L247">
            <v>0.58429823072972098</v>
          </cell>
          <cell r="M247">
            <v>1.57119610090337E-4</v>
          </cell>
          <cell r="N247">
            <v>1.43453864140317</v>
          </cell>
          <cell r="O247">
            <v>1.9113349732577101E-5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D248">
            <v>17.176523571325511</v>
          </cell>
          <cell r="E248">
            <v>17.176542725506621</v>
          </cell>
          <cell r="F248">
            <v>15.57782262814805</v>
          </cell>
          <cell r="G248">
            <v>14.245704235362416</v>
          </cell>
          <cell r="H248">
            <v>13.712703804880679</v>
          </cell>
          <cell r="I248">
            <v>13.17969616960503</v>
          </cell>
          <cell r="J248">
            <v>12.521641822482129</v>
          </cell>
          <cell r="K248">
            <v>12.52160064663933</v>
          </cell>
          <cell r="L248">
            <v>12.113402287525117</v>
          </cell>
          <cell r="M248">
            <v>5.6153947085497471</v>
          </cell>
          <cell r="N248">
            <v>2.0189923533265</v>
          </cell>
          <cell r="O248">
            <v>2.0189773289276114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D249">
            <v>4.5914145334871849E-2</v>
          </cell>
          <cell r="E249">
            <v>9.4589255625957963E-2</v>
          </cell>
          <cell r="F249">
            <v>0.10004562454946438</v>
          </cell>
          <cell r="G249">
            <v>2.2132961587464579</v>
          </cell>
          <cell r="H249">
            <v>5.5608776868208345</v>
          </cell>
          <cell r="I249">
            <v>7.5551427535366402</v>
          </cell>
          <cell r="J249">
            <v>7.6027570529908042</v>
          </cell>
          <cell r="K249">
            <v>6.9942953130275551</v>
          </cell>
          <cell r="L249">
            <v>7.7970296357698459</v>
          </cell>
          <cell r="M249">
            <v>7.9928581854290712</v>
          </cell>
          <cell r="N249">
            <v>8.4660833616442837</v>
          </cell>
          <cell r="O249">
            <v>8.6207290695551677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D250">
            <v>4.5914145334871842E-2</v>
          </cell>
          <cell r="E250">
            <v>9.4589255625957963E-2</v>
          </cell>
          <cell r="F250">
            <v>0.10004562454946436</v>
          </cell>
          <cell r="G250">
            <v>2.2132961587464579</v>
          </cell>
          <cell r="H250">
            <v>5.5608776868208345</v>
          </cell>
          <cell r="I250">
            <v>7.5551427535366393</v>
          </cell>
          <cell r="J250">
            <v>7.6027570529908042</v>
          </cell>
          <cell r="K250">
            <v>6.9942953130275543</v>
          </cell>
          <cell r="L250">
            <v>7.7970296357698459</v>
          </cell>
          <cell r="M250">
            <v>7.9928581854290703</v>
          </cell>
          <cell r="N250">
            <v>8.4660833616442837</v>
          </cell>
          <cell r="O250">
            <v>8.6207290695551642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D251">
            <v>4.5915945888515025E-2</v>
          </cell>
          <cell r="E251">
            <v>9.4598744354872602E-2</v>
          </cell>
          <cell r="F251">
            <v>0.10005567339848832</v>
          </cell>
          <cell r="G251">
            <v>2.213517510524118</v>
          </cell>
          <cell r="H251">
            <v>5.5614338302767381</v>
          </cell>
          <cell r="I251">
            <v>7.5558983438870451</v>
          </cell>
          <cell r="J251">
            <v>7.6035174049118224</v>
          </cell>
          <cell r="K251">
            <v>6.9949948128039541</v>
          </cell>
          <cell r="L251">
            <v>7.7978094170335179</v>
          </cell>
          <cell r="M251">
            <v>7.9936575510651355</v>
          </cell>
          <cell r="N251">
            <v>8.4669300546090636</v>
          </cell>
          <cell r="O251">
            <v>8.621591228805034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D252">
            <v>4.5915945888515025E-2</v>
          </cell>
          <cell r="E252">
            <v>9.4598744354872602E-2</v>
          </cell>
          <cell r="F252">
            <v>0.10005567339848832</v>
          </cell>
          <cell r="G252">
            <v>2.213517510524118</v>
          </cell>
          <cell r="H252">
            <v>5.5614338302767381</v>
          </cell>
          <cell r="I252">
            <v>7.5558983438870451</v>
          </cell>
          <cell r="J252">
            <v>7.6035174049118224</v>
          </cell>
          <cell r="K252">
            <v>6.9949948128039541</v>
          </cell>
          <cell r="L252">
            <v>7.7978094170335179</v>
          </cell>
          <cell r="M252">
            <v>7.9936575510651355</v>
          </cell>
          <cell r="N252">
            <v>8.4669300546090636</v>
          </cell>
          <cell r="O252">
            <v>8.621591228805034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D253">
            <v>8.3348430486803408E-3</v>
          </cell>
          <cell r="E253">
            <v>0.41921787838789898</v>
          </cell>
          <cell r="F253">
            <v>0.13866224695145099</v>
          </cell>
          <cell r="G253">
            <v>28.060659853436999</v>
          </cell>
          <cell r="H253">
            <v>58.888438078248498</v>
          </cell>
          <cell r="I253">
            <v>48.576749844061901</v>
          </cell>
          <cell r="J253">
            <v>39.645833666795099</v>
          </cell>
          <cell r="K253">
            <v>45.883094803004496</v>
          </cell>
          <cell r="L253">
            <v>60.787667539717802</v>
          </cell>
          <cell r="M253">
            <v>59.491903125088697</v>
          </cell>
          <cell r="N253">
            <v>91.526277577519096</v>
          </cell>
          <cell r="O253">
            <v>58.931140046390503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D254">
            <v>8.3348430486803408E-3</v>
          </cell>
          <cell r="E254">
            <v>0.4217293284120523</v>
          </cell>
          <cell r="F254">
            <v>0.53269201893927853</v>
          </cell>
          <cell r="G254">
            <v>27.042060148999802</v>
          </cell>
          <cell r="H254">
            <v>59.407803146732306</v>
          </cell>
          <cell r="I254">
            <v>49.454799026048697</v>
          </cell>
          <cell r="J254">
            <v>41.014476145246491</v>
          </cell>
          <cell r="K254">
            <v>48.068019429221309</v>
          </cell>
          <cell r="L254">
            <v>63.722341983355996</v>
          </cell>
          <cell r="M254">
            <v>62.133050918142288</v>
          </cell>
          <cell r="N254">
            <v>152.04599561344122</v>
          </cell>
          <cell r="O254">
            <v>209.91197976370188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D255">
            <v>8.2798021645443889</v>
          </cell>
          <cell r="E255">
            <v>12.026205904486892</v>
          </cell>
          <cell r="F255">
            <v>11.368812504684776</v>
          </cell>
          <cell r="G255">
            <v>7.5166764751856183</v>
          </cell>
          <cell r="H255">
            <v>0.74672054051061432</v>
          </cell>
          <cell r="I255">
            <v>4.3499794320276078E-2</v>
          </cell>
          <cell r="J255">
            <v>5.23149661416005E-2</v>
          </cell>
          <cell r="K255">
            <v>6.1734455477762906E-2</v>
          </cell>
          <cell r="L255">
            <v>6.1921649902334099E-2</v>
          </cell>
          <cell r="M255">
            <v>7.8224888949174495E-2</v>
          </cell>
          <cell r="N255">
            <v>7.4527292223432504E-2</v>
          </cell>
          <cell r="O255">
            <v>0.1085908732532207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D256">
            <v>0.12372167138333734</v>
          </cell>
          <cell r="E256">
            <v>0.179952791850782</v>
          </cell>
          <cell r="F256">
            <v>0.17012577027859282</v>
          </cell>
          <cell r="G256">
            <v>0.11251121089175095</v>
          </cell>
          <cell r="H256">
            <v>1.1235752785539165E-2</v>
          </cell>
          <cell r="I256">
            <v>6.9805287016180991E-4</v>
          </cell>
          <cell r="J256">
            <v>8.5620419825019583E-4</v>
          </cell>
          <cell r="K256">
            <v>1.0318109093771389E-3</v>
          </cell>
          <cell r="L256">
            <v>1.0499037740313681E-3</v>
          </cell>
          <cell r="M256">
            <v>1.3329795745482345E-3</v>
          </cell>
          <cell r="N256">
            <v>1.2699712280163167E-3</v>
          </cell>
          <cell r="O256">
            <v>1.850426609399833E-3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D257">
            <v>0.112192441253989</v>
          </cell>
          <cell r="E257">
            <v>0.16295671957299313</v>
          </cell>
          <cell r="F257">
            <v>0.15404894992797774</v>
          </cell>
          <cell r="G257">
            <v>0.10185198475861285</v>
          </cell>
          <cell r="H257">
            <v>1.0118164505563869E-2</v>
          </cell>
          <cell r="I257">
            <v>5.8942810732081382E-4</v>
          </cell>
          <cell r="J257">
            <v>7.0887487996748491E-4</v>
          </cell>
          <cell r="K257">
            <v>8.3651023682605687E-4</v>
          </cell>
          <cell r="L257">
            <v>8.3904674664409277E-4</v>
          </cell>
          <cell r="M257">
            <v>1.0599578448397633E-3</v>
          </cell>
          <cell r="N257">
            <v>1.0098549081765918E-3</v>
          </cell>
          <cell r="O257">
            <v>1.47142104679161E-3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E258">
            <v>6.8305646736576596E-5</v>
          </cell>
          <cell r="F258">
            <v>6.7223950986670396E-5</v>
          </cell>
          <cell r="G258">
            <v>8.5482850672589206E-5</v>
          </cell>
          <cell r="H258">
            <v>1.07667105162123E-4</v>
          </cell>
          <cell r="I258">
            <v>1.1705995740829E-4</v>
          </cell>
          <cell r="J258">
            <v>1.34324636496107E-4</v>
          </cell>
          <cell r="K258">
            <v>1.5749373634344499E-4</v>
          </cell>
          <cell r="L258">
            <v>1.6667501434060601E-4</v>
          </cell>
          <cell r="M258">
            <v>2.0978028724327299E-4</v>
          </cell>
          <cell r="N258">
            <v>2.15901841869168E-4</v>
          </cell>
          <cell r="O258">
            <v>3.1975972579681899E-4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D259">
            <v>4.2720772348214829E-2</v>
          </cell>
          <cell r="E259">
            <v>6.1957708904758726E-2</v>
          </cell>
          <cell r="F259">
            <v>6.2024480937218233E-2</v>
          </cell>
          <cell r="G259">
            <v>5.3813851093810768E-2</v>
          </cell>
          <cell r="H259">
            <v>5.2487757013903171E-3</v>
          </cell>
          <cell r="I259">
            <v>2.7706950641183327E-4</v>
          </cell>
          <cell r="J259">
            <v>3.4197492293293173E-4</v>
          </cell>
          <cell r="K259">
            <v>4.0855758357174538E-4</v>
          </cell>
          <cell r="L259">
            <v>4.2220867115293182E-4</v>
          </cell>
          <cell r="M259">
            <v>5.333359559014935E-4</v>
          </cell>
          <cell r="N259">
            <v>5.1184103946161829E-4</v>
          </cell>
          <cell r="O259">
            <v>7.4476828911521097E-4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D260">
            <v>0.14917544207951539</v>
          </cell>
          <cell r="E260">
            <v>0.97522662754693445</v>
          </cell>
          <cell r="F260">
            <v>1.6334115943022565</v>
          </cell>
          <cell r="G260">
            <v>3.3381617951792371</v>
          </cell>
          <cell r="H260">
            <v>3.3931907745112819</v>
          </cell>
          <cell r="I260">
            <v>1.9616554774276131</v>
          </cell>
          <cell r="J260">
            <v>1.9251969169868448</v>
          </cell>
          <cell r="K260">
            <v>1.9527816158178648</v>
          </cell>
          <cell r="L260">
            <v>2.184486301963418</v>
          </cell>
          <cell r="M260">
            <v>2.4907016354392844</v>
          </cell>
          <cell r="N260">
            <v>2.4524297041018484</v>
          </cell>
          <cell r="O260">
            <v>2.5696613174902079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D261">
            <v>0.14917544207951536</v>
          </cell>
          <cell r="E261">
            <v>0.97522662754693445</v>
          </cell>
          <cell r="F261">
            <v>1.6334115943022565</v>
          </cell>
          <cell r="G261">
            <v>3.3381617951792371</v>
          </cell>
          <cell r="H261">
            <v>3.3931907745112815</v>
          </cell>
          <cell r="I261">
            <v>1.9616554774276129</v>
          </cell>
          <cell r="J261">
            <v>1.9251969169868448</v>
          </cell>
          <cell r="K261">
            <v>1.9527816158178644</v>
          </cell>
          <cell r="L261">
            <v>2.1844863019634175</v>
          </cell>
          <cell r="M261">
            <v>2.4907016354392844</v>
          </cell>
          <cell r="N261">
            <v>2.4524297041018484</v>
          </cell>
          <cell r="O261">
            <v>2.5696613174902079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D262">
            <v>0.14918744415162977</v>
          </cell>
          <cell r="E262">
            <v>0.97532418882610217</v>
          </cell>
          <cell r="F262">
            <v>1.6335749950817933</v>
          </cell>
          <cell r="G262">
            <v>3.3384956447487775</v>
          </cell>
          <cell r="H262">
            <v>3.393530127536069</v>
          </cell>
          <cell r="I262">
            <v>1.9618516625910434</v>
          </cell>
          <cell r="J262">
            <v>1.9253894559296325</v>
          </cell>
          <cell r="K262">
            <v>1.9529769134992019</v>
          </cell>
          <cell r="L262">
            <v>2.1847047724959037</v>
          </cell>
          <cell r="M262">
            <v>2.4909507305139384</v>
          </cell>
          <cell r="N262">
            <v>2.4526749715987841</v>
          </cell>
          <cell r="O262">
            <v>2.5699183092143767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D263">
            <v>0.14918744415162977</v>
          </cell>
          <cell r="E263">
            <v>0.97532418882610217</v>
          </cell>
          <cell r="F263">
            <v>1.6335749950817933</v>
          </cell>
          <cell r="G263">
            <v>3.3384956447487775</v>
          </cell>
          <cell r="H263">
            <v>3.393530127536069</v>
          </cell>
          <cell r="I263">
            <v>1.9618516625910434</v>
          </cell>
          <cell r="J263">
            <v>1.9253894559296325</v>
          </cell>
          <cell r="K263">
            <v>1.9529769134992019</v>
          </cell>
          <cell r="L263">
            <v>2.1847047724959037</v>
          </cell>
          <cell r="M263">
            <v>2.4909507305139384</v>
          </cell>
          <cell r="N263">
            <v>2.4526749715987841</v>
          </cell>
          <cell r="O263">
            <v>2.5699183092143767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D264">
            <v>2.2382790893611899E-2</v>
          </cell>
          <cell r="E264">
            <v>11.556808226746501</v>
          </cell>
          <cell r="F264">
            <v>11.5449668397567</v>
          </cell>
          <cell r="G264">
            <v>27.578303528783401</v>
          </cell>
          <cell r="H264">
            <v>18.9760022291029</v>
          </cell>
          <cell r="I264">
            <v>0.36935774840079899</v>
          </cell>
          <cell r="J264">
            <v>19.5628740896877</v>
          </cell>
          <cell r="K264">
            <v>14.7986510313007</v>
          </cell>
          <cell r="L264">
            <v>23.024832146483099</v>
          </cell>
          <cell r="M264">
            <v>16.065952091605901</v>
          </cell>
          <cell r="N264">
            <v>2.6632710149319498</v>
          </cell>
          <cell r="O264">
            <v>34.790318783744503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D265">
            <v>2.2382790893611899E-2</v>
          </cell>
          <cell r="E265">
            <v>11.424682312852035</v>
          </cell>
          <cell r="F265">
            <v>13.238251089471401</v>
          </cell>
          <cell r="G265">
            <v>29.846606775872402</v>
          </cell>
          <cell r="H265">
            <v>22.840573101078</v>
          </cell>
          <cell r="I265">
            <v>7.4841081292466001</v>
          </cell>
          <cell r="J265">
            <v>20.323238652437102</v>
          </cell>
          <cell r="K265">
            <v>16.0979362066983</v>
          </cell>
          <cell r="L265">
            <v>25.6449023495828</v>
          </cell>
          <cell r="M265">
            <v>18.524781646411096</v>
          </cell>
          <cell r="N265">
            <v>19.6507887418867</v>
          </cell>
          <cell r="O265">
            <v>53.460058017507706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D266">
            <v>11.89756885690646</v>
          </cell>
          <cell r="E266">
            <v>14.518997786789257</v>
          </cell>
          <cell r="F266">
            <v>14.613468094816367</v>
          </cell>
          <cell r="G266">
            <v>14.549524841615433</v>
          </cell>
          <cell r="H266">
            <v>13.938792073267685</v>
          </cell>
          <cell r="I266">
            <v>4.0400459857265894</v>
          </cell>
          <cell r="J266">
            <v>4.7583994270343613E-2</v>
          </cell>
          <cell r="K266">
            <v>5.5720500612604598E-2</v>
          </cell>
          <cell r="L266">
            <v>6.0338201677771625E-2</v>
          </cell>
          <cell r="M266">
            <v>6.6971874222549799E-2</v>
          </cell>
          <cell r="N266">
            <v>7.4387303569275198E-2</v>
          </cell>
          <cell r="O266">
            <v>9.1483559470072112E-2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D267">
            <v>0.11759360062096302</v>
          </cell>
          <cell r="E267">
            <v>0.14365026630260891</v>
          </cell>
          <cell r="F267">
            <v>0.14458697795034905</v>
          </cell>
          <cell r="G267">
            <v>0.14395830556741565</v>
          </cell>
          <cell r="H267">
            <v>0.13793173167627285</v>
          </cell>
          <cell r="I267">
            <v>4.0048458854039501E-2</v>
          </cell>
          <cell r="J267">
            <v>5.0930984077453712E-4</v>
          </cell>
          <cell r="K267">
            <v>6.0890332138638446E-4</v>
          </cell>
          <cell r="L267">
            <v>6.6860903399977047E-4</v>
          </cell>
          <cell r="M267">
            <v>7.5126221674416845E-4</v>
          </cell>
          <cell r="N267">
            <v>8.3796371322191745E-4</v>
          </cell>
          <cell r="O267">
            <v>1.0305509073992476E-3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D268">
            <v>0.1612136701477839</v>
          </cell>
          <cell r="E268">
            <v>0.19673438735486817</v>
          </cell>
          <cell r="F268">
            <v>0.1980144728294902</v>
          </cell>
          <cell r="G268">
            <v>0.19714803308421977</v>
          </cell>
          <cell r="H268">
            <v>0.18887252131799007</v>
          </cell>
          <cell r="I268">
            <v>5.474317053830087E-2</v>
          </cell>
          <cell r="J268">
            <v>6.4476957005885831E-4</v>
          </cell>
          <cell r="K268">
            <v>7.5502033350412635E-4</v>
          </cell>
          <cell r="L268">
            <v>8.175908086418903E-4</v>
          </cell>
          <cell r="M268">
            <v>9.0747797049525411E-4</v>
          </cell>
          <cell r="N268">
            <v>1.007958042944109E-3</v>
          </cell>
          <cell r="O268">
            <v>1.2396146269657488E-3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E269">
            <v>3.1667052374695198E-5</v>
          </cell>
          <cell r="F269">
            <v>3.9591105958457802E-5</v>
          </cell>
          <cell r="G269">
            <v>3.7936086814380701E-5</v>
          </cell>
          <cell r="H269">
            <v>5.8650237593145098E-5</v>
          </cell>
          <cell r="I269">
            <v>5.16579395407199E-5</v>
          </cell>
          <cell r="J269">
            <v>5.9235409808576503E-5</v>
          </cell>
          <cell r="K269">
            <v>7.1048728022568E-5</v>
          </cell>
          <cell r="L269">
            <v>7.4672324628725396E-5</v>
          </cell>
          <cell r="M269">
            <v>9.4609251843957799E-5</v>
          </cell>
          <cell r="N269">
            <v>9.6930505271974998E-5</v>
          </cell>
          <cell r="O269">
            <v>1.47057432001031E-4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D270">
            <v>5.3235707243364634E-2</v>
          </cell>
          <cell r="E270">
            <v>6.9092894605050331E-2</v>
          </cell>
          <cell r="F270">
            <v>6.9132200479480238E-2</v>
          </cell>
          <cell r="G270">
            <v>6.9169855577721429E-2</v>
          </cell>
          <cell r="H270">
            <v>6.6099603885320976E-2</v>
          </cell>
          <cell r="I270">
            <v>1.9100511100529124E-2</v>
          </cell>
          <cell r="J270">
            <v>2.0218242473121715E-4</v>
          </cell>
          <cell r="K270">
            <v>2.403003360294701E-4</v>
          </cell>
          <cell r="L270">
            <v>2.6716755774549628E-4</v>
          </cell>
          <cell r="M270">
            <v>2.9910524553625152E-4</v>
          </cell>
          <cell r="N270">
            <v>3.3683987105090959E-4</v>
          </cell>
          <cell r="O270">
            <v>4.1273168967291692E-4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  <cell r="D271">
            <v>4722.2884481963501</v>
          </cell>
          <cell r="E271">
            <v>4013.7042067064899</v>
          </cell>
          <cell r="F271">
            <v>3462.7444593649302</v>
          </cell>
          <cell r="G271">
            <v>973.95306117925395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  <cell r="D272">
            <v>18.302988893834989</v>
          </cell>
          <cell r="E272">
            <v>15.910614437960959</v>
          </cell>
          <cell r="F272">
            <v>14.184690054692595</v>
          </cell>
          <cell r="G272">
            <v>4.2044303561926011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  <cell r="D273">
            <v>63.98764834954406</v>
          </cell>
          <cell r="E273">
            <v>54.386235863231541</v>
          </cell>
          <cell r="F273">
            <v>46.920656630961098</v>
          </cell>
          <cell r="G273">
            <v>13.197195950938418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  <cell r="D274">
            <v>2.4894157884993628</v>
          </cell>
          <cell r="E274">
            <v>2.1575433343984574</v>
          </cell>
          <cell r="F274">
            <v>1.6628844348688561</v>
          </cell>
          <cell r="G274">
            <v>0.83144042626503523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D275">
            <v>7.7771911221852505</v>
          </cell>
          <cell r="E275">
            <v>9.280168684146922</v>
          </cell>
          <cell r="F275">
            <v>9.3559540671553005</v>
          </cell>
          <cell r="G275">
            <v>9.3050450967317957</v>
          </cell>
          <cell r="H275">
            <v>9.3405017947811828</v>
          </cell>
          <cell r="I275">
            <v>8.9870436793928334</v>
          </cell>
          <cell r="J275">
            <v>2.0137317155276406</v>
          </cell>
          <cell r="K275">
            <v>3.6803724848030295E-2</v>
          </cell>
          <cell r="L275">
            <v>4.0175550939069313E-2</v>
          </cell>
          <cell r="M275">
            <v>4.5527125134293023E-2</v>
          </cell>
          <cell r="N275">
            <v>4.9003714503335294E-2</v>
          </cell>
          <cell r="O275">
            <v>6.0827627136672405E-2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D276">
            <v>7.1217326712652698E-2</v>
          </cell>
          <cell r="E276">
            <v>8.5057509702936143E-2</v>
          </cell>
          <cell r="F276">
            <v>8.5753123451785457E-2</v>
          </cell>
          <cell r="G276">
            <v>8.52887233297379E-2</v>
          </cell>
          <cell r="H276">
            <v>8.561785905610253E-2</v>
          </cell>
          <cell r="I276">
            <v>8.2387131711645439E-2</v>
          </cell>
          <cell r="J276">
            <v>1.8502505095216493E-2</v>
          </cell>
          <cell r="K276">
            <v>3.7096772385709605E-4</v>
          </cell>
          <cell r="L276">
            <v>4.1121183838118682E-4</v>
          </cell>
          <cell r="M276">
            <v>4.7152397529935186E-4</v>
          </cell>
          <cell r="N276">
            <v>5.112892486626669E-4</v>
          </cell>
          <cell r="O276">
            <v>6.3649085952134199E-4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D277">
            <v>0.10538199352554561</v>
          </cell>
          <cell r="E277">
            <v>0.12574754314562214</v>
          </cell>
          <cell r="F277">
            <v>0.12677444535440785</v>
          </cell>
          <cell r="G277">
            <v>0.12608462190693506</v>
          </cell>
          <cell r="H277">
            <v>0.12656506496993442</v>
          </cell>
          <cell r="I277">
            <v>0.1217756596123689</v>
          </cell>
          <cell r="J277">
            <v>2.7286337608775683E-2</v>
          </cell>
          <cell r="K277">
            <v>4.9869545864539636E-4</v>
          </cell>
          <cell r="L277">
            <v>5.4438415906597933E-4</v>
          </cell>
          <cell r="M277">
            <v>6.1689871455681622E-4</v>
          </cell>
          <cell r="N277">
            <v>6.6400697158990854E-4</v>
          </cell>
          <cell r="O277">
            <v>8.2422258992781189E-4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E278">
            <v>1.79598284185493E-5</v>
          </cell>
          <cell r="F278">
            <v>1.7922297160285601E-5</v>
          </cell>
          <cell r="G278">
            <v>2.0457610236516101E-5</v>
          </cell>
          <cell r="H278">
            <v>2.5033816313585402E-5</v>
          </cell>
          <cell r="I278">
            <v>2.75754982520916E-5</v>
          </cell>
          <cell r="J278">
            <v>3.1840329954173298E-5</v>
          </cell>
          <cell r="K278">
            <v>4.0064408193318998E-5</v>
          </cell>
          <cell r="L278">
            <v>3.7940991124980399E-5</v>
          </cell>
          <cell r="M278">
            <v>4.8401361221151501E-5</v>
          </cell>
          <cell r="N278">
            <v>4.9468038983181403E-5</v>
          </cell>
          <cell r="O278">
            <v>7.6723705669945902E-5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D279">
            <v>3.274474863308139E-2</v>
          </cell>
          <cell r="E279">
            <v>4.089329646124585E-2</v>
          </cell>
          <cell r="F279">
            <v>4.0911001943681427E-2</v>
          </cell>
          <cell r="G279">
            <v>4.0931251610314211E-2</v>
          </cell>
          <cell r="H279">
            <v>4.0955872543983848E-2</v>
          </cell>
          <cell r="I279">
            <v>3.9430031477282593E-2</v>
          </cell>
          <cell r="J279">
            <v>8.7694895536010453E-3</v>
          </cell>
          <cell r="K279">
            <v>1.4468891980976275E-4</v>
          </cell>
          <cell r="L279">
            <v>1.6215148702824271E-4</v>
          </cell>
          <cell r="M279">
            <v>1.8545964890025063E-4</v>
          </cell>
          <cell r="N279">
            <v>2.0239458725684851E-4</v>
          </cell>
          <cell r="O279">
            <v>2.5220834214489057E-4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  <cell r="D280">
            <v>3821.2784918996599</v>
          </cell>
          <cell r="E280">
            <v>3569.7774589925398</v>
          </cell>
          <cell r="F280">
            <v>2582.9152192780998</v>
          </cell>
          <cell r="G280">
            <v>1109.9260706744201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  <cell r="D281">
            <v>17.673725829829191</v>
          </cell>
          <cell r="E281">
            <v>17.235950742279496</v>
          </cell>
          <cell r="F281">
            <v>13.258421973823054</v>
          </cell>
          <cell r="G281">
            <v>6.2612755401934663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  <cell r="D282">
            <v>52.132039452928588</v>
          </cell>
          <cell r="E282">
            <v>48.70092031367718</v>
          </cell>
          <cell r="F282">
            <v>35.237588257545745</v>
          </cell>
          <cell r="G282">
            <v>15.142238344807856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  <cell r="D283">
            <v>1.0571841994097855</v>
          </cell>
          <cell r="E283">
            <v>0.91828359999999998</v>
          </cell>
          <cell r="F283">
            <v>0.70637196822770421</v>
          </cell>
          <cell r="G283">
            <v>0.35318103714055771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E284">
            <v>5.4717264619715258E-5</v>
          </cell>
          <cell r="F284">
            <v>7.9273335715318349E-5</v>
          </cell>
          <cell r="G284">
            <v>1.3028377745619095E-4</v>
          </cell>
          <cell r="H284">
            <v>1.4277423146469531E-4</v>
          </cell>
          <cell r="I284">
            <v>2.0319512018595319E-4</v>
          </cell>
          <cell r="J284">
            <v>3.5260823209713396E-4</v>
          </cell>
          <cell r="K284">
            <v>3.9717399614891998E-4</v>
          </cell>
          <cell r="L284">
            <v>8.2990430489813507E-4</v>
          </cell>
          <cell r="M284">
            <v>1.6895265206170638E-3</v>
          </cell>
          <cell r="N284">
            <v>2.5257198607276758E-3</v>
          </cell>
          <cell r="O284">
            <v>3.9055725521333321E-3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E285">
            <v>3.0041147535227286E-5</v>
          </cell>
          <cell r="F285">
            <v>4.3523045064197392E-5</v>
          </cell>
          <cell r="G285">
            <v>7.1529054078444114E-5</v>
          </cell>
          <cell r="H285">
            <v>7.6572965782565003E-5</v>
          </cell>
          <cell r="I285">
            <v>1.0653214873643907E-4</v>
          </cell>
          <cell r="J285">
            <v>1.7633058197008463E-4</v>
          </cell>
          <cell r="K285">
            <v>1.8970436008415299E-4</v>
          </cell>
          <cell r="L285">
            <v>3.8627711012503022E-4</v>
          </cell>
          <cell r="M285">
            <v>7.319905909506252E-4</v>
          </cell>
          <cell r="N285">
            <v>1.0918983822252595E-3</v>
          </cell>
          <cell r="O285">
            <v>1.6141662381954993E-3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D286">
            <v>9.8717146851573035E-4</v>
          </cell>
          <cell r="E286">
            <v>7.0869791297601011E-4</v>
          </cell>
          <cell r="F286">
            <v>1.2887744169352861E-3</v>
          </cell>
          <cell r="G286">
            <v>1.792334275672301E-3</v>
          </cell>
          <cell r="H286">
            <v>2.5383276674376268E-3</v>
          </cell>
          <cell r="I286">
            <v>9.0647485007666845E-4</v>
          </cell>
          <cell r="J286">
            <v>1.2574071842235816E-3</v>
          </cell>
          <cell r="K286">
            <v>1.211174711038526E-3</v>
          </cell>
          <cell r="L286">
            <v>2.2931590483854293E-3</v>
          </cell>
          <cell r="M286">
            <v>8.1758944859830651E-2</v>
          </cell>
          <cell r="N286">
            <v>0.17758989046984466</v>
          </cell>
          <cell r="O286">
            <v>0.19345711522508122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D287">
            <v>6.5674086176929118E-4</v>
          </cell>
          <cell r="E287">
            <v>4.7147926469326071E-4</v>
          </cell>
          <cell r="F287">
            <v>8.573898741997605E-4</v>
          </cell>
          <cell r="G287">
            <v>1.1923958444154607E-3</v>
          </cell>
          <cell r="H287">
            <v>1.6323347577334392E-3</v>
          </cell>
          <cell r="I287">
            <v>5.7313381714170725E-4</v>
          </cell>
          <cell r="J287">
            <v>7.5673791839119854E-4</v>
          </cell>
          <cell r="K287">
            <v>6.9726267000316323E-4</v>
          </cell>
          <cell r="L287">
            <v>1.2789608262154205E-3</v>
          </cell>
          <cell r="M287">
            <v>4.0913852158825828E-2</v>
          </cell>
          <cell r="N287">
            <v>8.857134884815708E-2</v>
          </cell>
          <cell r="O287">
            <v>9.6212231203075455E-2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E288">
            <v>4.0761221170193025E-5</v>
          </cell>
          <cell r="F288">
            <v>6.9244648788447313E-5</v>
          </cell>
          <cell r="G288">
            <v>1.3693968393825966E-4</v>
          </cell>
          <cell r="H288">
            <v>2.3788428085807115E-4</v>
          </cell>
          <cell r="I288">
            <v>5.8371963182857558E-4</v>
          </cell>
          <cell r="J288">
            <v>7.766347798013691E-4</v>
          </cell>
          <cell r="K288">
            <v>1.7848566812309493E-3</v>
          </cell>
          <cell r="L288">
            <v>1.3546722372577249E-3</v>
          </cell>
          <cell r="M288">
            <v>4.1229104825125441E-4</v>
          </cell>
          <cell r="N288">
            <v>1.6521142465220434E-4</v>
          </cell>
          <cell r="O288">
            <v>8.3065004200976689E-5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E289">
            <v>2.237893044179317E-5</v>
          </cell>
          <cell r="F289">
            <v>3.8017044980885748E-5</v>
          </cell>
          <cell r="G289">
            <v>7.5183313296227667E-5</v>
          </cell>
          <cell r="H289">
            <v>1.2756639405989354E-4</v>
          </cell>
          <cell r="I289">
            <v>3.057369785168798E-4</v>
          </cell>
          <cell r="J289">
            <v>3.8789111424188875E-4</v>
          </cell>
          <cell r="K289">
            <v>8.5092329887960462E-4</v>
          </cell>
          <cell r="L289">
            <v>6.294175291757868E-4</v>
          </cell>
          <cell r="M289">
            <v>1.7890817186416247E-4</v>
          </cell>
          <cell r="N289">
            <v>7.1707552131349778E-5</v>
          </cell>
          <cell r="O289">
            <v>3.4330619535807914E-5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D290">
            <v>3.3477999999999994E-2</v>
          </cell>
          <cell r="E290">
            <v>3.4238693943285006E-2</v>
          </cell>
          <cell r="F290">
            <v>3.537973485821249E-2</v>
          </cell>
          <cell r="G290">
            <v>3.7281469716424979E-2</v>
          </cell>
          <cell r="H290">
            <v>3.8200039755124107E-2</v>
          </cell>
          <cell r="I290">
            <v>3.9061076358642186E-2</v>
          </cell>
          <cell r="J290">
            <v>3.9708612294883733E-2</v>
          </cell>
          <cell r="K290">
            <v>4.0356148231125301E-2</v>
          </cell>
          <cell r="L290">
            <v>4.2371906290567779E-2</v>
          </cell>
          <cell r="M290">
            <v>4.3525301587149907E-2</v>
          </cell>
          <cell r="N290">
            <v>4.4673212327442917E-2</v>
          </cell>
          <cell r="O290">
            <v>4.5811892235102694E-2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D291">
            <v>0.58772895164057959</v>
          </cell>
          <cell r="E291">
            <v>0.61504030570008339</v>
          </cell>
          <cell r="F291">
            <v>0.65847123751882963</v>
          </cell>
          <cell r="G291">
            <v>0.73826743502205472</v>
          </cell>
          <cell r="H291">
            <v>0.7564574460789345</v>
          </cell>
          <cell r="I291">
            <v>0.77350814954032066</v>
          </cell>
          <cell r="J291">
            <v>0.78633099956125296</v>
          </cell>
          <cell r="K291">
            <v>0.7991538495821856</v>
          </cell>
          <cell r="L291">
            <v>0.83907095970389334</v>
          </cell>
          <cell r="M291">
            <v>0.86191110505360957</v>
          </cell>
          <cell r="N291">
            <v>0.88464264231103162</v>
          </cell>
          <cell r="O291">
            <v>0.90719138572521052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E292">
            <v>2.5067237967866089E-2</v>
          </cell>
          <cell r="F292">
            <v>0.10566196200546406</v>
          </cell>
          <cell r="G292">
            <v>0.20621924347991058</v>
          </cell>
          <cell r="H292">
            <v>0.33274517036569823</v>
          </cell>
          <cell r="I292">
            <v>0.26398744181210582</v>
          </cell>
          <cell r="J292">
            <v>0.29413600311687493</v>
          </cell>
          <cell r="K292">
            <v>0.14334584614631138</v>
          </cell>
          <cell r="L292">
            <v>0.31116773777128492</v>
          </cell>
          <cell r="M292">
            <v>0.26608745527653072</v>
          </cell>
          <cell r="N292">
            <v>0.19595674647509767</v>
          </cell>
          <cell r="O292">
            <v>3.5889813677310305E-2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E293">
            <v>1.789028191050606E-2</v>
          </cell>
          <cell r="F293">
            <v>7.5410074692638912E-2</v>
          </cell>
          <cell r="G293">
            <v>0.14717698080483643</v>
          </cell>
          <cell r="H293">
            <v>0.22641062166238821</v>
          </cell>
          <cell r="I293">
            <v>0.17169649647624224</v>
          </cell>
          <cell r="J293">
            <v>0.18195227763934244</v>
          </cell>
          <cell r="K293">
            <v>8.4959398458809815E-2</v>
          </cell>
          <cell r="L293">
            <v>0.17472072324934129</v>
          </cell>
          <cell r="M293">
            <v>0.1427007770346502</v>
          </cell>
          <cell r="N293">
            <v>0.105222431897547</v>
          </cell>
          <cell r="O293">
            <v>1.9128367336098306E-2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E294">
            <v>4.2375184659862874E-5</v>
          </cell>
          <cell r="F294">
            <v>2.4850026417876884E-4</v>
          </cell>
          <cell r="G294">
            <v>4.2311297885292906E-4</v>
          </cell>
          <cell r="H294">
            <v>1.7414620053610719E-3</v>
          </cell>
          <cell r="I294">
            <v>3.4043998284378311E-3</v>
          </cell>
          <cell r="J294">
            <v>4.1471798360161599E-3</v>
          </cell>
          <cell r="K294">
            <v>5.8462511799221191E-3</v>
          </cell>
          <cell r="L294">
            <v>3.8915085629752078E-3</v>
          </cell>
          <cell r="M294">
            <v>2.1152595904724279E-3</v>
          </cell>
          <cell r="N294">
            <v>4.6347437905529644E-4</v>
          </cell>
          <cell r="O294">
            <v>1.4044496519792049E-4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E295">
            <v>2.8191166558930678E-5</v>
          </cell>
          <cell r="F295">
            <v>1.653211046425827E-4</v>
          </cell>
          <cell r="G295">
            <v>2.8148664261482979E-4</v>
          </cell>
          <cell r="H295">
            <v>1.1263252849194431E-3</v>
          </cell>
          <cell r="I295">
            <v>2.1359084652543448E-3</v>
          </cell>
          <cell r="J295">
            <v>2.4745625811058965E-3</v>
          </cell>
          <cell r="K295">
            <v>3.3407122041228202E-3</v>
          </cell>
          <cell r="L295">
            <v>2.1589310155228584E-3</v>
          </cell>
          <cell r="M295">
            <v>1.1017181719478373E-3</v>
          </cell>
          <cell r="N295">
            <v>2.4213492793780951E-4</v>
          </cell>
          <cell r="O295">
            <v>6.9847642704734888E-5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  <cell r="D296">
            <v>146.63058309319501</v>
          </cell>
          <cell r="E296">
            <v>52.639165521184601</v>
          </cell>
          <cell r="F296">
            <v>51.096077027406103</v>
          </cell>
          <cell r="G296">
            <v>33.442197128651799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  <cell r="D297">
            <v>1.5322003937395221</v>
          </cell>
          <cell r="E297">
            <v>0.56151177175841094</v>
          </cell>
          <cell r="F297">
            <v>0.56174401669306795</v>
          </cell>
          <cell r="G297">
            <v>0.38586822768488638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  <cell r="D298">
            <v>1.9868642695554894</v>
          </cell>
          <cell r="E298">
            <v>0.71326782549030654</v>
          </cell>
          <cell r="F298">
            <v>0.69235876730902601</v>
          </cell>
          <cell r="G298">
            <v>0.45314630255625704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  <cell r="D299">
            <v>0.55723559066039252</v>
          </cell>
          <cell r="E299">
            <v>0.27059656467828497</v>
          </cell>
          <cell r="F299">
            <v>0.27054951533864702</v>
          </cell>
          <cell r="G299">
            <v>0.18593233903403641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E300">
            <v>5.1145155887902445E-4</v>
          </cell>
          <cell r="F300">
            <v>1.1727450056615177E-3</v>
          </cell>
          <cell r="G300">
            <v>2.1055775782905656E-3</v>
          </cell>
          <cell r="H300">
            <v>9.1623132468272809E-3</v>
          </cell>
          <cell r="I300">
            <v>2.5295769224808412E-3</v>
          </cell>
          <cell r="J300">
            <v>5.8278101908894337E-3</v>
          </cell>
          <cell r="K300">
            <v>5.0701522796174712E-3</v>
          </cell>
          <cell r="L300">
            <v>0.18900437606649714</v>
          </cell>
          <cell r="M300">
            <v>0.18686683876581991</v>
          </cell>
          <cell r="N300">
            <v>0.12772368873063022</v>
          </cell>
          <cell r="O300">
            <v>0.65881475773732112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E301">
            <v>3.8185138075270123E-4</v>
          </cell>
          <cell r="F301">
            <v>8.755751975107537E-4</v>
          </cell>
          <cell r="G301">
            <v>1.5720309999922384E-3</v>
          </cell>
          <cell r="H301">
            <v>6.6011362008735735E-3</v>
          </cell>
          <cell r="I301">
            <v>1.7935221860186708E-3</v>
          </cell>
          <cell r="J301">
            <v>3.9066260706297545E-3</v>
          </cell>
          <cell r="K301">
            <v>3.2838228315413974E-3</v>
          </cell>
          <cell r="L301">
            <v>0.11296476761542316</v>
          </cell>
          <cell r="M301">
            <v>0.10706809907812675</v>
          </cell>
          <cell r="N301">
            <v>7.3292386942770515E-2</v>
          </cell>
          <cell r="O301">
            <v>0.37477940036664725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E302">
            <v>3.3992388893881918E-2</v>
          </cell>
          <cell r="F302">
            <v>0.31309834180417695</v>
          </cell>
          <cell r="G302">
            <v>1.6824100920278164</v>
          </cell>
          <cell r="H302">
            <v>3.2847279744090896</v>
          </cell>
          <cell r="I302">
            <v>2.5514392764286087</v>
          </cell>
          <cell r="J302">
            <v>2.5206865092301061</v>
          </cell>
          <cell r="K302">
            <v>2.9445330888139227</v>
          </cell>
          <cell r="L302">
            <v>1.6868685193382678</v>
          </cell>
          <cell r="M302">
            <v>0.88784565185504227</v>
          </cell>
          <cell r="N302">
            <v>0.12073332816104204</v>
          </cell>
          <cell r="O302">
            <v>1.5449699448315607E-4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E303">
            <v>2.4260088841964803E-2</v>
          </cell>
          <cell r="F303">
            <v>0.2234557156942949</v>
          </cell>
          <cell r="G303">
            <v>1.200722268406357</v>
          </cell>
          <cell r="H303">
            <v>2.2337990081077992</v>
          </cell>
          <cell r="I303">
            <v>1.6571192384812998</v>
          </cell>
          <cell r="J303">
            <v>1.5576035270609276</v>
          </cell>
          <cell r="K303">
            <v>1.7359503296382919</v>
          </cell>
          <cell r="L303">
            <v>0.94486802849769103</v>
          </cell>
          <cell r="M303">
            <v>0.47439971397508457</v>
          </cell>
          <cell r="N303">
            <v>6.4973484191394884E-2</v>
          </cell>
          <cell r="O303">
            <v>8.2343009338755701E-5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E304">
            <v>1.266819053938504E-4</v>
          </cell>
          <cell r="F304">
            <v>5.4245461960189696E-4</v>
          </cell>
          <cell r="G304">
            <v>8.397169070145814E-4</v>
          </cell>
          <cell r="H304">
            <v>0.64008956295872466</v>
          </cell>
          <cell r="I304">
            <v>1.7692071484010621</v>
          </cell>
          <cell r="J304">
            <v>2.5486868738110533</v>
          </cell>
          <cell r="K304">
            <v>2.4709327933310021</v>
          </cell>
          <cell r="L304">
            <v>2.4657427739053319</v>
          </cell>
          <cell r="M304">
            <v>3.1547841341898102</v>
          </cell>
          <cell r="N304">
            <v>4.0358975583321346</v>
          </cell>
          <cell r="O304">
            <v>3.9428333655267753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E305">
            <v>9.4581118487639277E-5</v>
          </cell>
          <cell r="F305">
            <v>4.0499836571944187E-4</v>
          </cell>
          <cell r="G305">
            <v>6.2693534669771005E-4</v>
          </cell>
          <cell r="H305">
            <v>0.45689571573045668</v>
          </cell>
          <cell r="I305">
            <v>1.2092445105906477</v>
          </cell>
          <cell r="J305">
            <v>1.6629612047375655</v>
          </cell>
          <cell r="K305">
            <v>1.5431623032053547</v>
          </cell>
          <cell r="L305">
            <v>1.4685452259833318</v>
          </cell>
          <cell r="M305">
            <v>1.7964571634972077</v>
          </cell>
          <cell r="N305">
            <v>2.2978709505573143</v>
          </cell>
          <cell r="O305">
            <v>2.2429563198505491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D306">
            <v>0.3982959489903185</v>
          </cell>
          <cell r="E306">
            <v>0.15071456365258026</v>
          </cell>
          <cell r="F306">
            <v>0.20003475426534051</v>
          </cell>
          <cell r="G306">
            <v>4.9717433985084613E-3</v>
          </cell>
          <cell r="H306">
            <v>6.0510198044409803E-3</v>
          </cell>
          <cell r="I306">
            <v>6.0909832132502676E-3</v>
          </cell>
          <cell r="J306">
            <v>6.1668213225956996E-3</v>
          </cell>
          <cell r="K306">
            <v>6.0508156688091116E-3</v>
          </cell>
          <cell r="L306">
            <v>6.1130084020929298E-3</v>
          </cell>
          <cell r="M306">
            <v>6.1365721424603697E-3</v>
          </cell>
          <cell r="N306">
            <v>6.0765536647467665E-3</v>
          </cell>
          <cell r="O306">
            <v>6.1357032294408701E-3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D307">
            <v>2.2639094244183604E-3</v>
          </cell>
          <cell r="E307">
            <v>8.5665978254393683E-4</v>
          </cell>
          <cell r="F307">
            <v>1.1369951578481226E-3</v>
          </cell>
          <cell r="G307">
            <v>2.8259330189538676E-5</v>
          </cell>
          <cell r="H307">
            <v>3.4393924410587107E-5</v>
          </cell>
          <cell r="I307">
            <v>3.4621075949699179E-5</v>
          </cell>
          <cell r="J307">
            <v>3.5052138858856097E-5</v>
          </cell>
          <cell r="K307">
            <v>3.4392764106089889E-5</v>
          </cell>
          <cell r="L307">
            <v>3.4746266860432483E-5</v>
          </cell>
          <cell r="M307">
            <v>3.488020287968555E-5</v>
          </cell>
          <cell r="N307">
            <v>3.4539058568076234E-5</v>
          </cell>
          <cell r="O307">
            <v>3.4875263988444393E-5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D308">
            <v>7.0619849111758686E-3</v>
          </cell>
          <cell r="E308">
            <v>2.6722440363932637E-3</v>
          </cell>
          <cell r="F308">
            <v>3.5467155011585159E-3</v>
          </cell>
          <cell r="G308">
            <v>8.8151478696958514E-5</v>
          </cell>
          <cell r="H308">
            <v>1.0728758518512363E-4</v>
          </cell>
          <cell r="I308">
            <v>1.0799615626330275E-4</v>
          </cell>
          <cell r="J308">
            <v>1.0934080359212239E-4</v>
          </cell>
          <cell r="K308">
            <v>1.0728396575902682E-4</v>
          </cell>
          <cell r="L308">
            <v>1.083866737959741E-4</v>
          </cell>
          <cell r="M308">
            <v>1.0880447061099947E-4</v>
          </cell>
          <cell r="N308">
            <v>1.0774031320472982E-4</v>
          </cell>
          <cell r="O308">
            <v>1.0878906435178856E-4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E309">
            <v>8.9040613386921197E-7</v>
          </cell>
          <cell r="F309">
            <v>1.08436372176851E-6</v>
          </cell>
          <cell r="G309">
            <v>4.8898105109650297E-7</v>
          </cell>
          <cell r="H309">
            <v>1.8893552479080399E-6</v>
          </cell>
          <cell r="I309">
            <v>7.9792320657675005E-7</v>
          </cell>
          <cell r="J309">
            <v>1.0584856268018099E-6</v>
          </cell>
          <cell r="K309">
            <v>1.33937466701175E-6</v>
          </cell>
          <cell r="L309">
            <v>8.8389630726668702E-7</v>
          </cell>
          <cell r="M309">
            <v>1.14490633093831E-6</v>
          </cell>
          <cell r="N309">
            <v>1.37115349283602E-6</v>
          </cell>
          <cell r="O309">
            <v>7.3436325695075798E-7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D310">
            <v>1.6521021479461997E-4</v>
          </cell>
          <cell r="E310">
            <v>8.2912140154254178E-5</v>
          </cell>
          <cell r="F310">
            <v>8.398468675995972E-5</v>
          </cell>
          <cell r="G310">
            <v>2.2297435366222681E-6</v>
          </cell>
          <cell r="H310">
            <v>2.6539282098579697E-6</v>
          </cell>
          <cell r="I310">
            <v>2.662180631329757E-6</v>
          </cell>
          <cell r="J310">
            <v>2.6684249387569088E-6</v>
          </cell>
          <cell r="K310">
            <v>2.6669876340082407E-6</v>
          </cell>
          <cell r="L310">
            <v>2.6695212816851739E-6</v>
          </cell>
          <cell r="M310">
            <v>2.6758389624568802E-6</v>
          </cell>
          <cell r="N310">
            <v>2.6702014431004989E-6</v>
          </cell>
          <cell r="O310">
            <v>2.674068656960594E-6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D311">
            <v>2.4105323436379687E-2</v>
          </cell>
          <cell r="E311">
            <v>4.3688227749164345E-2</v>
          </cell>
          <cell r="F311">
            <v>0.20190570956944251</v>
          </cell>
          <cell r="G311">
            <v>0.83174437364034881</v>
          </cell>
          <cell r="H311">
            <v>1.9699311287429759</v>
          </cell>
          <cell r="I311">
            <v>3.4733009348115207</v>
          </cell>
          <cell r="J311">
            <v>3.5900217783282939</v>
          </cell>
          <cell r="K311">
            <v>3.7249087582132225</v>
          </cell>
          <cell r="L311">
            <v>3.9609411136137371</v>
          </cell>
          <cell r="M311">
            <v>4.3261108250505274</v>
          </cell>
          <cell r="N311">
            <v>4.7236441151205506</v>
          </cell>
          <cell r="O311">
            <v>5.1419982670130358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D312">
            <v>3.5378374732103028E-2</v>
          </cell>
          <cell r="E312">
            <v>6.4119384117400161E-2</v>
          </cell>
          <cell r="F312">
            <v>0.29632856296458415</v>
          </cell>
          <cell r="G312">
            <v>1.2207164201562757</v>
          </cell>
          <cell r="H312">
            <v>2.8911855031956679</v>
          </cell>
          <cell r="I312">
            <v>5.0976184722614457</v>
          </cell>
          <cell r="J312">
            <v>5.2689247711328138</v>
          </cell>
          <cell r="K312">
            <v>5.4668927483493572</v>
          </cell>
          <cell r="L312">
            <v>5.8133075616705421</v>
          </cell>
          <cell r="M312">
            <v>6.3492518698281062</v>
          </cell>
          <cell r="N312">
            <v>6.9326948483760527</v>
          </cell>
          <cell r="O312">
            <v>7.5466957347548105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E313">
            <v>1.19942407570044E-3</v>
          </cell>
          <cell r="F313">
            <v>1.02978081739877E-2</v>
          </cell>
          <cell r="G313">
            <v>4.5222263917480701E-2</v>
          </cell>
          <cell r="H313">
            <v>0.144655060937109</v>
          </cell>
          <cell r="I313">
            <v>0.19085113985293201</v>
          </cell>
          <cell r="J313">
            <v>9.0844777457794901E-2</v>
          </cell>
          <cell r="K313">
            <v>0.21348575429521299</v>
          </cell>
          <cell r="L313">
            <v>0.11525801231655999</v>
          </cell>
          <cell r="M313">
            <v>0.14505065644354001</v>
          </cell>
          <cell r="N313">
            <v>0.20433226053255901</v>
          </cell>
          <cell r="O313">
            <v>6.7698959869873607E-2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D314">
            <v>1.699E-3</v>
          </cell>
          <cell r="E314">
            <v>3.7914027573819182E-3</v>
          </cell>
          <cell r="F314">
            <v>1.408919822369082E-2</v>
          </cell>
          <cell r="G314">
            <v>5.8342574187833424E-2</v>
          </cell>
          <cell r="H314">
            <v>0.19515333332124374</v>
          </cell>
          <cell r="I314">
            <v>0.34500272888741568</v>
          </cell>
          <cell r="J314">
            <v>0.356701142215189</v>
          </cell>
          <cell r="K314">
            <v>0.3695247291441725</v>
          </cell>
          <cell r="L314">
            <v>0.36960670528366879</v>
          </cell>
          <cell r="M314">
            <v>0.36968653896145881</v>
          </cell>
          <cell r="N314">
            <v>0.3697976202279335</v>
          </cell>
          <cell r="O314">
            <v>0.36992048338150496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D315">
            <v>7.9806654225805272E-5</v>
          </cell>
          <cell r="E315">
            <v>1.203551589868453E-4</v>
          </cell>
          <cell r="F315">
            <v>1.9725335953518669E-4</v>
          </cell>
          <cell r="G315">
            <v>6.4616135136520064E-2</v>
          </cell>
          <cell r="H315">
            <v>6.4027999207214706E-2</v>
          </cell>
          <cell r="I315">
            <v>6.3867764345336309E-2</v>
          </cell>
          <cell r="J315">
            <v>6.3564620408220918E-2</v>
          </cell>
          <cell r="K315">
            <v>6.291570659387169E-2</v>
          </cell>
          <cell r="L315">
            <v>6.3829006938765906E-2</v>
          </cell>
          <cell r="M315">
            <v>6.2689720648650388E-2</v>
          </cell>
          <cell r="N315">
            <v>6.3769480499295206E-2</v>
          </cell>
          <cell r="O315">
            <v>6.2029172094299485E-2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D316">
            <v>2.1074223313025605E-4</v>
          </cell>
          <cell r="E316">
            <v>3.1281256276616764E-4</v>
          </cell>
          <cell r="F316">
            <v>4.9661473845421058E-4</v>
          </cell>
          <cell r="G316">
            <v>0.14448526125408204</v>
          </cell>
          <cell r="H316">
            <v>0.13606148573627636</v>
          </cell>
          <cell r="I316">
            <v>0.13546820794254322</v>
          </cell>
          <cell r="J316">
            <v>0.12898957011164455</v>
          </cell>
          <cell r="K316">
            <v>0.11858969954389033</v>
          </cell>
          <cell r="L316">
            <v>0.11882126235702183</v>
          </cell>
          <cell r="M316">
            <v>0.11558752229015395</v>
          </cell>
          <cell r="N316">
            <v>0.11757838721207481</v>
          </cell>
          <cell r="O316">
            <v>0.11436960059645747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E317">
            <v>9.1703620995641796E-7</v>
          </cell>
          <cell r="F317">
            <v>2.10835987225746E-6</v>
          </cell>
          <cell r="G317">
            <v>1.4062775397040901E-3</v>
          </cell>
          <cell r="H317">
            <v>1.3638501796135599E-3</v>
          </cell>
          <cell r="I317">
            <v>2.3135807947591302E-5</v>
          </cell>
          <cell r="J317">
            <v>6.5203724751817995E-4</v>
          </cell>
          <cell r="K317">
            <v>7.1143809154526703E-4</v>
          </cell>
          <cell r="L317">
            <v>3.8632734817005599E-4</v>
          </cell>
          <cell r="M317">
            <v>6.2487844637535697E-4</v>
          </cell>
          <cell r="N317">
            <v>7.06569907082076E-4</v>
          </cell>
          <cell r="O317">
            <v>2.3360343458257401E-4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D318">
            <v>1.88514169048573E-6</v>
          </cell>
          <cell r="E318">
            <v>2.7501519263149877E-6</v>
          </cell>
          <cell r="F318">
            <v>4.4797178818312701E-6</v>
          </cell>
          <cell r="G318">
            <v>1.4101061101650808E-3</v>
          </cell>
          <cell r="H318">
            <v>1.3918436798291301E-3</v>
          </cell>
          <cell r="I318">
            <v>1.387986392344437E-3</v>
          </cell>
          <cell r="J318">
            <v>1.3822888389882948E-3</v>
          </cell>
          <cell r="K318">
            <v>1.3713409595914577E-3</v>
          </cell>
          <cell r="L318">
            <v>1.3909871171201109E-3</v>
          </cell>
          <cell r="M318">
            <v>1.3755652121577244E-3</v>
          </cell>
          <cell r="N318">
            <v>1.3998284129261647E-3</v>
          </cell>
          <cell r="O318">
            <v>1.361549904966536E-3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D319">
            <v>1.5088532588253316E-4</v>
          </cell>
          <cell r="E319">
            <v>1.3312911026703699E-4</v>
          </cell>
          <cell r="F319">
            <v>2.0285432960552064E-4</v>
          </cell>
          <cell r="G319">
            <v>2.7632640626415204E-2</v>
          </cell>
          <cell r="H319">
            <v>2.8341065089055272E-2</v>
          </cell>
          <cell r="I319">
            <v>2.8291746410733846E-2</v>
          </cell>
          <cell r="J319">
            <v>2.8458065927547311E-2</v>
          </cell>
          <cell r="K319">
            <v>2.8789995148878658E-2</v>
          </cell>
          <cell r="L319">
            <v>2.7797868929187411E-2</v>
          </cell>
          <cell r="M319">
            <v>2.8119265343418572E-2</v>
          </cell>
          <cell r="N319">
            <v>2.6150721480013274E-2</v>
          </cell>
          <cell r="O319">
            <v>2.4619001656942363E-2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D320">
            <v>5.4831361051195461E-4</v>
          </cell>
          <cell r="E320">
            <v>4.7715818506626709E-4</v>
          </cell>
          <cell r="F320">
            <v>7.1129002911641463E-4</v>
          </cell>
          <cell r="G320">
            <v>8.5264374730721154E-2</v>
          </cell>
          <cell r="H320">
            <v>8.7247403542643501E-2</v>
          </cell>
          <cell r="I320">
            <v>8.0752104285013712E-2</v>
          </cell>
          <cell r="J320">
            <v>7.8665909284796443E-2</v>
          </cell>
          <cell r="K320">
            <v>7.5886861734922359E-2</v>
          </cell>
          <cell r="L320">
            <v>7.1167746967597992E-2</v>
          </cell>
          <cell r="M320">
            <v>7.1656763937563289E-2</v>
          </cell>
          <cell r="N320">
            <v>6.6640292802986292E-2</v>
          </cell>
          <cell r="O320">
            <v>6.2736987206634065E-2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E321">
            <v>4.6883204191224801E-7</v>
          </cell>
          <cell r="F321">
            <v>1.4217727717082501E-6</v>
          </cell>
          <cell r="G321">
            <v>5.9665347666749903E-4</v>
          </cell>
          <cell r="H321">
            <v>1.9268148478697201E-5</v>
          </cell>
          <cell r="I321">
            <v>4.7036756091473102E-4</v>
          </cell>
          <cell r="J321">
            <v>1.38223131327831E-4</v>
          </cell>
          <cell r="K321">
            <v>3.2728029725918601E-4</v>
          </cell>
          <cell r="L321">
            <v>2.1486408624243501E-4</v>
          </cell>
          <cell r="M321">
            <v>2.2909081413045599E-4</v>
          </cell>
          <cell r="N321">
            <v>3.01542905412719E-4</v>
          </cell>
          <cell r="O321">
            <v>7.97533228064005E-5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D322">
            <v>3.8303502179095702E-6</v>
          </cell>
          <cell r="E322">
            <v>3.0343103221518508E-6</v>
          </cell>
          <cell r="F322">
            <v>4.465683649200888E-6</v>
          </cell>
          <cell r="G322">
            <v>6.0044101301908034E-4</v>
          </cell>
          <cell r="H322">
            <v>6.15962894002407E-4</v>
          </cell>
          <cell r="I322">
            <v>6.1481741054234039E-4</v>
          </cell>
          <cell r="J322">
            <v>6.1856866082096783E-4</v>
          </cell>
          <cell r="K322">
            <v>6.2617090728365305E-4</v>
          </cell>
          <cell r="L322">
            <v>6.0430922326631335E-4</v>
          </cell>
          <cell r="M322">
            <v>6.1159924768513856E-4</v>
          </cell>
          <cell r="N322">
            <v>5.6868404128309464E-4</v>
          </cell>
          <cell r="O322">
            <v>5.3584155921166201E-4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D323">
            <v>4.2904694817021465E-5</v>
          </cell>
          <cell r="E323">
            <v>6.349269214806035E-5</v>
          </cell>
          <cell r="F323">
            <v>8.4679052206289537E-5</v>
          </cell>
          <cell r="G323">
            <v>1.0928442830450577E-4</v>
          </cell>
          <cell r="H323">
            <v>2.27190130505007E-4</v>
          </cell>
          <cell r="I323">
            <v>3.768981344089188E-4</v>
          </cell>
          <cell r="J323">
            <v>5.3716910361491514E-4</v>
          </cell>
          <cell r="K323">
            <v>7.5207239166764916E-4</v>
          </cell>
          <cell r="L323">
            <v>8.9608988104461192E-4</v>
          </cell>
          <cell r="M323">
            <v>1.2906571147802838E-3</v>
          </cell>
          <cell r="N323">
            <v>2.1677799246213156E-3</v>
          </cell>
          <cell r="O323">
            <v>5.447213184309907E-3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D324">
            <v>2.3448980350962597E-4</v>
          </cell>
          <cell r="E324">
            <v>3.4396128176978214E-4</v>
          </cell>
          <cell r="F324">
            <v>4.5196028339637381E-4</v>
          </cell>
          <cell r="G324">
            <v>5.3767537818550444E-4</v>
          </cell>
          <cell r="H324">
            <v>1.0088343794535464E-3</v>
          </cell>
          <cell r="I324">
            <v>1.6153946843771251E-3</v>
          </cell>
          <cell r="J324">
            <v>2.1877329461938697E-3</v>
          </cell>
          <cell r="K324">
            <v>2.9287947371319416E-3</v>
          </cell>
          <cell r="L324">
            <v>3.4274954536444415E-3</v>
          </cell>
          <cell r="M324">
            <v>4.9234883595883393E-3</v>
          </cell>
          <cell r="N324">
            <v>8.2694614261195672E-3</v>
          </cell>
          <cell r="O324">
            <v>2.0779562904832027E-2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E325">
            <v>2.2190060268971699E-7</v>
          </cell>
          <cell r="F325">
            <v>3.67116658546208E-7</v>
          </cell>
          <cell r="G325">
            <v>1.27748027633784E-6</v>
          </cell>
          <cell r="H325">
            <v>3.9855395075144603E-6</v>
          </cell>
          <cell r="I325">
            <v>4.1971648880685198E-6</v>
          </cell>
          <cell r="J325">
            <v>7.46323898264188E-6</v>
          </cell>
          <cell r="K325">
            <v>8.9905731990052099E-6</v>
          </cell>
          <cell r="L325">
            <v>9.3961017354203195E-6</v>
          </cell>
          <cell r="M325">
            <v>2.1028067722377401E-5</v>
          </cell>
          <cell r="N325">
            <v>2.61906865020676E-5</v>
          </cell>
          <cell r="O325">
            <v>9.2424194284781698E-5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D326">
            <v>1.0057130933835902E-6</v>
          </cell>
          <cell r="E326">
            <v>1.4377445680564468E-6</v>
          </cell>
          <cell r="F326">
            <v>1.8116488905478341E-6</v>
          </cell>
          <cell r="G326">
            <v>2.31053645502221E-6</v>
          </cell>
          <cell r="H326">
            <v>4.9470039295017192E-6</v>
          </cell>
          <cell r="I326">
            <v>8.1827043955829801E-6</v>
          </cell>
          <cell r="J326">
            <v>1.1706491937926007E-5</v>
          </cell>
          <cell r="K326">
            <v>1.6453812181647101E-5</v>
          </cell>
          <cell r="L326">
            <v>1.9530963054066888E-5</v>
          </cell>
          <cell r="M326">
            <v>2.81614201960261E-5</v>
          </cell>
          <cell r="N326">
            <v>4.7218754224444998E-5</v>
          </cell>
          <cell r="O326">
            <v>1.18614880786849E-4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E327">
            <v>5.2532474818704658E-6</v>
          </cell>
          <cell r="F327">
            <v>1.3088677728862159E-5</v>
          </cell>
          <cell r="G327">
            <v>7.6031120469216167E-6</v>
          </cell>
          <cell r="H327">
            <v>1.2741882824755774E-5</v>
          </cell>
          <cell r="I327">
            <v>1.8577913425773928E-5</v>
          </cell>
          <cell r="J327">
            <v>1.8127152053284288E-5</v>
          </cell>
          <cell r="K327">
            <v>2.6438782158864013E-5</v>
          </cell>
          <cell r="L327">
            <v>2.3002094240720826E-5</v>
          </cell>
          <cell r="M327">
            <v>2.5784350865342909E-5</v>
          </cell>
          <cell r="N327">
            <v>3.301935891095072E-5</v>
          </cell>
          <cell r="O327">
            <v>4.7028627840154978E-5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E328">
            <v>4.1549230357230583E-5</v>
          </cell>
          <cell r="F328">
            <v>1.0101828392575606E-4</v>
          </cell>
          <cell r="G328">
            <v>5.3382185970561289E-5</v>
          </cell>
          <cell r="H328">
            <v>8.432943050532579E-5</v>
          </cell>
          <cell r="I328">
            <v>1.1814703383395611E-4</v>
          </cell>
          <cell r="J328">
            <v>1.0963354010041226E-4</v>
          </cell>
          <cell r="K328">
            <v>1.5306782288298238E-4</v>
          </cell>
          <cell r="L328">
            <v>1.310838810914341E-4</v>
          </cell>
          <cell r="M328">
            <v>1.4693935028180764E-4</v>
          </cell>
          <cell r="N328">
            <v>1.8817007146836276E-4</v>
          </cell>
          <cell r="O328">
            <v>2.6800581699986124E-4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E329">
            <v>1.3317480147936299E-7</v>
          </cell>
          <cell r="F329">
            <v>1.27212422787688E-7</v>
          </cell>
          <cell r="G329">
            <v>1.50658519882267E-7</v>
          </cell>
          <cell r="H329">
            <v>2.56239843616935E-7</v>
          </cell>
          <cell r="I329">
            <v>2.7589079915394401E-7</v>
          </cell>
          <cell r="J329">
            <v>3.1920055877350198E-7</v>
          </cell>
          <cell r="K329">
            <v>4.3106581148733898E-7</v>
          </cell>
          <cell r="L329">
            <v>4.1320027915649799E-7</v>
          </cell>
          <cell r="M329">
            <v>5.2951882509160203E-7</v>
          </cell>
          <cell r="N329">
            <v>5.6620358104089099E-7</v>
          </cell>
          <cell r="O329">
            <v>7.9414331029797701E-7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E330">
            <v>1.3317480147936299E-7</v>
          </cell>
          <cell r="F330">
            <v>2.6038722426705102E-7</v>
          </cell>
          <cell r="G330">
            <v>1.8351661232455201E-7</v>
          </cell>
          <cell r="H330">
            <v>2.9531079787095898E-7</v>
          </cell>
          <cell r="I330">
            <v>3.968355809181321E-7</v>
          </cell>
          <cell r="J330">
            <v>4.3548853356895681E-7</v>
          </cell>
          <cell r="K330">
            <v>6.4648240549081196E-7</v>
          </cell>
          <cell r="L330">
            <v>5.5557017948975504E-7</v>
          </cell>
          <cell r="M330">
            <v>6.36675919275783E-7</v>
          </cell>
          <cell r="N330">
            <v>8.1742229616221707E-7</v>
          </cell>
          <cell r="O330">
            <v>1.1649788722012278E-6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D331">
            <v>1.3885635440686234E-2</v>
          </cell>
          <cell r="E331">
            <v>2.7843467265986833E-2</v>
          </cell>
          <cell r="F331">
            <v>2.0291718640635132E-2</v>
          </cell>
          <cell r="G331">
            <v>1.7978541938181061E-2</v>
          </cell>
          <cell r="H331">
            <v>6.7631598950343057E-3</v>
          </cell>
          <cell r="I331">
            <v>0.30805264421903439</v>
          </cell>
          <cell r="J331">
            <v>0.83750754242794145</v>
          </cell>
          <cell r="K331">
            <v>1.7595345021479118</v>
          </cell>
          <cell r="L331">
            <v>1.8767761057415084</v>
          </cell>
          <cell r="M331">
            <v>1.8477288394703706</v>
          </cell>
          <cell r="N331">
            <v>1.9030627627926235</v>
          </cell>
          <cell r="O331">
            <v>1.72076370523556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D332">
            <v>7.6645417292684022E-3</v>
          </cell>
          <cell r="E332">
            <v>1.5368934152078548E-2</v>
          </cell>
          <cell r="F332">
            <v>1.1200547857105159E-2</v>
          </cell>
          <cell r="G332">
            <v>9.9237291303811339E-3</v>
          </cell>
          <cell r="H332">
            <v>3.684058219125957E-3</v>
          </cell>
          <cell r="I332">
            <v>0.15456001687453422</v>
          </cell>
          <cell r="J332">
            <v>0.40563533392978796</v>
          </cell>
          <cell r="K332">
            <v>0.81934099558794238</v>
          </cell>
          <cell r="L332">
            <v>0.84710441710074169</v>
          </cell>
          <cell r="M332">
            <v>0.79956101153398351</v>
          </cell>
          <cell r="N332">
            <v>0.79275009408422992</v>
          </cell>
          <cell r="O332">
            <v>0.70555228768481038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D333">
            <v>4.5331551055110299E-5</v>
          </cell>
          <cell r="E333">
            <v>8.0251375436763003E-4</v>
          </cell>
          <cell r="F333">
            <v>2.1014278377087499E-4</v>
          </cell>
          <cell r="G333">
            <v>2.1634391525468901E-4</v>
          </cell>
          <cell r="H333">
            <v>2.8595573652440598E-4</v>
          </cell>
          <cell r="I333">
            <v>4.7895469982244303E-2</v>
          </cell>
          <cell r="J333">
            <v>9.1845768544216499E-2</v>
          </cell>
          <cell r="K333">
            <v>0.16450908042464901</v>
          </cell>
          <cell r="L333">
            <v>8.9756713728482401E-2</v>
          </cell>
          <cell r="M333">
            <v>8.9362902283677895E-2</v>
          </cell>
          <cell r="N333">
            <v>0.124812327007117</v>
          </cell>
          <cell r="O333">
            <v>4.7331945939513002E-2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D334">
            <v>1.5170923072175403E-3</v>
          </cell>
          <cell r="E334">
            <v>2.9770275019403987E-3</v>
          </cell>
          <cell r="F334">
            <v>3.0676960362649042E-3</v>
          </cell>
          <cell r="G334">
            <v>2.7227178133226947E-3</v>
          </cell>
          <cell r="H334">
            <v>1.0186794838044212E-3</v>
          </cell>
          <cell r="I334">
            <v>4.6809642336994889E-2</v>
          </cell>
          <cell r="J334">
            <v>0.12727559574883421</v>
          </cell>
          <cell r="K334">
            <v>0.2673997259774174</v>
          </cell>
          <cell r="L334">
            <v>0.28521870728614579</v>
          </cell>
          <cell r="M334">
            <v>0.28080082245706495</v>
          </cell>
          <cell r="N334">
            <v>0.28921056570264203</v>
          </cell>
          <cell r="O334">
            <v>0.26150710379205011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D335">
            <v>12.373073543428401</v>
          </cell>
          <cell r="E335">
            <v>6.0045911993092096</v>
          </cell>
          <cell r="F335">
            <v>10.5446629373654</v>
          </cell>
          <cell r="G335">
            <v>0.12078916001843901</v>
          </cell>
          <cell r="H335">
            <v>0.10602220383041699</v>
          </cell>
          <cell r="I335">
            <v>0.14974157806756899</v>
          </cell>
          <cell r="J335">
            <v>0.14084005190586901</v>
          </cell>
          <cell r="K335">
            <v>0.123648503915792</v>
          </cell>
          <cell r="L335">
            <v>0.123488751958238</v>
          </cell>
          <cell r="M335">
            <v>0.116012383779527</v>
          </cell>
          <cell r="N335">
            <v>0.117352617502051</v>
          </cell>
          <cell r="O335">
            <v>0.10660928857122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D336">
            <v>0.23690312962971086</v>
          </cell>
          <cell r="E336">
            <v>0.1227495168706445</v>
          </cell>
          <cell r="F336">
            <v>0.19113944888354634</v>
          </cell>
          <cell r="G336">
            <v>3.1503344714465349E-3</v>
          </cell>
          <cell r="H336">
            <v>2.8710162085695632E-3</v>
          </cell>
          <cell r="I336">
            <v>2.7879379010373145E-3</v>
          </cell>
          <cell r="J336">
            <v>2.6425386706335286E-3</v>
          </cell>
          <cell r="K336">
            <v>2.4625166383297147E-3</v>
          </cell>
          <cell r="L336">
            <v>2.371175050916957E-3</v>
          </cell>
          <cell r="M336">
            <v>2.3308428918635601E-3</v>
          </cell>
          <cell r="N336">
            <v>2.3211630360661264E-3</v>
          </cell>
          <cell r="O336">
            <v>2.2898822008798553E-3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D337">
            <v>0.2193807365856095</v>
          </cell>
          <cell r="E337">
            <v>0.10646438296647537</v>
          </cell>
          <cell r="F337">
            <v>0.18696210881853562</v>
          </cell>
          <cell r="G337">
            <v>2.1416517733765807E-3</v>
          </cell>
          <cell r="H337">
            <v>1.8798263090499402E-3</v>
          </cell>
          <cell r="I337">
            <v>2.6549925189285227E-3</v>
          </cell>
          <cell r="J337">
            <v>2.4971640408842058E-3</v>
          </cell>
          <cell r="K337">
            <v>2.1923493602090728E-3</v>
          </cell>
          <cell r="L337">
            <v>2.1895168786921597E-3</v>
          </cell>
          <cell r="M337">
            <v>2.0569571592114703E-3</v>
          </cell>
          <cell r="N337">
            <v>2.0807201684760737E-3</v>
          </cell>
          <cell r="O337">
            <v>1.8902356129648972E-3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D338">
            <v>1.8278064908948861E-2</v>
          </cell>
          <cell r="E338">
            <v>1.5212809829615096E-2</v>
          </cell>
          <cell r="F338">
            <v>3.1987996700293749E-3</v>
          </cell>
          <cell r="G338">
            <v>9.9417080395385353E-4</v>
          </cell>
          <cell r="H338">
            <v>9.6987360546334971E-4</v>
          </cell>
          <cell r="I338">
            <v>1.1155718141524005E-4</v>
          </cell>
          <cell r="J338">
            <v>1.2387512287210397E-4</v>
          </cell>
          <cell r="K338">
            <v>2.4412370598037638E-4</v>
          </cell>
          <cell r="L338">
            <v>1.5862918406605469E-4</v>
          </cell>
          <cell r="M338">
            <v>2.481885746069789E-4</v>
          </cell>
          <cell r="N338">
            <v>2.1567236452221992E-4</v>
          </cell>
          <cell r="O338">
            <v>3.7344413651631118E-4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E339">
            <v>1.463786372229374E-3</v>
          </cell>
          <cell r="F339">
            <v>1.5881395789032358E-3</v>
          </cell>
          <cell r="G339">
            <v>2.4142785595719947E-5</v>
          </cell>
          <cell r="H339">
            <v>3.0066525718407914E-5</v>
          </cell>
          <cell r="I339">
            <v>2.9937123746987221E-5</v>
          </cell>
          <cell r="J339">
            <v>2.96893528223978E-5</v>
          </cell>
          <cell r="K339">
            <v>3.3645279730514862E-5</v>
          </cell>
          <cell r="L339">
            <v>3.03363812221988E-5</v>
          </cell>
          <cell r="M339">
            <v>3.2879179423741531E-5</v>
          </cell>
          <cell r="N339">
            <v>3.1918314744107603E-5</v>
          </cell>
          <cell r="O339">
            <v>3.3257504742514891E-5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D340">
            <v>7.5137756249499003E-8</v>
          </cell>
          <cell r="E340">
            <v>7.8962973499826901E-8</v>
          </cell>
          <cell r="F340">
            <v>9.30002708929177E-8</v>
          </cell>
          <cell r="G340">
            <v>1.09803646367612E-7</v>
          </cell>
          <cell r="H340">
            <v>1.7429458089407901E-7</v>
          </cell>
          <cell r="I340">
            <v>2.2979154929580601E-7</v>
          </cell>
          <cell r="J340">
            <v>3.3547500735510901E-7</v>
          </cell>
          <cell r="K340">
            <v>1.6809171621306299E-6</v>
          </cell>
          <cell r="L340">
            <v>4.6570472952197999E-4</v>
          </cell>
          <cell r="M340">
            <v>3.3495019626305298E-5</v>
          </cell>
          <cell r="N340">
            <v>3.2496181496373701E-6</v>
          </cell>
          <cell r="O340">
            <v>1.0070772697771699E-4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D341">
            <v>0.95961776821940026</v>
          </cell>
          <cell r="E341">
            <v>0.95961784718237375</v>
          </cell>
          <cell r="F341">
            <v>0.95961794018264468</v>
          </cell>
          <cell r="G341">
            <v>0.95961804998629108</v>
          </cell>
          <cell r="H341">
            <v>0.95961822428087196</v>
          </cell>
          <cell r="I341">
            <v>0.95961845407242119</v>
          </cell>
          <cell r="J341">
            <v>0.95961878954742852</v>
          </cell>
          <cell r="K341">
            <v>0.32780553032962467</v>
          </cell>
          <cell r="L341">
            <v>4.6848211246866501E-4</v>
          </cell>
          <cell r="M341">
            <v>5.0188297336864203E-4</v>
          </cell>
          <cell r="N341">
            <v>5.0496131237166202E-4</v>
          </cell>
          <cell r="O341">
            <v>6.0557757257531501E-4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D342">
            <v>9.6827579306079922E-2</v>
          </cell>
          <cell r="E342">
            <v>0.15049803720936258</v>
          </cell>
          <cell r="F342">
            <v>2.8238779699186378</v>
          </cell>
          <cell r="G342">
            <v>10.026319585682183</v>
          </cell>
          <cell r="H342">
            <v>16.682914896335365</v>
          </cell>
          <cell r="I342">
            <v>17.58789987666265</v>
          </cell>
          <cell r="J342">
            <v>17.671945687610577</v>
          </cell>
          <cell r="K342">
            <v>18.02379521235892</v>
          </cell>
          <cell r="L342">
            <v>17.97150761111347</v>
          </cell>
          <cell r="M342">
            <v>17.759965671805972</v>
          </cell>
          <cell r="N342">
            <v>17.138527588237391</v>
          </cell>
          <cell r="O342">
            <v>17.016053454229358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D343">
            <v>6.6148171835673161E-2</v>
          </cell>
          <cell r="E343">
            <v>0.1028133729832002</v>
          </cell>
          <cell r="F343">
            <v>1.9291442225017028</v>
          </cell>
          <cell r="G343">
            <v>6.8495227866492234</v>
          </cell>
          <cell r="H343">
            <v>11.017109788009654</v>
          </cell>
          <cell r="I343">
            <v>11.346848143539722</v>
          </cell>
          <cell r="J343">
            <v>10.915992943869677</v>
          </cell>
          <cell r="K343">
            <v>10.381166996279168</v>
          </cell>
          <cell r="L343">
            <v>9.9557653250383886</v>
          </cell>
          <cell r="M343">
            <v>9.3564069868883379</v>
          </cell>
          <cell r="N343">
            <v>8.7116229013631123</v>
          </cell>
          <cell r="O343">
            <v>8.4994542347942001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D344">
            <v>6.8554689128980396E-5</v>
          </cell>
          <cell r="E344">
            <v>1.6187759868513201E-4</v>
          </cell>
          <cell r="F344">
            <v>0.20603017024974099</v>
          </cell>
          <cell r="G344">
            <v>0.60440717767155805</v>
          </cell>
          <cell r="H344">
            <v>1.1740858449590801</v>
          </cell>
          <cell r="I344">
            <v>0.54364229755418503</v>
          </cell>
          <cell r="J344">
            <v>0.72458147672405204</v>
          </cell>
          <cell r="K344">
            <v>0.98751576898178495</v>
          </cell>
          <cell r="L344">
            <v>0.61070713018244505</v>
          </cell>
          <cell r="M344">
            <v>0.65215949759233405</v>
          </cell>
          <cell r="N344">
            <v>0.65598692070520803</v>
          </cell>
          <cell r="O344">
            <v>0.48663388171613797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D345">
            <v>7.3557037025036003E-3</v>
          </cell>
          <cell r="E345">
            <v>1.1418759822037385E-2</v>
          </cell>
          <cell r="F345">
            <v>0.21425831319707977</v>
          </cell>
          <cell r="G345">
            <v>0.7607313826710651</v>
          </cell>
          <cell r="H345">
            <v>1.7450291286171913</v>
          </cell>
          <cell r="I345">
            <v>1.8441402218056977</v>
          </cell>
          <cell r="J345">
            <v>1.8639381176176839</v>
          </cell>
          <cell r="K345">
            <v>1.9010579655540762</v>
          </cell>
          <cell r="L345">
            <v>1.8955544841354908</v>
          </cell>
          <cell r="M345">
            <v>1.8732326549317726</v>
          </cell>
          <cell r="N345">
            <v>1.8076858979088968</v>
          </cell>
          <cell r="O345">
            <v>1.7947802742263352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  <cell r="D346">
            <v>2.7914847203345087E-2</v>
          </cell>
          <cell r="E346">
            <v>2.4013973084930279E-2</v>
          </cell>
          <cell r="F346">
            <v>1.8628516344237338E-2</v>
          </cell>
          <cell r="G346">
            <v>9.2866742480069032E-3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  <cell r="D347">
            <v>4.0501917582440941E-2</v>
          </cell>
          <cell r="E347">
            <v>3.4520371275244301E-2</v>
          </cell>
          <cell r="F347">
            <v>2.6412869851212432E-2</v>
          </cell>
          <cell r="G347">
            <v>1.316732442511941E-2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  <cell r="D348">
            <v>1.9499722375444564E-3</v>
          </cell>
          <cell r="E348">
            <v>1.6900000000000001E-3</v>
          </cell>
          <cell r="F348">
            <v>1.2999999999999999E-3</v>
          </cell>
          <cell r="G348">
            <v>6.4999999999999997E-4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D349">
            <v>6.1407998801020741E-2</v>
          </cell>
          <cell r="E349">
            <v>0.12651308876189593</v>
          </cell>
          <cell r="F349">
            <v>0.13381037868646664</v>
          </cell>
          <cell r="G349">
            <v>2.5774880696765656</v>
          </cell>
          <cell r="H349">
            <v>7.5375889463871779</v>
          </cell>
          <cell r="I349">
            <v>10.700825470461645</v>
          </cell>
          <cell r="J349">
            <v>11.20647989575429</v>
          </cell>
          <cell r="K349">
            <v>10.889934445692182</v>
          </cell>
          <cell r="L349">
            <v>12.713927454460649</v>
          </cell>
          <cell r="M349">
            <v>13.637574346030302</v>
          </cell>
          <cell r="N349">
            <v>14.896748868368263</v>
          </cell>
          <cell r="O349">
            <v>15.330834122080882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D350">
            <v>4.5914145334871904E-2</v>
          </cell>
          <cell r="E350">
            <v>9.4592568681470882E-2</v>
          </cell>
          <cell r="F350">
            <v>0.1000486792320374</v>
          </cell>
          <cell r="G350">
            <v>1.9271620007271903</v>
          </cell>
          <cell r="H350">
            <v>5.4264445854130878</v>
          </cell>
          <cell r="I350">
            <v>7.4795435527467324</v>
          </cell>
          <cell r="J350">
            <v>7.5499015456468186</v>
          </cell>
          <cell r="K350">
            <v>6.9154626024641566</v>
          </cell>
          <cell r="L350">
            <v>7.5977935800856837</v>
          </cell>
          <cell r="M350">
            <v>7.722601489142118</v>
          </cell>
          <cell r="N350">
            <v>8.2267274359815996</v>
          </cell>
          <cell r="O350">
            <v>8.3548259800616407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D351">
            <v>5.0360671142657602E-5</v>
          </cell>
          <cell r="E351">
            <v>2.5599852133216402E-3</v>
          </cell>
          <cell r="F351">
            <v>8.6050633600470901E-4</v>
          </cell>
          <cell r="G351">
            <v>0.17898388503371301</v>
          </cell>
          <cell r="H351">
            <v>0.38632858950878601</v>
          </cell>
          <cell r="I351">
            <v>0.32803433779264202</v>
          </cell>
          <cell r="J351">
            <v>0.27578990202032899</v>
          </cell>
          <cell r="K351">
            <v>0.32909233847619801</v>
          </cell>
          <cell r="L351">
            <v>0.43599403542956799</v>
          </cell>
          <cell r="M351">
            <v>0.42670028261809501</v>
          </cell>
          <cell r="N351">
            <v>0.65646392967448597</v>
          </cell>
          <cell r="O351">
            <v>0.42267826026558702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D352">
            <v>4.2715819688155469E-3</v>
          </cell>
          <cell r="E352">
            <v>8.7035652978921293E-3</v>
          </cell>
          <cell r="F352">
            <v>9.2150299551631305E-3</v>
          </cell>
          <cell r="G352">
            <v>0.1772309154212528</v>
          </cell>
          <cell r="H352">
            <v>0.51827779984375388</v>
          </cell>
          <cell r="I352">
            <v>0.73577171811251629</v>
          </cell>
          <cell r="J352">
            <v>0.77054374687415506</v>
          </cell>
          <cell r="K352">
            <v>0.74879550460078104</v>
          </cell>
          <cell r="L352">
            <v>0.89322769665513246</v>
          </cell>
          <cell r="M352">
            <v>1.0661028454178854</v>
          </cell>
          <cell r="N352">
            <v>1.4084141092787961</v>
          </cell>
          <cell r="O352">
            <v>1.5058424533743069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D353">
            <v>0.19317815835054131</v>
          </cell>
          <cell r="E353">
            <v>1.2628965950735689</v>
          </cell>
          <cell r="F353">
            <v>2.1152280036567039</v>
          </cell>
          <cell r="G353">
            <v>3.9397844353456453</v>
          </cell>
          <cell r="H353">
            <v>4.2046284647283434</v>
          </cell>
          <cell r="I353">
            <v>2.5619243430767091</v>
          </cell>
          <cell r="J353">
            <v>2.6926082566982923</v>
          </cell>
          <cell r="K353">
            <v>2.8299586858105208</v>
          </cell>
          <cell r="L353">
            <v>2.9743164086943397</v>
          </cell>
          <cell r="M353">
            <v>3.126035614038158</v>
          </cell>
          <cell r="N353">
            <v>3.2854959458449775</v>
          </cell>
          <cell r="O353">
            <v>3.4530912084098344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D354">
            <v>0.14917544207951527</v>
          </cell>
          <cell r="E354">
            <v>0.97523011648633717</v>
          </cell>
          <cell r="F354">
            <v>1.6334148499949981</v>
          </cell>
          <cell r="G354">
            <v>3.0423681945150527</v>
          </cell>
          <cell r="H354">
            <v>3.1893962720794176</v>
          </cell>
          <cell r="I354">
            <v>1.9250725875688568</v>
          </cell>
          <cell r="J354">
            <v>1.8672965595502744</v>
          </cell>
          <cell r="K354">
            <v>1.8512227408864887</v>
          </cell>
          <cell r="L354">
            <v>1.8701716086058353</v>
          </cell>
          <cell r="M354">
            <v>1.8834168334600212</v>
          </cell>
          <cell r="N354">
            <v>1.9452573642993596</v>
          </cell>
          <cell r="O354">
            <v>1.9936230813224496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D355">
            <v>1.3873762938178901E-4</v>
          </cell>
          <cell r="E355">
            <v>7.2339898302441197E-2</v>
          </cell>
          <cell r="F355">
            <v>7.3350317391942005E-2</v>
          </cell>
          <cell r="G355">
            <v>0.17971235143745401</v>
          </cell>
          <cell r="H355">
            <v>0.12690029642275499</v>
          </cell>
          <cell r="I355">
            <v>2.5365984202707199E-3</v>
          </cell>
          <cell r="J355">
            <v>0.13805676525476701</v>
          </cell>
          <cell r="K355">
            <v>0.107398556648392</v>
          </cell>
          <cell r="L355">
            <v>0.16709859124142301</v>
          </cell>
          <cell r="M355">
            <v>0.116595766882479</v>
          </cell>
          <cell r="N355">
            <v>1.9328211900003799E-2</v>
          </cell>
          <cell r="O355">
            <v>0.25248450110815301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D356">
            <v>1.5341606562171789E-2</v>
          </cell>
          <cell r="E356">
            <v>9.9447162885369741E-2</v>
          </cell>
          <cell r="F356">
            <v>0.16658183221547576</v>
          </cell>
          <cell r="G356">
            <v>0.31024733819624672</v>
          </cell>
          <cell r="H356">
            <v>0.33111814701557762</v>
          </cell>
          <cell r="I356">
            <v>0.20181131845446951</v>
          </cell>
          <cell r="J356">
            <v>0.21303423457340073</v>
          </cell>
          <cell r="K356">
            <v>0.22299086000076651</v>
          </cell>
          <cell r="L356">
            <v>0.33453584051918217</v>
          </cell>
          <cell r="M356">
            <v>0.35007516082455886</v>
          </cell>
          <cell r="N356">
            <v>0.25901526712211442</v>
          </cell>
          <cell r="O356">
            <v>0.38840846097033022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E357">
            <v>3.7521031463468501E-3</v>
          </cell>
          <cell r="F357">
            <v>3.2378939133573648E-2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E358">
            <v>7.9989995772550438E-6</v>
          </cell>
          <cell r="F358">
            <v>7.2277921734335666E-5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E359">
            <v>6.6526651530972558E-5</v>
          </cell>
          <cell r="F359">
            <v>5.7409466548889471E-4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E360">
            <v>2.12003991722698E-7</v>
          </cell>
          <cell r="F360">
            <v>1.4096420737448899E-6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E361">
            <v>2.12003991722698E-7</v>
          </cell>
          <cell r="F361">
            <v>1.6216460654675899E-6</v>
          </cell>
          <cell r="G361">
            <v>1.7968249284993548E-10</v>
          </cell>
          <cell r="H361">
            <v>1.3073948063069939E-9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E362">
            <v>2.2462308296877325E-5</v>
          </cell>
          <cell r="F362">
            <v>2.7871940701867725E-5</v>
          </cell>
          <cell r="G362">
            <v>8.306263637526242E-7</v>
          </cell>
          <cell r="H362">
            <v>3.050652269358666E-7</v>
          </cell>
          <cell r="I362">
            <v>6.4600787761486018E-7</v>
          </cell>
          <cell r="J362">
            <v>4.2932868285511595E-7</v>
          </cell>
          <cell r="K362">
            <v>4.8317799577656414E-7</v>
          </cell>
          <cell r="L362">
            <v>4.2298763681654866E-7</v>
          </cell>
          <cell r="M362">
            <v>2.661116383062184E-7</v>
          </cell>
          <cell r="N362">
            <v>5.8372173996899796E-7</v>
          </cell>
          <cell r="O362">
            <v>1.0969170876550833E-6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E363">
            <v>4.8295296841926708E-5</v>
          </cell>
          <cell r="F363">
            <v>5.9194445354225309E-5</v>
          </cell>
          <cell r="G363">
            <v>1.6782920362386545E-6</v>
          </cell>
          <cell r="H363">
            <v>5.5476046470608806E-7</v>
          </cell>
          <cell r="I363">
            <v>1.1394840858431061E-6</v>
          </cell>
          <cell r="J363">
            <v>7.3379061617113E-7</v>
          </cell>
          <cell r="K363">
            <v>8.0542374423262076E-7</v>
          </cell>
          <cell r="L363">
            <v>6.9938134326045152E-7</v>
          </cell>
          <cell r="M363">
            <v>4.3999752913951152E-7</v>
          </cell>
          <cell r="N363">
            <v>9.6514427150243819E-7</v>
          </cell>
          <cell r="O363">
            <v>1.8136779409991981E-6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E364">
            <v>1.62351295483973E-6</v>
          </cell>
          <cell r="F364">
            <v>5.2525353059281503E-7</v>
          </cell>
          <cell r="G364">
            <v>3.9479770069581301E-8</v>
          </cell>
          <cell r="H364">
            <v>3.8793717073604598E-8</v>
          </cell>
          <cell r="I364">
            <v>4.5662746688170702E-8</v>
          </cell>
          <cell r="J364">
            <v>3.7495278497752402E-8</v>
          </cell>
          <cell r="K364">
            <v>4.2122863234766198E-8</v>
          </cell>
          <cell r="L364">
            <v>3.7960346156053897E-8</v>
          </cell>
          <cell r="M364">
            <v>4.2506061631572799E-8</v>
          </cell>
          <cell r="N364">
            <v>4.4828515271224699E-8</v>
          </cell>
          <cell r="O364">
            <v>6.4250585261076294E-8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E365">
            <v>1.62351295483973E-6</v>
          </cell>
          <cell r="F365">
            <v>2.1487664854325399E-6</v>
          </cell>
          <cell r="G365">
            <v>1.2845719673741023E-7</v>
          </cell>
          <cell r="H365">
            <v>1.02615282403435E-7</v>
          </cell>
          <cell r="I365">
            <v>9.2747094584042307E-8</v>
          </cell>
          <cell r="J365">
            <v>8.9745563518735899E-8</v>
          </cell>
          <cell r="K365">
            <v>9.0510454891987368E-8</v>
          </cell>
          <cell r="L365">
            <v>9.6948985311917595E-8</v>
          </cell>
          <cell r="M365">
            <v>8.6376839147931503E-8</v>
          </cell>
          <cell r="N365">
            <v>9.1792351353100886E-8</v>
          </cell>
          <cell r="O365">
            <v>1.3776486178647299E-7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E366">
            <v>2.1155402741844598E-3</v>
          </cell>
          <cell r="F366">
            <v>1.7576059846225959E-2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E367">
            <v>3.1882420833404315E-6</v>
          </cell>
          <cell r="F367">
            <v>2.7659234483162163E-5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E368">
            <v>3.7509579329511653E-5</v>
          </cell>
          <cell r="F368">
            <v>3.1163226677705677E-4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E369">
            <v>8.4957697605641407E-8</v>
          </cell>
          <cell r="F369">
            <v>5.1900888535859496E-7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E370">
            <v>8.4957697605641407E-8</v>
          </cell>
          <cell r="F370">
            <v>6.0396658296423601E-7</v>
          </cell>
          <cell r="G370">
            <v>4.8791544221100049E-9</v>
          </cell>
          <cell r="H370">
            <v>2.0015280439070401E-9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D371">
            <v>2.1304590485186629E-2</v>
          </cell>
          <cell r="E371">
            <v>19.454994489068831</v>
          </cell>
          <cell r="F371">
            <v>34.508982328577211</v>
          </cell>
          <cell r="G371">
            <v>3.61641920423555E-3</v>
          </cell>
          <cell r="H371">
            <v>4.1821670158649601E-5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D372">
            <v>3.6017013868403161E-5</v>
          </cell>
          <cell r="E372">
            <v>3.410873587677523E-2</v>
          </cell>
          <cell r="F372">
            <v>6.1918413761360661E-2</v>
          </cell>
          <cell r="G372">
            <v>6.1138288822532215E-6</v>
          </cell>
          <cell r="H372">
            <v>8.8344248521327299E-8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D373">
            <v>2.906492562781263E-4</v>
          </cell>
          <cell r="E373">
            <v>0.2654160230432317</v>
          </cell>
          <cell r="F373">
            <v>0.47079102767499625</v>
          </cell>
          <cell r="G373">
            <v>4.933723334564186E-5</v>
          </cell>
          <cell r="H373">
            <v>5.7055484527489171E-7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E374">
            <v>6.4266541780779699E-4</v>
          </cell>
          <cell r="F374">
            <v>5.2444447064969304E-4</v>
          </cell>
          <cell r="H374">
            <v>1.1171101565089299E-8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D375">
            <v>7.0464135021097004E-7</v>
          </cell>
          <cell r="E375">
            <v>6.4349734467136939E-4</v>
          </cell>
          <cell r="F375">
            <v>1.1679418153210624E-3</v>
          </cell>
          <cell r="G375">
            <v>1.1054718326635946E-7</v>
          </cell>
          <cell r="H375">
            <v>9.6873213169734393E-9</v>
          </cell>
          <cell r="I375">
            <v>-1.573862764034401E-9</v>
          </cell>
          <cell r="J375">
            <v>-7.6209668970089979E-10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E376">
            <v>7.9126432658310005E-4</v>
          </cell>
          <cell r="F376">
            <v>8.5078879535508099E-3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E377">
            <v>7.9157484818417715E-7</v>
          </cell>
          <cell r="F377">
            <v>8.8876349686957224E-6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E378">
            <v>1.4029509336579797E-5</v>
          </cell>
          <cell r="F378">
            <v>1.5084907719061714E-4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E379">
            <v>3.3419256421223501E-8</v>
          </cell>
          <cell r="F379">
            <v>1.5874790798135E-7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E380">
            <v>3.3419256421223501E-8</v>
          </cell>
          <cell r="F380">
            <v>1.92167164402574E-7</v>
          </cell>
          <cell r="G380">
            <v>1.1147918870764993E-8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D381">
            <v>8.0546110090598599</v>
          </cell>
          <cell r="E381">
            <v>10.095795806022418</v>
          </cell>
          <cell r="F381">
            <v>16.551474237447866</v>
          </cell>
          <cell r="H381">
            <v>7.7658361614010706E-6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D382">
            <v>9.6112329997252444E-3</v>
          </cell>
          <cell r="E382">
            <v>1.2097553940486545E-2</v>
          </cell>
          <cell r="F382">
            <v>2.047681511749638E-2</v>
          </cell>
          <cell r="H382">
            <v>1.00842631741441E-8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D383">
            <v>0.10988555264747432</v>
          </cell>
          <cell r="E383">
            <v>0.13773254851326619</v>
          </cell>
          <cell r="F383">
            <v>0.2258045598560422</v>
          </cell>
          <cell r="H383">
            <v>1.05945923075049E-7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E384">
            <v>1.12019204127578E-5</v>
          </cell>
          <cell r="F384">
            <v>1.57203743395765E-4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D385">
            <v>1.8461603375527399E-4</v>
          </cell>
          <cell r="E385">
            <v>2.290966777780648E-4</v>
          </cell>
          <cell r="F385">
            <v>3.8632870722966867E-4</v>
          </cell>
          <cell r="G385">
            <v>-6.134197186986011E-9</v>
          </cell>
          <cell r="H385">
            <v>-8.5159460909358005E-10</v>
          </cell>
          <cell r="I385">
            <v>-1.0026313455474E-8</v>
          </cell>
          <cell r="J385">
            <v>-5.2274363120036897E-9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F386">
            <v>5.7244521479208403E-5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F387">
            <v>4.0267794908215905E-8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F388">
            <v>1.014973785092347E-6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F389">
            <v>1.1848699401049299E-8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F390">
            <v>1.1848699401049299E-8</v>
          </cell>
          <cell r="G390">
            <v>-3.5600903273112993E-9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D391">
            <v>46.081732733553309</v>
          </cell>
          <cell r="E391">
            <v>63.819941522484982</v>
          </cell>
          <cell r="F391">
            <v>63.85074361805583</v>
          </cell>
          <cell r="H391">
            <v>1.1313715266660881E-3</v>
          </cell>
          <cell r="I391">
            <v>2.7296313411083921E-3</v>
          </cell>
          <cell r="J391">
            <v>1.45316545800356E-3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D392">
            <v>3.6431305057458487E-2</v>
          </cell>
          <cell r="E392">
            <v>5.059195254347934E-2</v>
          </cell>
          <cell r="F392">
            <v>5.0617483231683053E-2</v>
          </cell>
          <cell r="H392">
            <v>1.0959924583676031E-6</v>
          </cell>
          <cell r="I392">
            <v>2.7529377823367845E-6</v>
          </cell>
          <cell r="J392">
            <v>1.5134555887573303E-6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D393">
            <v>0.62867302501437083</v>
          </cell>
          <cell r="E393">
            <v>0.87066768789201687</v>
          </cell>
          <cell r="F393">
            <v>0.87108790747688569</v>
          </cell>
          <cell r="H393">
            <v>1.5434809367886593E-5</v>
          </cell>
          <cell r="I393">
            <v>3.7239172457140359E-5</v>
          </cell>
          <cell r="J393">
            <v>1.982490392910722E-5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E394">
            <v>1.78743189346028E-6</v>
          </cell>
          <cell r="F394">
            <v>2.6285388491921599E-7</v>
          </cell>
          <cell r="H394">
            <v>2.4645555087211599E-8</v>
          </cell>
          <cell r="I394">
            <v>3.9689246808163397E-8</v>
          </cell>
          <cell r="J394">
            <v>1.6901055904072399E-8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D395">
            <v>8.0681434599156102E-4</v>
          </cell>
          <cell r="E395">
            <v>9.5434369068389633E-4</v>
          </cell>
          <cell r="F395">
            <v>9.5460654456881559E-4</v>
          </cell>
          <cell r="G395">
            <v>-5.1455859438240791E-9</v>
          </cell>
          <cell r="H395">
            <v>2.4645555087211599E-8</v>
          </cell>
          <cell r="I395">
            <v>6.4334801895375003E-8</v>
          </cell>
          <cell r="J395">
            <v>4.5420048286888638E-8</v>
          </cell>
          <cell r="K395">
            <v>4.8505430474093984E-9</v>
          </cell>
          <cell r="L395">
            <v>4.075318653117599E-10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D396">
            <v>0.26687293001652052</v>
          </cell>
          <cell r="E396">
            <v>8.7433019793183003E-3</v>
          </cell>
          <cell r="F396">
            <v>9.8094154537491512E-3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D397">
            <v>1.4070531681896974E-4</v>
          </cell>
          <cell r="E397">
            <v>4.6279457161718397E-6</v>
          </cell>
          <cell r="F397">
            <v>5.2157049194713006E-6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D398">
            <v>3.6408312416987818E-3</v>
          </cell>
          <cell r="E398">
            <v>1.1928106383790294E-4</v>
          </cell>
          <cell r="F398">
            <v>1.3382558599930625E-4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E399">
            <v>1.1402365512802599E-8</v>
          </cell>
          <cell r="F399">
            <v>1.16968388176587E-8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3.2143365691249694E-6</v>
          </cell>
          <cell r="E400">
            <v>1.3216208197430152E-7</v>
          </cell>
          <cell r="F400">
            <v>1.335081521231209E-7</v>
          </cell>
          <cell r="G400">
            <v>-1.7855970674904015E-8</v>
          </cell>
          <cell r="H400">
            <v>-1.4218132048750101E-8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5.4446812163830298</v>
          </cell>
          <cell r="H401">
            <v>5.7422494760610698</v>
          </cell>
          <cell r="I401">
            <v>5.9416226248456603</v>
          </cell>
          <cell r="J401">
            <v>6.0831842632836999</v>
          </cell>
          <cell r="K401">
            <v>6.20374366014304</v>
          </cell>
          <cell r="L401">
            <v>6.2037438199505397</v>
          </cell>
          <cell r="M401">
            <v>6.2037443097668099</v>
          </cell>
          <cell r="N401">
            <v>6.2037451763951097</v>
          </cell>
          <cell r="O401">
            <v>6.3106143641502301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5.4446812163830298</v>
          </cell>
          <cell r="H402">
            <v>5.7422494760610698</v>
          </cell>
          <cell r="I402">
            <v>5.9416226248456603</v>
          </cell>
          <cell r="J402">
            <v>6.0831842632836999</v>
          </cell>
          <cell r="K402">
            <v>6.20374366014304</v>
          </cell>
          <cell r="L402">
            <v>6.2037438199505397</v>
          </cell>
          <cell r="M402">
            <v>6.2037443097668099</v>
          </cell>
          <cell r="N402">
            <v>6.2037451763951097</v>
          </cell>
          <cell r="O402">
            <v>6.3106143641502301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7.7259675638917096E-3</v>
          </cell>
          <cell r="E403">
            <v>7.73602337296462E-3</v>
          </cell>
          <cell r="F403">
            <v>7.6861431836913801E-3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1.3630373336415299E-3</v>
          </cell>
          <cell r="E404">
            <v>1.0941257573107216E-3</v>
          </cell>
          <cell r="F404">
            <v>6.8366057984613475E-4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1.3698524049453382E-4</v>
          </cell>
          <cell r="E405">
            <v>1.3716353498164228E-4</v>
          </cell>
          <cell r="F405">
            <v>1.3627913446261303E-4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2.9721488573356514E-5</v>
          </cell>
          <cell r="E406">
            <v>2.3778234086242301E-5</v>
          </cell>
          <cell r="F406">
            <v>1.4861396303901497E-5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1.2709179265377699</v>
          </cell>
          <cell r="E407">
            <v>1.26940576411122</v>
          </cell>
          <cell r="F407">
            <v>1.2644245221227199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0.24219709045882806</v>
          </cell>
          <cell r="E408">
            <v>0.19378087786988354</v>
          </cell>
          <cell r="F408">
            <v>0.12111169158158797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1.7338580171047353E-2</v>
          </cell>
          <cell r="E409">
            <v>1.7317950397151741E-2</v>
          </cell>
          <cell r="F409">
            <v>1.7249993480528178E-2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4.5678324113116574E-3</v>
          </cell>
          <cell r="E410">
            <v>3.6542689740420198E-3</v>
          </cell>
          <cell r="F410">
            <v>2.2839181087762699E-3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3.5378629334447943E-2</v>
          </cell>
          <cell r="E411">
            <v>6.4121393812375388E-2</v>
          </cell>
          <cell r="F411">
            <v>0.29635375466194375</v>
          </cell>
          <cell r="G411">
            <v>1.2213775152448345</v>
          </cell>
          <cell r="H411">
            <v>2.8921793533354778</v>
          </cell>
          <cell r="I411">
            <v>5.0986654412124759</v>
          </cell>
          <cell r="J411">
            <v>5.2700543376836375</v>
          </cell>
          <cell r="K411">
            <v>5.4686290340288579</v>
          </cell>
          <cell r="L411">
            <v>5.8145646289725716</v>
          </cell>
          <cell r="M411">
            <v>6.3512233835486613</v>
          </cell>
          <cell r="N411">
            <v>6.9343218388858272</v>
          </cell>
          <cell r="O411">
            <v>7.5496256347509894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3.5378629334447943E-2</v>
          </cell>
          <cell r="E412">
            <v>6.4121393812375388E-2</v>
          </cell>
          <cell r="F412">
            <v>0.29635375466194375</v>
          </cell>
          <cell r="G412">
            <v>1.2213775152448345</v>
          </cell>
          <cell r="H412">
            <v>2.8921793533354778</v>
          </cell>
          <cell r="I412">
            <v>5.0986654412124759</v>
          </cell>
          <cell r="J412">
            <v>5.2700543376836375</v>
          </cell>
          <cell r="K412">
            <v>5.4686290340288579</v>
          </cell>
          <cell r="L412">
            <v>5.8145646289725716</v>
          </cell>
          <cell r="M412">
            <v>6.3512233835486613</v>
          </cell>
          <cell r="N412">
            <v>6.9343218388858272</v>
          </cell>
          <cell r="O412">
            <v>7.5496256347509894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3.7425231643876998E-3</v>
          </cell>
          <cell r="E413">
            <v>3.0370224940204698E-3</v>
          </cell>
          <cell r="F413">
            <v>2.4546880898253399E-2</v>
          </cell>
          <cell r="G413">
            <v>9.9179190776922097E-2</v>
          </cell>
          <cell r="H413">
            <v>0.19394640678903</v>
          </cell>
          <cell r="I413">
            <v>0.324152038016018</v>
          </cell>
          <cell r="J413">
            <v>0.13232633954439799</v>
          </cell>
          <cell r="K413">
            <v>0.33497560288214401</v>
          </cell>
          <cell r="L413">
            <v>0.220098650869198</v>
          </cell>
          <cell r="M413">
            <v>0.27959999207428599</v>
          </cell>
          <cell r="N413">
            <v>0.41436939217207402</v>
          </cell>
          <cell r="O413">
            <v>0.194931082921393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3.7425231643876998E-3</v>
          </cell>
          <cell r="E414">
            <v>6.7795456584081697E-3</v>
          </cell>
          <cell r="F414">
            <v>3.1326426556661603E-2</v>
          </cell>
          <cell r="G414">
            <v>0.129099094630828</v>
          </cell>
          <cell r="H414">
            <v>0.30570203977506799</v>
          </cell>
          <cell r="I414">
            <v>0.53892577116823204</v>
          </cell>
          <cell r="J414">
            <v>0.55704172212580005</v>
          </cell>
          <cell r="K414">
            <v>0.57803138312046898</v>
          </cell>
          <cell r="L414">
            <v>0.61459605171181397</v>
          </cell>
          <cell r="M414">
            <v>0.67132131584328303</v>
          </cell>
          <cell r="N414">
            <v>0.73295368059547905</v>
          </cell>
          <cell r="O414">
            <v>0.79799211838967699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G415">
            <v>1.02888105078488E-8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G416">
            <v>1.02888105078488E-8</v>
          </cell>
          <cell r="H416">
            <v>1.02888105078488E-8</v>
          </cell>
          <cell r="I416">
            <v>2.1606187009321001E-9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  <cell r="G417">
            <v>1.09066499398608E-8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  <cell r="G418">
            <v>1.09066499398608E-8</v>
          </cell>
          <cell r="H418">
            <v>1.09066499398608E-8</v>
          </cell>
          <cell r="I418">
            <v>2.2903630897474901E-9</v>
          </cell>
        </row>
        <row r="419">
          <cell r="A419" t="str">
            <v>T_C-HYBGSLEXT</v>
          </cell>
          <cell r="B419" t="str">
            <v>VAR_fout</v>
          </cell>
          <cell r="C419" t="str">
            <v>CO2_T</v>
          </cell>
          <cell r="D419">
            <v>92.550399461256902</v>
          </cell>
          <cell r="E419">
            <v>91.724593331318701</v>
          </cell>
          <cell r="F419">
            <v>68.278394155438903</v>
          </cell>
          <cell r="G419">
            <v>32.395815281831602</v>
          </cell>
        </row>
        <row r="420">
          <cell r="A420" t="str">
            <v>T_C-HYBGSLEXT</v>
          </cell>
          <cell r="B420" t="str">
            <v>VAR_fout</v>
          </cell>
          <cell r="C420" t="str">
            <v>TPCAR</v>
          </cell>
          <cell r="D420">
            <v>0.6192541546346173</v>
          </cell>
          <cell r="E420">
            <v>0.62769476901467958</v>
          </cell>
          <cell r="F420">
            <v>0.48284065723515518</v>
          </cell>
          <cell r="G420">
            <v>0.24142329701149934</v>
          </cell>
        </row>
        <row r="421">
          <cell r="A421" t="str">
            <v>T_C-HYBGSLEXT</v>
          </cell>
          <cell r="B421" t="str">
            <v>VAR_fin</v>
          </cell>
          <cell r="C421" t="str">
            <v>TGSL</v>
          </cell>
          <cell r="D421">
            <v>1.2540704534045655</v>
          </cell>
          <cell r="E421">
            <v>1.2428806684460549</v>
          </cell>
          <cell r="F421">
            <v>0.92518149262112437</v>
          </cell>
          <cell r="G421">
            <v>0.43896768674568543</v>
          </cell>
        </row>
        <row r="422">
          <cell r="A422" t="str">
            <v>T_C-HYBGSLEXT</v>
          </cell>
          <cell r="B422" t="str">
            <v>VAR_cap</v>
          </cell>
          <cell r="C422" t="str">
            <v>-</v>
          </cell>
          <cell r="D422">
            <v>6.579068887345646E-2</v>
          </cell>
          <cell r="E422">
            <v>5.7063066666666697E-2</v>
          </cell>
          <cell r="F422">
            <v>4.3894654118565871E-2</v>
          </cell>
          <cell r="G422">
            <v>2.1947333333333301E-2</v>
          </cell>
        </row>
        <row r="423">
          <cell r="A423" t="str">
            <v>T_B_c-FCLH2O-S4</v>
          </cell>
          <cell r="B423" t="str">
            <v>VAR_cap</v>
          </cell>
          <cell r="C423" t="str">
            <v>-</v>
          </cell>
          <cell r="H423">
            <v>-3.5200796283803799E-9</v>
          </cell>
        </row>
        <row r="424">
          <cell r="A424" t="str">
            <v>TPAVDKEREXT</v>
          </cell>
          <cell r="B424" t="str">
            <v>VAR_fout</v>
          </cell>
          <cell r="C424" t="str">
            <v>CO2_T</v>
          </cell>
          <cell r="D424">
            <v>79.576349423418094</v>
          </cell>
          <cell r="E424">
            <v>100.796237247683</v>
          </cell>
          <cell r="F424">
            <v>132.626068984081</v>
          </cell>
          <cell r="G424">
            <v>185.675788544743</v>
          </cell>
          <cell r="H424">
            <v>170.02894982493601</v>
          </cell>
          <cell r="I424">
            <v>154.38211110512901</v>
          </cell>
          <cell r="J424">
            <v>138.735272385321</v>
          </cell>
          <cell r="K424">
            <v>123.088433665514</v>
          </cell>
          <cell r="L424">
            <v>109.90751284479499</v>
          </cell>
          <cell r="M424">
            <v>98.138070491291401</v>
          </cell>
          <cell r="N424">
            <v>87.628958480337403</v>
          </cell>
          <cell r="O424">
            <v>78.245214379164594</v>
          </cell>
        </row>
        <row r="425">
          <cell r="A425" t="str">
            <v>TPAVDKEREXT</v>
          </cell>
          <cell r="B425" t="str">
            <v>VAR_fout</v>
          </cell>
          <cell r="C425" t="str">
            <v>TPAVD</v>
          </cell>
          <cell r="D425">
            <v>1.0930817228491501</v>
          </cell>
          <cell r="E425">
            <v>1.3845636984571901</v>
          </cell>
          <cell r="F425">
            <v>1.82178666186924</v>
          </cell>
          <cell r="G425">
            <v>2.5504916008893299</v>
          </cell>
          <cell r="H425">
            <v>2.33556249759528</v>
          </cell>
          <cell r="I425">
            <v>2.1206333943012199</v>
          </cell>
          <cell r="J425">
            <v>1.90570429100716</v>
          </cell>
          <cell r="K425">
            <v>1.6907751877131001</v>
          </cell>
          <cell r="L425">
            <v>1.5097185830329001</v>
          </cell>
          <cell r="M425">
            <v>1.34805041883642</v>
          </cell>
          <cell r="N425">
            <v>1.2036944846200199</v>
          </cell>
          <cell r="O425">
            <v>1.0747969008127001</v>
          </cell>
        </row>
        <row r="426">
          <cell r="A426" t="str">
            <v>TPAVDKEREXT</v>
          </cell>
          <cell r="B426" t="str">
            <v>VAR_fin</v>
          </cell>
          <cell r="C426" t="str">
            <v>TKER</v>
          </cell>
          <cell r="D426">
            <v>1.0930817228491501</v>
          </cell>
          <cell r="E426">
            <v>1.3845636984571901</v>
          </cell>
          <cell r="F426">
            <v>1.82178666186924</v>
          </cell>
          <cell r="G426">
            <v>2.5504916008893299</v>
          </cell>
          <cell r="H426">
            <v>2.33556249759528</v>
          </cell>
          <cell r="I426">
            <v>2.1206333943012199</v>
          </cell>
          <cell r="J426">
            <v>1.90570429100716</v>
          </cell>
          <cell r="K426">
            <v>1.6907751877131001</v>
          </cell>
          <cell r="L426">
            <v>1.5097185830329001</v>
          </cell>
          <cell r="M426">
            <v>1.34805041883642</v>
          </cell>
          <cell r="N426">
            <v>1.2036944846200199</v>
          </cell>
          <cell r="O426">
            <v>1.0747969008127001</v>
          </cell>
        </row>
        <row r="427">
          <cell r="A427" t="str">
            <v>TPAVDKEREXT</v>
          </cell>
          <cell r="B427" t="str">
            <v>VAR_ncap</v>
          </cell>
          <cell r="C427" t="str">
            <v>-</v>
          </cell>
          <cell r="D427">
            <v>0.31888950157767998</v>
          </cell>
          <cell r="E427">
            <v>0.20968430588679501</v>
          </cell>
          <cell r="F427">
            <v>0.25129813388579397</v>
          </cell>
          <cell r="G427">
            <v>0.79505964015282504</v>
          </cell>
          <cell r="H427">
            <v>0.45457405991515598</v>
          </cell>
          <cell r="I427">
            <v>0.59949989556216099</v>
          </cell>
          <cell r="J427">
            <v>0.51276729363196305</v>
          </cell>
          <cell r="K427">
            <v>0.35206295190456</v>
          </cell>
          <cell r="L427">
            <v>0.50088216143849595</v>
          </cell>
          <cell r="M427">
            <v>0.35813578967166099</v>
          </cell>
          <cell r="N427">
            <v>0.21138453003706201</v>
          </cell>
          <cell r="O427">
            <v>0.23285866691780799</v>
          </cell>
        </row>
        <row r="428">
          <cell r="A428" t="str">
            <v>TPAVDKEREXT</v>
          </cell>
          <cell r="B428" t="str">
            <v>VAR_cap</v>
          </cell>
          <cell r="C428" t="str">
            <v>-</v>
          </cell>
          <cell r="D428">
            <v>1.4119712244268301</v>
          </cell>
          <cell r="E428">
            <v>1.6216555303136251</v>
          </cell>
          <cell r="F428">
            <v>1.8481849278821725</v>
          </cell>
          <cell r="G428">
            <v>2.5648857578519002</v>
          </cell>
          <cell r="H428">
            <v>2.3593168609248858</v>
          </cell>
          <cell r="I428">
            <v>2.1408475827645672</v>
          </cell>
          <cell r="J428">
            <v>1.9221013879932951</v>
          </cell>
          <cell r="K428">
            <v>1.707707223850941</v>
          </cell>
          <cell r="L428">
            <v>1.5315178638530837</v>
          </cell>
          <cell r="M428">
            <v>1.3688013572444782</v>
          </cell>
          <cell r="N428">
            <v>1.2203901076158912</v>
          </cell>
          <cell r="O428">
            <v>1.0909959996381591</v>
          </cell>
        </row>
        <row r="429">
          <cell r="A429" t="str">
            <v>T_C-ICE-GSL-S1</v>
          </cell>
          <cell r="B429" t="str">
            <v>VAR_fout</v>
          </cell>
          <cell r="C429" t="str">
            <v>CO2_T</v>
          </cell>
          <cell r="D429">
            <v>36.65601684408982</v>
          </cell>
          <cell r="E429">
            <v>40.641417662490689</v>
          </cell>
          <cell r="F429">
            <v>28.272556282141597</v>
          </cell>
          <cell r="G429">
            <v>21.481519915402274</v>
          </cell>
          <cell r="H429">
            <v>1.2225538493598973</v>
          </cell>
          <cell r="I429">
            <v>0.12633483760863787</v>
          </cell>
          <cell r="J429">
            <v>7.9414586366726006E-2</v>
          </cell>
          <cell r="K429">
            <v>5.1018643424706002E-2</v>
          </cell>
          <cell r="L429">
            <v>2.718936704811489E-2</v>
          </cell>
          <cell r="M429">
            <v>2.603770232556343E-2</v>
          </cell>
          <cell r="N429">
            <v>2.9547067280000651E-2</v>
          </cell>
          <cell r="O429">
            <v>3.8037224202189995E-2</v>
          </cell>
        </row>
        <row r="430">
          <cell r="A430" t="str">
            <v>T_C-ICE-GSL-S1</v>
          </cell>
          <cell r="B430" t="str">
            <v>VAR_fout</v>
          </cell>
          <cell r="C430" t="str">
            <v>TPCAR</v>
          </cell>
          <cell r="D430">
            <v>0.33915313222000232</v>
          </cell>
          <cell r="E430">
            <v>0.37232872919485066</v>
          </cell>
          <cell r="F430">
            <v>0.25927150313741648</v>
          </cell>
          <cell r="G430">
            <v>0.1990966760890876</v>
          </cell>
          <cell r="H430">
            <v>1.0130879803924691E-2</v>
          </cell>
          <cell r="I430">
            <v>1.082643720411648E-3</v>
          </cell>
          <cell r="J430">
            <v>7.2006921235690923E-4</v>
          </cell>
          <cell r="K430">
            <v>4.9266924994188766E-4</v>
          </cell>
          <cell r="L430">
            <v>2.8605495090337302E-4</v>
          </cell>
          <cell r="M430">
            <v>3.0432183661500262E-4</v>
          </cell>
          <cell r="N430">
            <v>3.6000026369789135E-4</v>
          </cell>
          <cell r="O430">
            <v>4.7152927055448511E-4</v>
          </cell>
        </row>
        <row r="431">
          <cell r="A431" t="str">
            <v>T_C-ICE-GSL-S1</v>
          </cell>
          <cell r="B431" t="str">
            <v>VAR_fin</v>
          </cell>
          <cell r="C431" t="str">
            <v>TGSL</v>
          </cell>
          <cell r="D431">
            <v>0.49669399517736912</v>
          </cell>
          <cell r="E431">
            <v>0.5506967162939127</v>
          </cell>
          <cell r="F431">
            <v>0.38309696859270481</v>
          </cell>
          <cell r="G431">
            <v>0.29107750562875773</v>
          </cell>
          <cell r="H431">
            <v>1.6565770316529761E-2</v>
          </cell>
          <cell r="I431">
            <v>1.7118541681387241E-3</v>
          </cell>
          <cell r="J431">
            <v>1.076078406053197E-3</v>
          </cell>
          <cell r="K431">
            <v>6.9130953150008134E-4</v>
          </cell>
          <cell r="L431">
            <v>3.6841960769803332E-4</v>
          </cell>
          <cell r="M431">
            <v>3.5281439465533105E-4</v>
          </cell>
          <cell r="N431">
            <v>4.0036676531166249E-4</v>
          </cell>
          <cell r="O431">
            <v>5.1540954203509409E-4</v>
          </cell>
        </row>
        <row r="432">
          <cell r="A432" t="str">
            <v>T_C-ICE-GSL-S1</v>
          </cell>
          <cell r="B432" t="str">
            <v>VAR_ncap</v>
          </cell>
          <cell r="C432" t="str">
            <v>-</v>
          </cell>
          <cell r="E432">
            <v>2.3303361907019198E-5</v>
          </cell>
          <cell r="F432">
            <v>7.2775626953549196E-5</v>
          </cell>
          <cell r="G432">
            <v>8.4848089513189597E-5</v>
          </cell>
          <cell r="H432">
            <v>5.4515135222145102E-5</v>
          </cell>
          <cell r="I432">
            <v>6.7884756860753394E-5</v>
          </cell>
          <cell r="J432">
            <v>1.75322057708449E-5</v>
          </cell>
          <cell r="K432">
            <v>1.6431200757553599E-5</v>
          </cell>
          <cell r="L432">
            <v>1.2049912588288799E-5</v>
          </cell>
          <cell r="M432">
            <v>1.9769057941149301E-5</v>
          </cell>
          <cell r="N432">
            <v>2.1341783927669301E-5</v>
          </cell>
          <cell r="O432">
            <v>2.6233427215926699E-5</v>
          </cell>
        </row>
        <row r="433">
          <cell r="A433" t="str">
            <v>T_C-ICE-GSL-S1</v>
          </cell>
          <cell r="B433" t="str">
            <v>VAR_cap</v>
          </cell>
          <cell r="C433" t="str">
            <v>-</v>
          </cell>
          <cell r="D433">
            <v>3.654291110813454E-2</v>
          </cell>
          <cell r="E433">
            <v>3.9780166655383267E-2</v>
          </cell>
          <cell r="F433">
            <v>3.9386416020832794E-2</v>
          </cell>
          <cell r="G433">
            <v>3.0247824883408801E-2</v>
          </cell>
          <cell r="H433">
            <v>1.5317818003289267E-3</v>
          </cell>
          <cell r="I433">
            <v>1.5894353387597008E-4</v>
          </cell>
          <cell r="J433">
            <v>1.0575268404607937E-4</v>
          </cell>
          <cell r="K433">
            <v>7.0832278334314732E-5</v>
          </cell>
          <cell r="L433">
            <v>4.0360447249759932E-5</v>
          </cell>
          <cell r="M433">
            <v>4.1946206193759882E-5</v>
          </cell>
          <cell r="N433">
            <v>5.0661508886848074E-5</v>
          </cell>
          <cell r="O433">
            <v>6.7186487670055722E-5</v>
          </cell>
        </row>
        <row r="434">
          <cell r="A434" t="str">
            <v>V2G</v>
          </cell>
          <cell r="B434" t="str">
            <v>VAR_fout</v>
          </cell>
          <cell r="C434" t="str">
            <v>ELC35</v>
          </cell>
          <cell r="G434">
            <v>1.0409634156629526</v>
          </cell>
          <cell r="H434">
            <v>0.86506698073024335</v>
          </cell>
          <cell r="I434">
            <v>0.7282251524336264</v>
          </cell>
          <cell r="J434">
            <v>0.38319095728571917</v>
          </cell>
          <cell r="K434">
            <v>0.9525105516654816</v>
          </cell>
          <cell r="L434">
            <v>2.0225813672579789</v>
          </cell>
          <cell r="M434">
            <v>2.6844282278892879</v>
          </cell>
          <cell r="N434">
            <v>2.716569324958257</v>
          </cell>
          <cell r="O434">
            <v>2.8443167747664746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T-ELC-Bus_c_BatSTGout_S1</v>
          </cell>
          <cell r="G435">
            <v>1.4906616502043727E-3</v>
          </cell>
          <cell r="H435">
            <v>4.992801017001787E-3</v>
          </cell>
          <cell r="I435">
            <v>2.4141685144992106E-3</v>
          </cell>
          <cell r="J435">
            <v>3.2753950548948751E-3</v>
          </cell>
          <cell r="K435">
            <v>3.4613367527554719E-3</v>
          </cell>
          <cell r="L435">
            <v>2.3170917264546472E-3</v>
          </cell>
          <cell r="M435">
            <v>3.2954599335099817E-3</v>
          </cell>
          <cell r="N435">
            <v>3.4193703770126357E-3</v>
          </cell>
          <cell r="O435">
            <v>5.1123191421391604E-3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T-ELC-Bus_c_BatSTGout_S2</v>
          </cell>
          <cell r="G436">
            <v>1.328572714085562E-3</v>
          </cell>
          <cell r="H436">
            <v>2.5786826249847307E-3</v>
          </cell>
          <cell r="I436">
            <v>2.0258048996309973E-3</v>
          </cell>
          <cell r="J436">
            <v>2.5856737753087371E-3</v>
          </cell>
          <cell r="K436">
            <v>3.29938721450078E-3</v>
          </cell>
          <cell r="L436">
            <v>2.1374446586499177E-3</v>
          </cell>
          <cell r="M436">
            <v>3.0870210110261003E-3</v>
          </cell>
          <cell r="N436">
            <v>3.0365763504600516E-3</v>
          </cell>
          <cell r="O436">
            <v>4.1914221469059442E-3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T-ELC-Bus_c_BatSTGout_S3</v>
          </cell>
          <cell r="G437">
            <v>2.1834282397163634E-4</v>
          </cell>
          <cell r="H437">
            <v>2.0330689005092239E-4</v>
          </cell>
          <cell r="I437">
            <v>1.9595073636755056E-4</v>
          </cell>
          <cell r="J437">
            <v>4.3643269482952204E-4</v>
          </cell>
          <cell r="K437">
            <v>6.4839205520651874E-4</v>
          </cell>
          <cell r="L437">
            <v>6.3734488417755103E-4</v>
          </cell>
          <cell r="M437">
            <v>8.0022543326015692E-4</v>
          </cell>
          <cell r="N437">
            <v>9.8698846728531965E-4</v>
          </cell>
          <cell r="O437">
            <v>2.1733951205428741E-3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T-ELC-Bus_c_BatSTGout_S4</v>
          </cell>
          <cell r="G438">
            <v>2.3357314738644796E-4</v>
          </cell>
          <cell r="H438">
            <v>2.0281440574289379E-4</v>
          </cell>
          <cell r="I438">
            <v>3.1704207823933148E-4</v>
          </cell>
          <cell r="J438">
            <v>3.3794400916517851E-4</v>
          </cell>
          <cell r="K438">
            <v>5.608505599988832E-4</v>
          </cell>
          <cell r="L438">
            <v>5.616699662579584E-4</v>
          </cell>
          <cell r="M438">
            <v>5.7592507831085609E-4</v>
          </cell>
          <cell r="N438">
            <v>7.4632970278432499E-4</v>
          </cell>
          <cell r="O438">
            <v>1.0531107197266955E-3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T-ELC-car-BatSTGOut_S1</v>
          </cell>
          <cell r="G439">
            <v>1.8835149703052393E-2</v>
          </cell>
          <cell r="H439">
            <v>2.1009234207838835E-2</v>
          </cell>
          <cell r="I439">
            <v>0.16708461365442182</v>
          </cell>
          <cell r="J439">
            <v>0.15138494125380217</v>
          </cell>
          <cell r="K439">
            <v>0.27960606820724132</v>
          </cell>
          <cell r="L439">
            <v>0.63196122230494067</v>
          </cell>
          <cell r="M439">
            <v>0.81993605289614346</v>
          </cell>
          <cell r="N439">
            <v>0.59243355393311881</v>
          </cell>
          <cell r="O439">
            <v>0.65680355011757363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T-ELC-car-BatSTGOut_S2</v>
          </cell>
          <cell r="G440">
            <v>0.21965570254182004</v>
          </cell>
          <cell r="H440">
            <v>0.13112562978872694</v>
          </cell>
          <cell r="I440">
            <v>7.9289305426360243E-2</v>
          </cell>
          <cell r="J440">
            <v>5.5680951836198714E-2</v>
          </cell>
          <cell r="K440">
            <v>8.0457362123325327E-2</v>
          </cell>
          <cell r="L440">
            <v>0.20867292022685158</v>
          </cell>
          <cell r="M440">
            <v>0.28902964954284965</v>
          </cell>
          <cell r="N440">
            <v>0.33060117280210205</v>
          </cell>
          <cell r="O440">
            <v>0.3343240500271647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T-ELC-car-BatSTGOut_S3</v>
          </cell>
          <cell r="G441">
            <v>0.28613805944915732</v>
          </cell>
          <cell r="H441">
            <v>0.1344335499318747</v>
          </cell>
          <cell r="I441">
            <v>7.5599029207518223E-2</v>
          </cell>
          <cell r="J441">
            <v>5.2855559936582558E-2</v>
          </cell>
          <cell r="K441">
            <v>7.8832657674596116E-2</v>
          </cell>
          <cell r="L441">
            <v>0.19923554596981843</v>
          </cell>
          <cell r="M441">
            <v>0.27025641797056804</v>
          </cell>
          <cell r="N441">
            <v>0.23935518304081377</v>
          </cell>
          <cell r="O441">
            <v>0.26590271654874392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T-ELC-car-BatSTGOut_S4</v>
          </cell>
          <cell r="G442">
            <v>0.2957977295121505</v>
          </cell>
          <cell r="H442">
            <v>0.20379515483713109</v>
          </cell>
          <cell r="I442">
            <v>3.6582895207314982E-2</v>
          </cell>
          <cell r="J442">
            <v>5.7900501236677004E-2</v>
          </cell>
          <cell r="K442">
            <v>0.10155891644204718</v>
          </cell>
          <cell r="L442">
            <v>0.31431427800639189</v>
          </cell>
          <cell r="M442">
            <v>0.60728462272397887</v>
          </cell>
          <cell r="N442">
            <v>0.50717173083077105</v>
          </cell>
          <cell r="O442">
            <v>0.57603796614191227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T-ELC-car-PlgSTGOut_S1</v>
          </cell>
          <cell r="G443">
            <v>3.1112134494770135E-4</v>
          </cell>
          <cell r="H443">
            <v>9.2373799928114773E-4</v>
          </cell>
          <cell r="I443">
            <v>1.3850441028936831E-3</v>
          </cell>
          <cell r="J443">
            <v>1.8599979659804932E-3</v>
          </cell>
          <cell r="K443">
            <v>4.0474761778911241E-3</v>
          </cell>
          <cell r="L443">
            <v>4.4423072184838451E-3</v>
          </cell>
          <cell r="M443">
            <v>5.5636433175617348E-3</v>
          </cell>
          <cell r="N443">
            <v>5.531600617805243E-3</v>
          </cell>
          <cell r="O443">
            <v>7.3380993861890623E-3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T-ELC-car-PlgSTGOut_S2</v>
          </cell>
          <cell r="G444">
            <v>1.3699883980205908E-4</v>
          </cell>
          <cell r="H444">
            <v>3.3793148512883237E-4</v>
          </cell>
          <cell r="I444">
            <v>5.2708718560794999E-4</v>
          </cell>
          <cell r="J444">
            <v>8.7207153548512627E-4</v>
          </cell>
          <cell r="K444">
            <v>2.5221076021087105E-3</v>
          </cell>
          <cell r="L444">
            <v>4.1279517804065488E-3</v>
          </cell>
          <cell r="M444">
            <v>1.7088100506743875E-3</v>
          </cell>
          <cell r="N444">
            <v>1.2488003512637989E-3</v>
          </cell>
          <cell r="O444">
            <v>2.1417699542122023E-3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T-ELC-car-PlgSTGOut_S3</v>
          </cell>
          <cell r="G445">
            <v>0.20484533274931727</v>
          </cell>
          <cell r="H445">
            <v>1.637659043232545E-2</v>
          </cell>
          <cell r="I445">
            <v>1.5549369941942637E-2</v>
          </cell>
          <cell r="J445">
            <v>1.1397700157055875E-2</v>
          </cell>
          <cell r="K445">
            <v>0.21247432697087132</v>
          </cell>
          <cell r="L445">
            <v>4.4362551470018996E-2</v>
          </cell>
          <cell r="M445">
            <v>9.9281490311598122E-2</v>
          </cell>
          <cell r="N445">
            <v>0.11825717521881329</v>
          </cell>
          <cell r="O445">
            <v>3.5515723746222562E-2</v>
          </cell>
        </row>
        <row r="446">
          <cell r="A446" t="str">
            <v>V2G</v>
          </cell>
          <cell r="B446" t="str">
            <v>VAR_fin</v>
          </cell>
          <cell r="C446" t="str">
            <v>T-ELC-TWSTGout_S1</v>
          </cell>
          <cell r="G446">
            <v>1.8212765780304767E-3</v>
          </cell>
          <cell r="H446">
            <v>3.4435005208947145E-3</v>
          </cell>
          <cell r="I446">
            <v>3.1821630257387371E-3</v>
          </cell>
          <cell r="J446">
            <v>3.4144488826384528E-3</v>
          </cell>
          <cell r="K446">
            <v>6.9811618140241559E-3</v>
          </cell>
          <cell r="L446">
            <v>5.2055806481379795E-3</v>
          </cell>
          <cell r="M446">
            <v>9.0340266382296225E-3</v>
          </cell>
          <cell r="N446">
            <v>6.7464483613898707E-3</v>
          </cell>
          <cell r="O446">
            <v>1.4773066758410794E-2</v>
          </cell>
        </row>
        <row r="447">
          <cell r="A447" t="str">
            <v>V2G</v>
          </cell>
          <cell r="B447" t="str">
            <v>VAR_fin</v>
          </cell>
          <cell r="C447" t="str">
            <v>T-ELC-car-PlgSTGOut_S4</v>
          </cell>
          <cell r="G447">
            <v>1.2598109872641696E-4</v>
          </cell>
          <cell r="H447">
            <v>0.32556196003304344</v>
          </cell>
          <cell r="I447">
            <v>0.32357201691912107</v>
          </cell>
          <cell r="J447">
            <v>2.1562112666527286E-2</v>
          </cell>
          <cell r="K447">
            <v>0.13972241244278011</v>
          </cell>
          <cell r="L447">
            <v>0.57372209702589283</v>
          </cell>
          <cell r="M447">
            <v>0.5283964760311427</v>
          </cell>
          <cell r="N447">
            <v>0.86467496811306988</v>
          </cell>
          <cell r="O447">
            <v>0.85873463256437721</v>
          </cell>
        </row>
        <row r="448">
          <cell r="A448" t="str">
            <v>V2G</v>
          </cell>
          <cell r="B448" t="str">
            <v>VAR_fin</v>
          </cell>
          <cell r="C448" t="str">
            <v>T-ELC-TWSTGout_S2</v>
          </cell>
          <cell r="G448">
            <v>2.376214339873972E-3</v>
          </cell>
          <cell r="H448">
            <v>4.1448749547878293E-3</v>
          </cell>
          <cell r="I448">
            <v>3.9632990704222817E-3</v>
          </cell>
          <cell r="J448">
            <v>3.7394989772766068E-3</v>
          </cell>
          <cell r="K448">
            <v>7.4933724045234398E-3</v>
          </cell>
          <cell r="L448">
            <v>6.5367835179655975E-3</v>
          </cell>
          <cell r="M448">
            <v>1.0376387845768831E-2</v>
          </cell>
          <cell r="N448">
            <v>8.0181279846231746E-3</v>
          </cell>
          <cell r="O448">
            <v>1.6217708813470864E-2</v>
          </cell>
        </row>
        <row r="449">
          <cell r="A449" t="str">
            <v>V2G</v>
          </cell>
          <cell r="B449" t="str">
            <v>VAR_fin</v>
          </cell>
          <cell r="C449" t="str">
            <v>T-ELC-TWSTGout_S3</v>
          </cell>
          <cell r="G449">
            <v>2.9167882092421293E-3</v>
          </cell>
          <cell r="H449">
            <v>6.8458410640474454E-3</v>
          </cell>
          <cell r="I449">
            <v>6.6613149873357598E-3</v>
          </cell>
          <cell r="J449">
            <v>5.7841007898683568E-3</v>
          </cell>
          <cell r="K449">
            <v>1.213718187708453E-2</v>
          </cell>
          <cell r="L449">
            <v>9.5092802515659904E-3</v>
          </cell>
          <cell r="M449">
            <v>1.3245461526795073E-2</v>
          </cell>
          <cell r="N449">
            <v>1.3096368305496224E-2</v>
          </cell>
          <cell r="O449">
            <v>2.3137270786435064E-2</v>
          </cell>
        </row>
        <row r="450">
          <cell r="A450" t="str">
            <v>V2G</v>
          </cell>
          <cell r="B450" t="str">
            <v>VAR_fin</v>
          </cell>
          <cell r="C450" t="str">
            <v>T-ELC-TWSTGout_S4</v>
          </cell>
          <cell r="G450">
            <v>3.3811967673258044E-3</v>
          </cell>
          <cell r="H450">
            <v>6.9802152195070147E-3</v>
          </cell>
          <cell r="I450">
            <v>7.831573213871101E-3</v>
          </cell>
          <cell r="J450">
            <v>7.9422771277275952E-3</v>
          </cell>
          <cell r="K450">
            <v>1.4438822447889332E-2</v>
          </cell>
          <cell r="L450">
            <v>1.1943058782067396E-2</v>
          </cell>
          <cell r="M450">
            <v>1.7682142604961721E-2</v>
          </cell>
          <cell r="N450">
            <v>1.6752748330179007E-2</v>
          </cell>
          <cell r="O450">
            <v>3.0314706708693125E-2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T-ELC-Bus_u_BatSTGout_S1</v>
          </cell>
          <cell r="G451">
            <v>1.1371884358307168E-4</v>
          </cell>
          <cell r="H451">
            <v>2.2931219691087253E-4</v>
          </cell>
          <cell r="I451">
            <v>1.9362037328100285E-4</v>
          </cell>
          <cell r="J451">
            <v>2.6218334313564309E-4</v>
          </cell>
          <cell r="K451">
            <v>5.7061653220980685E-4</v>
          </cell>
          <cell r="L451">
            <v>4.0565213911113195E-4</v>
          </cell>
          <cell r="M451">
            <v>7.4284842002266937E-4</v>
          </cell>
          <cell r="N451">
            <v>5.7590276296238922E-4</v>
          </cell>
          <cell r="O451">
            <v>1.4021006913910979E-3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T-ELC-Bus_u_BatSTGout_S2</v>
          </cell>
          <cell r="G452">
            <v>1.0226625898307263E-4</v>
          </cell>
          <cell r="H452">
            <v>1.8680459422627262E-4</v>
          </cell>
          <cell r="I452">
            <v>1.7784778827331096E-4</v>
          </cell>
          <cell r="J452">
            <v>2.3132418612657968E-4</v>
          </cell>
          <cell r="K452">
            <v>5.0377704046867329E-4</v>
          </cell>
          <cell r="L452">
            <v>3.6360513089286488E-4</v>
          </cell>
          <cell r="M452">
            <v>6.7860993523127843E-4</v>
          </cell>
          <cell r="N452">
            <v>5.0557406645681787E-4</v>
          </cell>
          <cell r="O452">
            <v>1.1913535134502253E-3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T-ELC-Bus_u_BatSTGout_S3</v>
          </cell>
          <cell r="G453">
            <v>5.1775431297879306E-5</v>
          </cell>
          <cell r="H453">
            <v>7.9582376664349489E-5</v>
          </cell>
          <cell r="I453">
            <v>8.3772893122509201E-5</v>
          </cell>
          <cell r="J453">
            <v>1.1499299843407039E-4</v>
          </cell>
          <cell r="K453">
            <v>2.4870467188672311E-4</v>
          </cell>
          <cell r="L453">
            <v>1.6933668771691867E-4</v>
          </cell>
          <cell r="M453">
            <v>2.5890965536837338E-4</v>
          </cell>
          <cell r="N453">
            <v>2.2455208567226712E-4</v>
          </cell>
          <cell r="O453">
            <v>4.6859384499661977E-4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T-ELC-Bus_u_BatSTGout_S4</v>
          </cell>
          <cell r="G454">
            <v>1.2460260652300871E-4</v>
          </cell>
          <cell r="H454">
            <v>1.5040181139565472E-4</v>
          </cell>
          <cell r="I454">
            <v>1.8215132002284747E-4</v>
          </cell>
          <cell r="J454">
            <v>2.033733110838816E-4</v>
          </cell>
          <cell r="K454">
            <v>4.6604771181209162E-4</v>
          </cell>
          <cell r="L454">
            <v>3.4300239566012534E-4</v>
          </cell>
          <cell r="M454">
            <v>4.6200467986010925E-4</v>
          </cell>
          <cell r="N454">
            <v>4.8778114831875096E-4</v>
          </cell>
          <cell r="O454">
            <v>8.5821242704570784E-4</v>
          </cell>
        </row>
        <row r="455">
          <cell r="A455" t="str">
            <v>V2G</v>
          </cell>
          <cell r="B455" t="str">
            <v>VAR_fin</v>
          </cell>
          <cell r="C455" t="str">
            <v>T-ELC-LGV_BatSTGout</v>
          </cell>
          <cell r="G455">
            <v>5.4540217887775967E-4</v>
          </cell>
          <cell r="H455">
            <v>7.0649366944660328E-4</v>
          </cell>
          <cell r="I455">
            <v>5.3887748122496059E-4</v>
          </cell>
          <cell r="J455">
            <v>6.0435929644280027E-4</v>
          </cell>
          <cell r="K455">
            <v>1.1911984590675636E-3</v>
          </cell>
          <cell r="L455">
            <v>6.7737935645601475E-4</v>
          </cell>
          <cell r="M455">
            <v>1.3381602114292219E-3</v>
          </cell>
          <cell r="N455">
            <v>9.3532679453498175E-4</v>
          </cell>
          <cell r="O455">
            <v>2.1767060429452511E-3</v>
          </cell>
        </row>
        <row r="456">
          <cell r="A456" t="str">
            <v>V2G</v>
          </cell>
          <cell r="B456" t="str">
            <v>VAR_fin</v>
          </cell>
          <cell r="C456" t="str">
            <v>T-ELC-HGV_BatSTGout</v>
          </cell>
          <cell r="G456">
            <v>4.4786491404835883E-4</v>
          </cell>
          <cell r="H456">
            <v>7.9051822159667497E-4</v>
          </cell>
          <cell r="I456">
            <v>8.9958436376301335E-4</v>
          </cell>
          <cell r="J456">
            <v>7.8130634044185098E-4</v>
          </cell>
          <cell r="K456">
            <v>1.3232466205898598E-3</v>
          </cell>
          <cell r="L456">
            <v>9.6544789134386745E-4</v>
          </cell>
          <cell r="M456">
            <v>1.423179954453989E-3</v>
          </cell>
          <cell r="N456">
            <v>1.792126561647603E-3</v>
          </cell>
          <cell r="O456">
            <v>4.4769385810493664E-3</v>
          </cell>
        </row>
        <row r="457">
          <cell r="A457" t="str">
            <v>V2G</v>
          </cell>
          <cell r="B457" t="str">
            <v>VAR_ncap</v>
          </cell>
          <cell r="C457" t="str">
            <v>-</v>
          </cell>
          <cell r="G457">
            <v>0.26277769934141598</v>
          </cell>
          <cell r="H457">
            <v>6.0906979006605203E-4</v>
          </cell>
          <cell r="I457">
            <v>0.132921461004889</v>
          </cell>
          <cell r="J457">
            <v>0.27258848921681</v>
          </cell>
          <cell r="K457">
            <v>9.8939593387876307E-4</v>
          </cell>
          <cell r="L457">
            <v>0.18016210819042799</v>
          </cell>
          <cell r="M457">
            <v>0.291732903815907</v>
          </cell>
          <cell r="N457">
            <v>0.40486984610007098</v>
          </cell>
          <cell r="O457">
            <v>0.24963066677170301</v>
          </cell>
        </row>
        <row r="458">
          <cell r="A458" t="str">
            <v>V2G</v>
          </cell>
          <cell r="B458" t="str">
            <v>VAR_cap</v>
          </cell>
          <cell r="C458" t="str">
            <v>-</v>
          </cell>
          <cell r="G458">
            <v>0.26277769934141598</v>
          </cell>
          <cell r="H458">
            <v>0.26338355818248305</v>
          </cell>
          <cell r="I458">
            <v>0.34630667494952955</v>
          </cell>
          <cell r="J458">
            <v>0.40611126189013885</v>
          </cell>
          <cell r="K458">
            <v>0.40648553670740661</v>
          </cell>
          <cell r="L458">
            <v>0.43803195163207215</v>
          </cell>
          <cell r="M458">
            <v>0.47287015348296962</v>
          </cell>
          <cell r="N458">
            <v>0.81980524731434146</v>
          </cell>
          <cell r="O458">
            <v>0.94621734693045689</v>
          </cell>
        </row>
        <row r="459">
          <cell r="A459" t="str">
            <v>TPSHPELCEXT</v>
          </cell>
          <cell r="B459" t="str">
            <v>VAR_fout</v>
          </cell>
          <cell r="C459" t="str">
            <v>TPSHP</v>
          </cell>
          <cell r="E459">
            <v>4.69848675151288E-6</v>
          </cell>
          <cell r="F459">
            <v>8.1413773113956305E-6</v>
          </cell>
          <cell r="G459">
            <v>1.40332197024204E-5</v>
          </cell>
          <cell r="H459">
            <v>8.2114323031576199E-5</v>
          </cell>
          <cell r="I459">
            <v>1.46635268805805</v>
          </cell>
          <cell r="J459">
            <v>2.8846291124659</v>
          </cell>
          <cell r="K459">
            <v>4.0375650896100197</v>
          </cell>
          <cell r="L459">
            <v>4.0378171212634104</v>
          </cell>
          <cell r="M459">
            <v>10.535805452423</v>
          </cell>
          <cell r="N459">
            <v>14.1321906808972</v>
          </cell>
          <cell r="O459">
            <v>14.1322018404327</v>
          </cell>
        </row>
        <row r="460">
          <cell r="A460" t="str">
            <v>TPSHPELCEXT</v>
          </cell>
          <cell r="B460" t="str">
            <v>VAR_fin</v>
          </cell>
          <cell r="C460" t="str">
            <v>TELC</v>
          </cell>
          <cell r="E460">
            <v>1.9042325160316472E-6</v>
          </cell>
          <cell r="F460">
            <v>3.2995890425039435E-6</v>
          </cell>
          <cell r="G460">
            <v>5.6874723023025211E-6</v>
          </cell>
          <cell r="H460">
            <v>3.3279813739669551E-5</v>
          </cell>
          <cell r="I460">
            <v>0.59429271938916284</v>
          </cell>
          <cell r="J460">
            <v>1.1691007856689939</v>
          </cell>
          <cell r="K460">
            <v>1.6363699922648427</v>
          </cell>
          <cell r="L460">
            <v>1.6364721372521271</v>
          </cell>
          <cell r="M460">
            <v>4.2700180688234015</v>
          </cell>
          <cell r="N460">
            <v>5.7275838882931396</v>
          </cell>
          <cell r="O460">
            <v>5.7275884111004789</v>
          </cell>
        </row>
        <row r="461">
          <cell r="A461" t="str">
            <v>TPSHPELCEXT</v>
          </cell>
          <cell r="B461" t="str">
            <v>VAR_ncap</v>
          </cell>
          <cell r="C461" t="str">
            <v>-</v>
          </cell>
          <cell r="D461">
            <v>2.7170610145172E-6</v>
          </cell>
          <cell r="E461">
            <v>3.0062674413111299E-6</v>
          </cell>
          <cell r="F461">
            <v>4.28820292174093E-6</v>
          </cell>
          <cell r="G461">
            <v>6.4376860238999302E-6</v>
          </cell>
          <cell r="H461">
            <v>7.1043114513042499E-5</v>
          </cell>
          <cell r="I461">
            <v>1.4662748366695499</v>
          </cell>
          <cell r="J461">
            <v>1.4182839861826799</v>
          </cell>
          <cell r="K461">
            <v>1.1529469598070501</v>
          </cell>
          <cell r="L461">
            <v>0.194579083878024</v>
          </cell>
          <cell r="M461">
            <v>7.7700149360112798</v>
          </cell>
          <cell r="N461">
            <v>5.01467041429982</v>
          </cell>
          <cell r="O461">
            <v>1.1529611331856799</v>
          </cell>
        </row>
        <row r="462">
          <cell r="A462" t="str">
            <v>TPSHPELCEXT</v>
          </cell>
          <cell r="B462" t="str">
            <v>VAR_cap</v>
          </cell>
          <cell r="C462" t="str">
            <v>-</v>
          </cell>
          <cell r="D462">
            <v>2.7170610145172E-6</v>
          </cell>
          <cell r="E462">
            <v>5.213838275016651E-6</v>
          </cell>
          <cell r="F462">
            <v>8.6355758633952105E-6</v>
          </cell>
          <cell r="G462">
            <v>1.37652491366422E-5</v>
          </cell>
          <cell r="H462">
            <v>8.2232808059765864E-5</v>
          </cell>
          <cell r="I462">
            <v>1.4663526923556396</v>
          </cell>
          <cell r="J462">
            <v>2.8846288349040887</v>
          </cell>
          <cell r="K462">
            <v>4.0375656848625399</v>
          </cell>
          <cell r="L462">
            <v>4.0378171097709563</v>
          </cell>
          <cell r="M462">
            <v>10.535806117475735</v>
          </cell>
          <cell r="N462">
            <v>14.132191242501134</v>
          </cell>
          <cell r="O462">
            <v>14.132203635369148</v>
          </cell>
        </row>
        <row r="463">
          <cell r="A463" t="str">
            <v>TFLGV-ICEGSL</v>
          </cell>
          <cell r="B463" t="str">
            <v>VAR_fout</v>
          </cell>
          <cell r="C463" t="str">
            <v>CO2_T</v>
          </cell>
          <cell r="D463">
            <v>27.360915708768047</v>
          </cell>
          <cell r="E463">
            <v>42.629458536732194</v>
          </cell>
          <cell r="F463">
            <v>68.658547134642276</v>
          </cell>
          <cell r="G463">
            <v>108.87394829152242</v>
          </cell>
          <cell r="H463">
            <v>146.22871877460139</v>
          </cell>
          <cell r="I463">
            <v>87.309059141175752</v>
          </cell>
          <cell r="J463">
            <v>96.015595128049199</v>
          </cell>
          <cell r="K463">
            <v>105.72701778956474</v>
          </cell>
          <cell r="L463">
            <v>106.2524404066569</v>
          </cell>
          <cell r="M463">
            <v>107.1220578175778</v>
          </cell>
          <cell r="N463">
            <v>107.46881466986679</v>
          </cell>
          <cell r="O463">
            <v>107.5713208762689</v>
          </cell>
        </row>
        <row r="464">
          <cell r="A464" t="str">
            <v>TFLGV-ICEGSL</v>
          </cell>
          <cell r="B464" t="str">
            <v>VAR_fout</v>
          </cell>
          <cell r="C464" t="str">
            <v>TFLGV</v>
          </cell>
          <cell r="D464">
            <v>0.13021631182424998</v>
          </cell>
          <cell r="E464">
            <v>0.20288249577623435</v>
          </cell>
          <cell r="F464">
            <v>0.32676036424539329</v>
          </cell>
          <cell r="G464">
            <v>0.51815385680688142</v>
          </cell>
          <cell r="H464">
            <v>0.69593301058677959</v>
          </cell>
          <cell r="I464">
            <v>0.41552204579782781</v>
          </cell>
          <cell r="J464">
            <v>0.45695826880451884</v>
          </cell>
          <cell r="K464">
            <v>0.5031769573531536</v>
          </cell>
          <cell r="L464">
            <v>0.50567755331547604</v>
          </cell>
          <cell r="M464">
            <v>0.50981624418216986</v>
          </cell>
          <cell r="N464">
            <v>0.51146653245780549</v>
          </cell>
          <cell r="O464">
            <v>0.51195438090114276</v>
          </cell>
        </row>
        <row r="465">
          <cell r="A465" t="str">
            <v>TFLGV-ICEGSL</v>
          </cell>
          <cell r="B465" t="str">
            <v>VAR_fin</v>
          </cell>
          <cell r="C465" t="str">
            <v>TGSL</v>
          </cell>
          <cell r="D465">
            <v>0.37074411529496026</v>
          </cell>
          <cell r="E465">
            <v>0.57763493952211464</v>
          </cell>
          <cell r="F465">
            <v>0.93033261700057224</v>
          </cell>
          <cell r="G465">
            <v>1.4752567519176478</v>
          </cell>
          <cell r="H465">
            <v>1.9814189535853839</v>
          </cell>
          <cell r="I465">
            <v>1.1830495818587485</v>
          </cell>
          <cell r="J465">
            <v>1.3010243242283095</v>
          </cell>
          <cell r="K465">
            <v>1.4326154172027752</v>
          </cell>
          <cell r="L465">
            <v>1.4397349648598505</v>
          </cell>
          <cell r="M465">
            <v>1.4515183986121674</v>
          </cell>
          <cell r="N465">
            <v>1.4562170009467039</v>
          </cell>
          <cell r="O465">
            <v>1.4576059739331793</v>
          </cell>
        </row>
        <row r="466">
          <cell r="A466" t="str">
            <v>TFLGV-ICEGSL</v>
          </cell>
          <cell r="B466" t="str">
            <v>VAR_ncap</v>
          </cell>
          <cell r="C466" t="str">
            <v>-</v>
          </cell>
          <cell r="E466">
            <v>3.7222634519497102E-5</v>
          </cell>
          <cell r="F466">
            <v>1.2381068869455499E-2</v>
          </cell>
          <cell r="G466">
            <v>2.7486861783153901E-2</v>
          </cell>
          <cell r="H466">
            <v>3.5406010410714797E-2</v>
          </cell>
          <cell r="I466">
            <v>1.2347115403691099E-4</v>
          </cell>
          <cell r="J466">
            <v>2.69676655449047E-2</v>
          </cell>
          <cell r="K466">
            <v>2.3004058247405E-2</v>
          </cell>
          <cell r="L466">
            <v>1.4929782709658E-2</v>
          </cell>
          <cell r="M466">
            <v>2.3410151372230001E-2</v>
          </cell>
          <cell r="N466">
            <v>2.4105290558279899E-2</v>
          </cell>
          <cell r="O466">
            <v>1.0185442828606299E-2</v>
          </cell>
        </row>
        <row r="467">
          <cell r="A467" t="str">
            <v>TFLGV-ICEGSL</v>
          </cell>
          <cell r="B467" t="str">
            <v>VAR_cap</v>
          </cell>
          <cell r="C467" t="str">
            <v>-</v>
          </cell>
          <cell r="D467">
            <v>1.2435E-2</v>
          </cell>
          <cell r="E467">
            <v>1.4159222634519497E-2</v>
          </cell>
          <cell r="F467">
            <v>2.6540280590973069E-2</v>
          </cell>
          <cell r="G467">
            <v>4.7599888827724056E-2</v>
          </cell>
          <cell r="H467">
            <v>6.9236225031871698E-2</v>
          </cell>
          <cell r="I467">
            <v>4.1301610133697646E-2</v>
          </cell>
          <cell r="J467">
            <v>4.5449520600815869E-2</v>
          </cell>
          <cell r="K467">
            <v>5.0013880426755107E-2</v>
          </cell>
          <cell r="L467">
            <v>5.0064169450546397E-2</v>
          </cell>
          <cell r="M467">
            <v>5.0125857903123509E-2</v>
          </cell>
          <cell r="N467">
            <v>5.0159815960684147E-2</v>
          </cell>
          <cell r="O467">
            <v>5.0089258304510963E-2</v>
          </cell>
        </row>
        <row r="468">
          <cell r="A468" t="str">
            <v>T_C-ICE-GSL-S2</v>
          </cell>
          <cell r="B468" t="str">
            <v>VAR_fout</v>
          </cell>
          <cell r="C468" t="str">
            <v>CO2_T</v>
          </cell>
          <cell r="D468">
            <v>278.21517971363573</v>
          </cell>
          <cell r="E468">
            <v>391.658299120599</v>
          </cell>
          <cell r="F468">
            <v>387.3001426584089</v>
          </cell>
          <cell r="G468">
            <v>303.76337193890242</v>
          </cell>
          <cell r="H468">
            <v>12.821356217678526</v>
          </cell>
          <cell r="I468">
            <v>0.60314752845624098</v>
          </cell>
          <cell r="J468">
            <v>0.26658729277169579</v>
          </cell>
          <cell r="K468">
            <v>0.13146023418808078</v>
          </cell>
          <cell r="L468">
            <v>6.8225180556681697E-2</v>
          </cell>
          <cell r="M468">
            <v>6.6208157994837105E-2</v>
          </cell>
          <cell r="N468">
            <v>7.6734316687853826E-2</v>
          </cell>
          <cell r="O468">
            <v>9.3790672771626893E-2</v>
          </cell>
        </row>
        <row r="469">
          <cell r="A469" t="str">
            <v>T_C-ICE-GSL-S2</v>
          </cell>
          <cell r="B469" t="str">
            <v>VAR_fout</v>
          </cell>
          <cell r="C469" t="str">
            <v>TPCAR</v>
          </cell>
          <cell r="D469">
            <v>2.2857780452883141</v>
          </cell>
          <cell r="E469">
            <v>3.2078752220782834</v>
          </cell>
          <cell r="F469">
            <v>3.172048890596658</v>
          </cell>
          <cell r="G469">
            <v>2.5073551418215825</v>
          </cell>
          <cell r="H469">
            <v>0.10439022446770058</v>
          </cell>
          <cell r="I469">
            <v>4.1831661973583539E-3</v>
          </cell>
          <cell r="J469">
            <v>1.9148180930124944E-3</v>
          </cell>
          <cell r="K469">
            <v>1.0201993211584328E-3</v>
          </cell>
          <cell r="L469">
            <v>5.7703434143606522E-4</v>
          </cell>
          <cell r="M469">
            <v>6.2370028600770996E-4</v>
          </cell>
          <cell r="N469">
            <v>7.5374027596234936E-4</v>
          </cell>
          <cell r="O469">
            <v>9.3661254417930489E-4</v>
          </cell>
        </row>
        <row r="470">
          <cell r="A470" t="str">
            <v>T_C-ICE-GSL-S2</v>
          </cell>
          <cell r="B470" t="str">
            <v>VAR_fin</v>
          </cell>
          <cell r="C470" t="str">
            <v>TGSL</v>
          </cell>
          <cell r="D470">
            <v>3.7698533836536035</v>
          </cell>
          <cell r="E470">
            <v>5.3070230233143567</v>
          </cell>
          <cell r="F470">
            <v>5.2479694127155625</v>
          </cell>
          <cell r="G470">
            <v>4.1160348501206334</v>
          </cell>
          <cell r="H470">
            <v>0.17373111406068439</v>
          </cell>
          <cell r="I470">
            <v>8.172730737889447E-3</v>
          </cell>
          <cell r="J470">
            <v>3.6122939399958801E-3</v>
          </cell>
          <cell r="K470">
            <v>1.7813039862883586E-3</v>
          </cell>
          <cell r="L470">
            <v>9.2446044114744778E-4</v>
          </cell>
          <cell r="M470">
            <v>8.9712951212516246E-4</v>
          </cell>
          <cell r="N470">
            <v>1.0397603887243069E-3</v>
          </cell>
          <cell r="O470">
            <v>1.2708763248187908E-3</v>
          </cell>
        </row>
        <row r="471">
          <cell r="A471" t="str">
            <v>T_C-ICE-GSL-S2</v>
          </cell>
          <cell r="B471" t="str">
            <v>VAR_ncap</v>
          </cell>
          <cell r="C471" t="str">
            <v>-</v>
          </cell>
          <cell r="E471">
            <v>1.9526992061166901E-5</v>
          </cell>
          <cell r="F471">
            <v>6.5120346117849399E-4</v>
          </cell>
          <cell r="G471">
            <v>1.9184062997833201E-4</v>
          </cell>
          <cell r="H471">
            <v>1.45061726923912E-4</v>
          </cell>
          <cell r="I471">
            <v>9.5351040257637097E-5</v>
          </cell>
          <cell r="J471">
            <v>2.34317277174628E-5</v>
          </cell>
          <cell r="K471">
            <v>2.2424305738803199E-5</v>
          </cell>
          <cell r="L471">
            <v>1.6247331184474802E-5</v>
          </cell>
          <cell r="M471">
            <v>2.8071307072065701E-5</v>
          </cell>
          <cell r="N471">
            <v>3.1090649910688602E-5</v>
          </cell>
          <cell r="O471">
            <v>3.3482869458971199E-5</v>
          </cell>
        </row>
        <row r="472">
          <cell r="A472" t="str">
            <v>T_C-ICE-GSL-S2</v>
          </cell>
          <cell r="B472" t="str">
            <v>VAR_cap</v>
          </cell>
          <cell r="C472" t="str">
            <v>-</v>
          </cell>
          <cell r="D472">
            <v>0.217431181240588</v>
          </cell>
          <cell r="E472">
            <v>0.24339149183397291</v>
          </cell>
          <cell r="F472">
            <v>0.24068916119916609</v>
          </cell>
          <cell r="G472">
            <v>0.19037549565166398</v>
          </cell>
          <cell r="H472">
            <v>1.0934913919807452E-2</v>
          </cell>
          <cell r="I472">
            <v>3.7027771644186836E-4</v>
          </cell>
          <cell r="J472">
            <v>1.8979891365577983E-4</v>
          </cell>
          <cell r="K472">
            <v>9.7906477188434242E-5</v>
          </cell>
          <cell r="L472">
            <v>5.5130286504834786E-5</v>
          </cell>
          <cell r="M472">
            <v>5.8140290094321166E-5</v>
          </cell>
          <cell r="N472">
            <v>7.2102850830080742E-5</v>
          </cell>
          <cell r="O472">
            <v>9.2616120519939794E-5</v>
          </cell>
        </row>
        <row r="473">
          <cell r="A473" t="str">
            <v>T_C-ICE-DSL-S1</v>
          </cell>
          <cell r="B473" t="str">
            <v>VAR_fout</v>
          </cell>
          <cell r="C473" t="str">
            <v>CO2_T</v>
          </cell>
          <cell r="D473">
            <v>0.37850558513506688</v>
          </cell>
          <cell r="E473">
            <v>0.44264739235599365</v>
          </cell>
          <cell r="F473">
            <v>0.33971413246298998</v>
          </cell>
          <cell r="G473">
            <v>0.2765397838749511</v>
          </cell>
          <cell r="H473">
            <v>0.12589250253216788</v>
          </cell>
          <cell r="I473">
            <v>3.6539032037819328</v>
          </cell>
          <cell r="J473">
            <v>3.0510663763297337</v>
          </cell>
          <cell r="K473">
            <v>2.196763784153378</v>
          </cell>
          <cell r="L473">
            <v>0.29222089235606774</v>
          </cell>
          <cell r="M473">
            <v>1.8519428683843202E-2</v>
          </cell>
          <cell r="N473">
            <v>1.125700009118598E-2</v>
          </cell>
          <cell r="O473">
            <v>1.0469825493623141E-2</v>
          </cell>
        </row>
        <row r="474">
          <cell r="A474" t="str">
            <v>T_C-ICE-DSL-S1</v>
          </cell>
          <cell r="B474" t="str">
            <v>VAR_fout</v>
          </cell>
          <cell r="C474" t="str">
            <v>TPCAR</v>
          </cell>
          <cell r="D474">
            <v>3.8723187994488418E-3</v>
          </cell>
          <cell r="E474">
            <v>4.6529008187028136E-3</v>
          </cell>
          <cell r="F474">
            <v>3.5909740179043766E-3</v>
          </cell>
          <cell r="G474">
            <v>2.9182437509449413E-3</v>
          </cell>
          <cell r="H474">
            <v>1.1765265309702209E-3</v>
          </cell>
          <cell r="I474">
            <v>3.447274029238815E-2</v>
          </cell>
          <cell r="J474">
            <v>2.881113638775331E-2</v>
          </cell>
          <cell r="K474">
            <v>2.0782884829025596E-2</v>
          </cell>
          <cell r="L474">
            <v>2.7917811809769601E-3</v>
          </cell>
          <cell r="M474">
            <v>2.0643238375093125E-4</v>
          </cell>
          <cell r="N474">
            <v>1.3189688502997942E-4</v>
          </cell>
          <cell r="O474">
            <v>1.269237584270019E-4</v>
          </cell>
        </row>
        <row r="475">
          <cell r="A475" t="str">
            <v>T_C-ICE-DSL-S1</v>
          </cell>
          <cell r="B475" t="str">
            <v>VAR_fin</v>
          </cell>
          <cell r="C475" t="str">
            <v>TDSL</v>
          </cell>
          <cell r="D475">
            <v>5.1637869731932795E-3</v>
          </cell>
          <cell r="E475">
            <v>6.0388457347338564E-3</v>
          </cell>
          <cell r="F475">
            <v>4.6345720663436831E-3</v>
          </cell>
          <cell r="G475">
            <v>3.7727119218956468E-3</v>
          </cell>
          <cell r="H475">
            <v>1.7174966239040638E-3</v>
          </cell>
          <cell r="I475">
            <v>4.9848611238498396E-2</v>
          </cell>
          <cell r="J475">
            <v>4.1624370754839435E-2</v>
          </cell>
          <cell r="K475">
            <v>2.9969492280400762E-2</v>
          </cell>
          <cell r="L475">
            <v>3.9866424605193417E-3</v>
          </cell>
          <cell r="M475">
            <v>2.5265250591873428E-4</v>
          </cell>
          <cell r="N475">
            <v>1.5357435322218256E-4</v>
          </cell>
          <cell r="O475">
            <v>1.4283527276429925E-4</v>
          </cell>
        </row>
        <row r="476">
          <cell r="A476" t="str">
            <v>T_C-ICE-DSL-S1</v>
          </cell>
          <cell r="B476" t="str">
            <v>VAR_ncap</v>
          </cell>
          <cell r="C476" t="str">
            <v>-</v>
          </cell>
          <cell r="E476">
            <v>2.8291574623482901E-5</v>
          </cell>
          <cell r="F476">
            <v>3.9694231560857501E-5</v>
          </cell>
          <cell r="G476">
            <v>5.2468870649249798E-5</v>
          </cell>
          <cell r="H476">
            <v>9.2144065631634205E-5</v>
          </cell>
          <cell r="I476">
            <v>5.2867790728797597E-3</v>
          </cell>
          <cell r="J476">
            <v>1.6628155174305799E-5</v>
          </cell>
          <cell r="K476">
            <v>2.5050630127864901E-5</v>
          </cell>
          <cell r="L476">
            <v>7.3496051148056499E-6</v>
          </cell>
          <cell r="M476">
            <v>5.1672211968939904E-6</v>
          </cell>
          <cell r="N476">
            <v>4.9891648756373298E-6</v>
          </cell>
          <cell r="O476">
            <v>6.6737240773327003E-6</v>
          </cell>
        </row>
        <row r="477">
          <cell r="A477" t="str">
            <v>T_C-ICE-DSL-S1</v>
          </cell>
          <cell r="B477" t="str">
            <v>VAR_cap</v>
          </cell>
          <cell r="C477" t="str">
            <v>-</v>
          </cell>
          <cell r="D477">
            <v>4.4479404428632302E-4</v>
          </cell>
          <cell r="E477">
            <v>5.0087849426119107E-4</v>
          </cell>
          <cell r="F477">
            <v>5.3523008960972137E-4</v>
          </cell>
          <cell r="G477">
            <v>4.3660056915461644E-4</v>
          </cell>
          <cell r="H477">
            <v>1.7281931366569419E-4</v>
          </cell>
          <cell r="I477">
            <v>5.2342376678991345E-3</v>
          </cell>
          <cell r="J477">
            <v>4.3747737523592073E-3</v>
          </cell>
          <cell r="K477">
            <v>3.1539449121153694E-3</v>
          </cell>
          <cell r="L477">
            <v>4.2073733141640931E-4</v>
          </cell>
          <cell r="M477">
            <v>2.7846875065734115E-5</v>
          </cell>
          <cell r="N477">
            <v>1.7188463428369209E-5</v>
          </cell>
          <cell r="O477">
            <v>1.671416291148719E-5</v>
          </cell>
        </row>
        <row r="478">
          <cell r="A478" t="str">
            <v>T_C-ICE-GSL-S3</v>
          </cell>
          <cell r="B478" t="str">
            <v>VAR_fout</v>
          </cell>
          <cell r="C478" t="str">
            <v>CO2_T</v>
          </cell>
          <cell r="D478">
            <v>278.67444872417201</v>
          </cell>
          <cell r="E478">
            <v>423.66953237655042</v>
          </cell>
          <cell r="F478">
            <v>558.79067188402564</v>
          </cell>
          <cell r="G478">
            <v>462.1458713131488</v>
          </cell>
          <cell r="H478">
            <v>185.47991588425964</v>
          </cell>
          <cell r="I478">
            <v>84.448682825566095</v>
          </cell>
          <cell r="J478">
            <v>49.588856266495313</v>
          </cell>
          <cell r="K478">
            <v>1.0271756356449513</v>
          </cell>
          <cell r="L478">
            <v>0.2067613015364354</v>
          </cell>
          <cell r="M478">
            <v>0.13155426230249662</v>
          </cell>
          <cell r="N478">
            <v>0.16694741646942401</v>
          </cell>
          <cell r="O478">
            <v>0.17841609966514241</v>
          </cell>
        </row>
        <row r="479">
          <cell r="A479" t="str">
            <v>T_C-ICE-GSL-S3</v>
          </cell>
          <cell r="B479" t="str">
            <v>VAR_fout</v>
          </cell>
          <cell r="C479" t="str">
            <v>TPCAR</v>
          </cell>
          <cell r="D479">
            <v>1.9510683862175533</v>
          </cell>
          <cell r="E479">
            <v>2.9623981601259448</v>
          </cell>
          <cell r="F479">
            <v>3.8424815036275342</v>
          </cell>
          <cell r="G479">
            <v>3.1921694677804999</v>
          </cell>
          <cell r="H479">
            <v>1.2067953012201855</v>
          </cell>
          <cell r="I479">
            <v>0.53955653567472439</v>
          </cell>
          <cell r="J479">
            <v>0.31581760746586318</v>
          </cell>
          <cell r="K479">
            <v>7.1476265614009047E-3</v>
          </cell>
          <cell r="L479">
            <v>1.5602609751972421E-3</v>
          </cell>
          <cell r="M479">
            <v>1.1522519839171196E-3</v>
          </cell>
          <cell r="N479">
            <v>1.5282577771899299E-3</v>
          </cell>
          <cell r="O479">
            <v>1.6576989991467243E-3</v>
          </cell>
        </row>
        <row r="480">
          <cell r="A480" t="str">
            <v>T_C-ICE-GSL-S3</v>
          </cell>
          <cell r="B480" t="str">
            <v>VAR_fin</v>
          </cell>
          <cell r="C480" t="str">
            <v>TGSL</v>
          </cell>
          <cell r="D480">
            <v>3.7760765409779316</v>
          </cell>
          <cell r="E480">
            <v>5.7407795714979741</v>
          </cell>
          <cell r="F480">
            <v>7.571689320921748</v>
          </cell>
          <cell r="G480">
            <v>6.2621391776849524</v>
          </cell>
          <cell r="H480">
            <v>2.5132779930116476</v>
          </cell>
          <cell r="I480">
            <v>1.1442910951973708</v>
          </cell>
          <cell r="J480">
            <v>0.67193572176823135</v>
          </cell>
          <cell r="K480">
            <v>1.391836904667957E-2</v>
          </cell>
          <cell r="L480">
            <v>2.8016436522552233E-3</v>
          </cell>
          <cell r="M480">
            <v>1.7825780799796283E-3</v>
          </cell>
          <cell r="N480">
            <v>2.2621601147618433E-3</v>
          </cell>
          <cell r="O480">
            <v>2.4175623260859428E-3</v>
          </cell>
        </row>
        <row r="481">
          <cell r="A481" t="str">
            <v>T_C-ICE-GSL-S3</v>
          </cell>
          <cell r="B481" t="str">
            <v>VAR_ncap</v>
          </cell>
          <cell r="C481" t="str">
            <v>-</v>
          </cell>
          <cell r="E481">
            <v>3.80899907969909E-5</v>
          </cell>
          <cell r="F481">
            <v>6.4528599310548995E-2</v>
          </cell>
          <cell r="G481">
            <v>7.1674521119798398E-4</v>
          </cell>
          <cell r="H481">
            <v>3.4088455662531797E-2</v>
          </cell>
          <cell r="I481">
            <v>7.4543165904139802E-4</v>
          </cell>
          <cell r="J481">
            <v>3.6499608058869197E-5</v>
          </cell>
          <cell r="K481">
            <v>3.7828340841981901E-5</v>
          </cell>
          <cell r="L481">
            <v>2.66031012635953E-5</v>
          </cell>
          <cell r="M481">
            <v>4.5456809512870297E-5</v>
          </cell>
          <cell r="N481">
            <v>6.4083758220782305E-5</v>
          </cell>
          <cell r="O481">
            <v>4.49280141880339E-5</v>
          </cell>
        </row>
        <row r="482">
          <cell r="A482" t="str">
            <v>T_C-ICE-GSL-S3</v>
          </cell>
          <cell r="B482" t="str">
            <v>VAR_cap</v>
          </cell>
          <cell r="C482" t="str">
            <v>-</v>
          </cell>
          <cell r="D482">
            <v>0.182012817054715</v>
          </cell>
          <cell r="E482">
            <v>0.20369150972431305</v>
          </cell>
          <cell r="F482">
            <v>0.26422466870237038</v>
          </cell>
          <cell r="G482">
            <v>0.21949981591281983</v>
          </cell>
          <cell r="H482">
            <v>8.2997021873871549E-2</v>
          </cell>
          <cell r="I482">
            <v>3.7110837890633019E-2</v>
          </cell>
          <cell r="J482">
            <v>2.1730053743455286E-2</v>
          </cell>
          <cell r="K482">
            <v>5.0711640073528334E-4</v>
          </cell>
          <cell r="L482">
            <v>1.3295743973184033E-4</v>
          </cell>
          <cell r="M482">
            <v>9.5411025975442214E-5</v>
          </cell>
          <cell r="N482">
            <v>1.3084515692169356E-4</v>
          </cell>
          <cell r="O482">
            <v>1.5444790020338714E-4</v>
          </cell>
        </row>
        <row r="483">
          <cell r="A483" t="str">
            <v>T_C-ICE-DSL-S2</v>
          </cell>
          <cell r="B483" t="str">
            <v>VAR_fout</v>
          </cell>
          <cell r="C483" t="str">
            <v>CO2_T</v>
          </cell>
          <cell r="D483">
            <v>89.516590812671637</v>
          </cell>
          <cell r="E483">
            <v>94.064081008238432</v>
          </cell>
          <cell r="F483">
            <v>93.360363759655044</v>
          </cell>
          <cell r="G483">
            <v>55.863054638827677</v>
          </cell>
          <cell r="H483">
            <v>1.6520153001545708</v>
          </cell>
          <cell r="I483">
            <v>0.14795162998526767</v>
          </cell>
          <cell r="J483">
            <v>0.1165913031828628</v>
          </cell>
          <cell r="K483">
            <v>9.6582519382795606E-2</v>
          </cell>
          <cell r="L483">
            <v>5.6942846659329388E-2</v>
          </cell>
          <cell r="M483">
            <v>3.9500498504513509E-2</v>
          </cell>
          <cell r="N483">
            <v>2.4719006319817851E-2</v>
          </cell>
          <cell r="O483">
            <v>2.2557737448863462E-2</v>
          </cell>
        </row>
        <row r="484">
          <cell r="A484" t="str">
            <v>T_C-ICE-DSL-S2</v>
          </cell>
          <cell r="B484" t="str">
            <v>VAR_fout</v>
          </cell>
          <cell r="C484" t="str">
            <v>TPCAR</v>
          </cell>
          <cell r="D484">
            <v>0.8505450821975552</v>
          </cell>
          <cell r="E484">
            <v>0.90310641875432973</v>
          </cell>
          <cell r="F484">
            <v>0.89521205144779659</v>
          </cell>
          <cell r="G484">
            <v>0.57657412255685547</v>
          </cell>
          <cell r="H484">
            <v>1.8249036136385989E-2</v>
          </cell>
          <cell r="I484">
            <v>1.0867175476584206E-3</v>
          </cell>
          <cell r="J484">
            <v>8.7906594481607678E-4</v>
          </cell>
          <cell r="K484">
            <v>7.7736882777659278E-4</v>
          </cell>
          <cell r="L484">
            <v>4.8408649691415723E-4</v>
          </cell>
          <cell r="M484">
            <v>3.5447063507818596E-4</v>
          </cell>
          <cell r="N484">
            <v>2.3337221814794722E-4</v>
          </cell>
          <cell r="O484">
            <v>2.2013685479319909E-4</v>
          </cell>
        </row>
        <row r="485">
          <cell r="A485" t="str">
            <v>T_C-ICE-DSL-S2</v>
          </cell>
          <cell r="B485" t="str">
            <v>VAR_fin</v>
          </cell>
          <cell r="C485" t="str">
            <v>TDSL</v>
          </cell>
          <cell r="D485">
            <v>1.2212358910323537</v>
          </cell>
          <cell r="E485">
            <v>1.2832753207126686</v>
          </cell>
          <cell r="F485">
            <v>1.273674812546449</v>
          </cell>
          <cell r="G485">
            <v>0.76211534295808503</v>
          </cell>
          <cell r="H485">
            <v>2.2537725786556193E-2</v>
          </cell>
          <cell r="I485">
            <v>2.018439699662586E-3</v>
          </cell>
          <cell r="J485">
            <v>1.590604409043147E-3</v>
          </cell>
          <cell r="K485">
            <v>1.3176332794378653E-3</v>
          </cell>
          <cell r="L485">
            <v>7.7684647557066009E-4</v>
          </cell>
          <cell r="M485">
            <v>5.3888811056635073E-4</v>
          </cell>
          <cell r="N485">
            <v>3.3723064556368177E-4</v>
          </cell>
          <cell r="O485">
            <v>3.0774539493674585E-4</v>
          </cell>
        </row>
        <row r="486">
          <cell r="A486" t="str">
            <v>T_C-ICE-DSL-S2</v>
          </cell>
          <cell r="B486" t="str">
            <v>VAR_ncap</v>
          </cell>
          <cell r="C486" t="str">
            <v>-</v>
          </cell>
          <cell r="E486">
            <v>1.6728698064727401E-5</v>
          </cell>
          <cell r="F486">
            <v>3.9478057577872798E-5</v>
          </cell>
          <cell r="G486">
            <v>3.1762370053077399E-5</v>
          </cell>
          <cell r="H486">
            <v>4.0331790875035401E-5</v>
          </cell>
          <cell r="I486">
            <v>5.32570787289094E-5</v>
          </cell>
          <cell r="J486">
            <v>1.7194385268025898E-5</v>
          </cell>
          <cell r="K486">
            <v>2.7883097216454702E-5</v>
          </cell>
          <cell r="L486">
            <v>8.7970392560616503E-6</v>
          </cell>
          <cell r="M486">
            <v>6.1192376638802499E-6</v>
          </cell>
          <cell r="N486">
            <v>6.2524422375281499E-6</v>
          </cell>
          <cell r="O486">
            <v>7.8278861835643099E-6</v>
          </cell>
        </row>
        <row r="487">
          <cell r="A487" t="str">
            <v>T_C-ICE-DSL-S2</v>
          </cell>
          <cell r="B487" t="str">
            <v>VAR_cap</v>
          </cell>
          <cell r="C487" t="str">
            <v>-</v>
          </cell>
          <cell r="D487">
            <v>6.4569876423197003E-2</v>
          </cell>
          <cell r="E487">
            <v>6.8521381211739368E-2</v>
          </cell>
          <cell r="F487">
            <v>6.7938928042763358E-2</v>
          </cell>
          <cell r="G487">
            <v>5.1538231755720518E-2</v>
          </cell>
          <cell r="H487">
            <v>1.8580500116210554E-3</v>
          </cell>
          <cell r="I487">
            <v>1.050658865900836E-4</v>
          </cell>
          <cell r="J487">
            <v>8.4767985994805967E-5</v>
          </cell>
          <cell r="K487">
            <v>7.327244600683872E-5</v>
          </cell>
          <cell r="L487">
            <v>4.6037188082550375E-5</v>
          </cell>
          <cell r="M487">
            <v>3.2082646194215164E-5</v>
          </cell>
          <cell r="N487">
            <v>2.0670220551329705E-5</v>
          </cell>
          <cell r="O487">
            <v>2.0152373782090643E-5</v>
          </cell>
        </row>
        <row r="488">
          <cell r="A488" t="str">
            <v>TPRLPH2OFCL</v>
          </cell>
          <cell r="B488" t="str">
            <v>VAR_fout</v>
          </cell>
          <cell r="C488" t="str">
            <v>TPRLP</v>
          </cell>
          <cell r="I488">
            <v>1.594073905193325E-7</v>
          </cell>
          <cell r="J488">
            <v>7.0975395794273255E-7</v>
          </cell>
          <cell r="K488">
            <v>5.1676202279687415E-6</v>
          </cell>
          <cell r="L488">
            <v>6.2249155715875539E-6</v>
          </cell>
          <cell r="M488">
            <v>5.2920324285789773E-6</v>
          </cell>
          <cell r="N488">
            <v>5.1818993595848951E-6</v>
          </cell>
          <cell r="O488">
            <v>1.214748239274484E-5</v>
          </cell>
        </row>
        <row r="489">
          <cell r="A489" t="str">
            <v>TPRLPH2OFCL</v>
          </cell>
          <cell r="B489" t="str">
            <v>VAR_fin</v>
          </cell>
          <cell r="C489" t="str">
            <v>TH2O</v>
          </cell>
          <cell r="I489">
            <v>8.8846518152991619E-6</v>
          </cell>
          <cell r="J489">
            <v>3.8095362422184745E-5</v>
          </cell>
          <cell r="K489">
            <v>2.6747409580712988E-4</v>
          </cell>
          <cell r="L489">
            <v>3.2219930848915594E-4</v>
          </cell>
          <cell r="M489">
            <v>2.7391362491290509E-4</v>
          </cell>
          <cell r="N489">
            <v>2.6821317833437738E-4</v>
          </cell>
          <cell r="O489">
            <v>6.2874915841282881E-4</v>
          </cell>
        </row>
        <row r="490">
          <cell r="A490" t="str">
            <v>TPRLPH2OFCL</v>
          </cell>
          <cell r="B490" t="str">
            <v>VAR_ncap</v>
          </cell>
          <cell r="C490" t="str">
            <v>-</v>
          </cell>
          <cell r="I490">
            <v>4.7782449895532497E-8</v>
          </cell>
          <cell r="K490">
            <v>5.6355922751130501E-8</v>
          </cell>
          <cell r="M490">
            <v>1.03305400664832E-8</v>
          </cell>
          <cell r="O490">
            <v>1.5311873605730901E-7</v>
          </cell>
        </row>
        <row r="491">
          <cell r="A491" t="str">
            <v>TPRLPH2OFCL</v>
          </cell>
          <cell r="B491" t="str">
            <v>VAR_cap</v>
          </cell>
          <cell r="C491" t="str">
            <v>-</v>
          </cell>
          <cell r="I491">
            <v>4.7782449895532497E-8</v>
          </cell>
          <cell r="J491">
            <v>4.7782449895532497E-8</v>
          </cell>
          <cell r="K491">
            <v>1.04138372646663E-7</v>
          </cell>
          <cell r="L491">
            <v>1.04138372646663E-7</v>
          </cell>
          <cell r="M491">
            <v>1.14468912713146E-7</v>
          </cell>
          <cell r="N491">
            <v>1.06988571627052E-7</v>
          </cell>
          <cell r="O491">
            <v>2.1980519887492199E-7</v>
          </cell>
        </row>
        <row r="492">
          <cell r="A492" t="str">
            <v>T_C-ICE-GSL-S4</v>
          </cell>
          <cell r="B492" t="str">
            <v>VAR_fout</v>
          </cell>
          <cell r="C492" t="str">
            <v>CO2_T</v>
          </cell>
          <cell r="D492">
            <v>287.75631628762784</v>
          </cell>
          <cell r="E492">
            <v>387.80299897028908</v>
          </cell>
          <cell r="F492">
            <v>977.98792158820834</v>
          </cell>
          <cell r="G492">
            <v>1863.2742098266112</v>
          </cell>
          <cell r="H492">
            <v>2342.3507465050061</v>
          </cell>
          <cell r="I492">
            <v>2161.9742454964862</v>
          </cell>
          <cell r="J492">
            <v>1899.8673823543809</v>
          </cell>
          <cell r="K492">
            <v>1665.7392017255338</v>
          </cell>
          <cell r="L492">
            <v>1487.636728378202</v>
          </cell>
          <cell r="M492">
            <v>1321.10552739319</v>
          </cell>
          <cell r="N492">
            <v>1206.8476374491809</v>
          </cell>
          <cell r="O492">
            <v>1120.841165489185</v>
          </cell>
        </row>
        <row r="493">
          <cell r="A493" t="str">
            <v>T_C-ICE-GSL-S4</v>
          </cell>
          <cell r="B493" t="str">
            <v>VAR_fout</v>
          </cell>
          <cell r="C493" t="str">
            <v>TPCAR</v>
          </cell>
          <cell r="D493">
            <v>1.7165989278768512</v>
          </cell>
          <cell r="E493">
            <v>2.2768817818024196</v>
          </cell>
          <cell r="F493">
            <v>5.7517625451120322</v>
          </cell>
          <cell r="G493">
            <v>11.021610429019393</v>
          </cell>
          <cell r="H493">
            <v>14.394954577832104</v>
          </cell>
          <cell r="I493">
            <v>14.03425896628619</v>
          </cell>
          <cell r="J493">
            <v>13.3464409477722</v>
          </cell>
          <cell r="K493">
            <v>12.692333599316477</v>
          </cell>
          <cell r="L493">
            <v>12.070285061519378</v>
          </cell>
          <cell r="M493">
            <v>11.478721341984526</v>
          </cell>
          <cell r="N493">
            <v>10.916617583597061</v>
          </cell>
          <cell r="O493">
            <v>10.382666102007606</v>
          </cell>
        </row>
        <row r="494">
          <cell r="A494" t="str">
            <v>T_C-ICE-GSL-S4</v>
          </cell>
          <cell r="B494" t="str">
            <v>VAR_fin</v>
          </cell>
          <cell r="C494" t="str">
            <v>TGSL</v>
          </cell>
          <cell r="D494">
            <v>3.8991370770681266</v>
          </cell>
          <cell r="E494">
            <v>5.2547831838792547</v>
          </cell>
          <cell r="F494">
            <v>13.251868856208782</v>
          </cell>
          <cell r="G494">
            <v>25.247618019330744</v>
          </cell>
          <cell r="H494">
            <v>31.739170006842865</v>
          </cell>
          <cell r="I494">
            <v>29.295043976917192</v>
          </cell>
          <cell r="J494">
            <v>25.743460465506526</v>
          </cell>
          <cell r="K494">
            <v>22.570991893299869</v>
          </cell>
          <cell r="L494">
            <v>20.157679246317098</v>
          </cell>
          <cell r="M494">
            <v>17.901158907766803</v>
          </cell>
          <cell r="N494">
            <v>16.35294901692658</v>
          </cell>
          <cell r="O494">
            <v>15.187549667875109</v>
          </cell>
        </row>
        <row r="495">
          <cell r="A495" t="str">
            <v>T_C-ICE-GSL-S4</v>
          </cell>
          <cell r="B495" t="str">
            <v>VAR_ncap</v>
          </cell>
          <cell r="C495" t="str">
            <v>-</v>
          </cell>
          <cell r="E495">
            <v>2.75226195944273E-5</v>
          </cell>
          <cell r="F495">
            <v>0.280315821544532</v>
          </cell>
          <cell r="G495">
            <v>0.50942181637845396</v>
          </cell>
          <cell r="H495">
            <v>0.56989527187688804</v>
          </cell>
          <cell r="I495">
            <v>0.45565004921012398</v>
          </cell>
          <cell r="J495">
            <v>0.51089531968461499</v>
          </cell>
          <cell r="K495">
            <v>0.54726590230879801</v>
          </cell>
          <cell r="L495">
            <v>0.45734638226051899</v>
          </cell>
          <cell r="M495">
            <v>0.44411959746121099</v>
          </cell>
          <cell r="N495">
            <v>0.42573647311426999</v>
          </cell>
          <cell r="O495">
            <v>0.29803274769164201</v>
          </cell>
        </row>
        <row r="496">
          <cell r="A496" t="str">
            <v>T_C-ICE-GSL-S4</v>
          </cell>
          <cell r="B496" t="str">
            <v>VAR_cap</v>
          </cell>
          <cell r="C496" t="str">
            <v>-</v>
          </cell>
          <cell r="D496">
            <v>0.15707602828363801</v>
          </cell>
          <cell r="E496">
            <v>0.17929128509138811</v>
          </cell>
          <cell r="F496">
            <v>0.45297253989111325</v>
          </cell>
          <cell r="G496">
            <v>0.86791051279213738</v>
          </cell>
          <cell r="H496">
            <v>1.133596459512586</v>
          </cell>
          <cell r="I496">
            <v>1.1970491323183137</v>
          </cell>
          <cell r="J496">
            <v>1.2135306010035889</v>
          </cell>
          <cell r="K496">
            <v>1.2360032364877178</v>
          </cell>
          <cell r="L496">
            <v>1.2392497544766925</v>
          </cell>
          <cell r="M496">
            <v>1.2397254830149766</v>
          </cell>
          <cell r="N496">
            <v>1.2279020512483054</v>
          </cell>
          <cell r="O496">
            <v>1.1678887930508852</v>
          </cell>
        </row>
        <row r="497">
          <cell r="A497" t="str">
            <v>T_C-ICE-DSL-S3</v>
          </cell>
          <cell r="B497" t="str">
            <v>VAR_fout</v>
          </cell>
          <cell r="C497" t="str">
            <v>CO2_T</v>
          </cell>
          <cell r="D497">
            <v>369.2345548419151</v>
          </cell>
          <cell r="E497">
            <v>390.47207847840008</v>
          </cell>
          <cell r="F497">
            <v>386.75022551668849</v>
          </cell>
          <cell r="G497">
            <v>295.39728649146116</v>
          </cell>
          <cell r="H497">
            <v>10.237419701315817</v>
          </cell>
          <cell r="I497">
            <v>0.14424129357152343</v>
          </cell>
          <cell r="J497">
            <v>0.1273992328765487</v>
          </cell>
          <cell r="K497">
            <v>0.14173246722378369</v>
          </cell>
          <cell r="L497">
            <v>9.4570216261730358E-2</v>
          </cell>
          <cell r="M497">
            <v>6.600807678328191E-2</v>
          </cell>
          <cell r="N497">
            <v>3.6425280034193208E-2</v>
          </cell>
          <cell r="O497">
            <v>2.997266136079612E-2</v>
          </cell>
        </row>
        <row r="498">
          <cell r="A498" t="str">
            <v>T_C-ICE-DSL-S3</v>
          </cell>
          <cell r="B498" t="str">
            <v>VAR_fout</v>
          </cell>
          <cell r="C498" t="str">
            <v>TPCAR</v>
          </cell>
          <cell r="D498">
            <v>2.6593075255051741</v>
          </cell>
          <cell r="E498">
            <v>2.8362327611936742</v>
          </cell>
          <cell r="F498">
            <v>2.8067448520494263</v>
          </cell>
          <cell r="G498">
            <v>2.18106363330602</v>
          </cell>
          <cell r="H498">
            <v>8.2437073174151193E-2</v>
          </cell>
          <cell r="I498">
            <v>9.7996272213901267E-4</v>
          </cell>
          <cell r="J498">
            <v>8.9973050173489425E-4</v>
          </cell>
          <cell r="K498">
            <v>1.0799921977611164E-3</v>
          </cell>
          <cell r="L498">
            <v>7.5267350249672547E-4</v>
          </cell>
          <cell r="M498">
            <v>5.4751370398366565E-4</v>
          </cell>
          <cell r="N498">
            <v>3.1873993685758105E-4</v>
          </cell>
          <cell r="O498">
            <v>2.7216523318372807E-4</v>
          </cell>
        </row>
        <row r="499">
          <cell r="A499" t="str">
            <v>T_C-ICE-DSL-S3</v>
          </cell>
          <cell r="B499" t="str">
            <v>VAR_fin</v>
          </cell>
          <cell r="C499" t="str">
            <v>TDSL</v>
          </cell>
          <cell r="D499">
            <v>5.037306341635948</v>
          </cell>
          <cell r="E499">
            <v>5.3270406340845762</v>
          </cell>
          <cell r="F499">
            <v>5.2762650138702512</v>
          </cell>
          <cell r="G499">
            <v>4.029976623348718</v>
          </cell>
          <cell r="H499">
            <v>0.13966466168234373</v>
          </cell>
          <cell r="I499">
            <v>1.9678211947001829E-3</v>
          </cell>
          <cell r="J499">
            <v>1.7380522902666962E-3</v>
          </cell>
          <cell r="K499">
            <v>1.9335943686737216E-3</v>
          </cell>
          <cell r="L499">
            <v>1.2901803037071E-3</v>
          </cell>
          <cell r="M499">
            <v>9.0051946498338233E-4</v>
          </cell>
          <cell r="N499">
            <v>4.9693424330413724E-4</v>
          </cell>
          <cell r="O499">
            <v>4.0890397490854301E-4</v>
          </cell>
        </row>
        <row r="500">
          <cell r="A500" t="str">
            <v>T_C-ICE-DSL-S3</v>
          </cell>
          <cell r="B500" t="str">
            <v>VAR_ncap</v>
          </cell>
          <cell r="C500" t="str">
            <v>-</v>
          </cell>
          <cell r="E500">
            <v>1.9729377005782801E-5</v>
          </cell>
          <cell r="F500">
            <v>2.60929321474545E-5</v>
          </cell>
          <cell r="G500">
            <v>2.31740043806455E-5</v>
          </cell>
          <cell r="H500">
            <v>2.9025256401690201E-5</v>
          </cell>
          <cell r="I500">
            <v>3.9933683850683402E-5</v>
          </cell>
          <cell r="J500">
            <v>2.03435645259773E-5</v>
          </cell>
          <cell r="K500">
            <v>4.2638616155629001E-5</v>
          </cell>
          <cell r="L500">
            <v>1.1270220300141901E-5</v>
          </cell>
          <cell r="M500">
            <v>6.8532858597868103E-6</v>
          </cell>
          <cell r="N500">
            <v>7.5112166912707404E-6</v>
          </cell>
          <cell r="O500">
            <v>8.8209362533734592E-6</v>
          </cell>
        </row>
        <row r="501">
          <cell r="A501" t="str">
            <v>T_C-ICE-DSL-S3</v>
          </cell>
          <cell r="B501" t="str">
            <v>VAR_cap</v>
          </cell>
          <cell r="C501" t="str">
            <v>-</v>
          </cell>
          <cell r="D501">
            <v>0.18324172870363001</v>
          </cell>
          <cell r="E501">
            <v>0.19501599035269221</v>
          </cell>
          <cell r="F501">
            <v>0.19300677144776374</v>
          </cell>
          <cell r="G501">
            <v>0.14997900723047886</v>
          </cell>
          <cell r="H501">
            <v>5.6794873119168001E-3</v>
          </cell>
          <cell r="I501">
            <v>7.7084205780881385E-5</v>
          </cell>
          <cell r="J501">
            <v>6.9959003891649033E-5</v>
          </cell>
          <cell r="K501">
            <v>8.2618424448747539E-5</v>
          </cell>
          <cell r="L501">
            <v>6.2051895852340247E-5</v>
          </cell>
          <cell r="M501">
            <v>4.4407381763866102E-5</v>
          </cell>
          <cell r="N501">
            <v>2.5584572011325853E-5</v>
          </cell>
          <cell r="O501">
            <v>2.3153589077474961E-5</v>
          </cell>
        </row>
        <row r="502">
          <cell r="A502" t="str">
            <v>T_C-ICE-DSL-S4</v>
          </cell>
          <cell r="B502" t="str">
            <v>VAR_fout</v>
          </cell>
          <cell r="C502" t="str">
            <v>CO2_T</v>
          </cell>
          <cell r="D502">
            <v>141.8959380801538</v>
          </cell>
          <cell r="E502">
            <v>162.05486892760499</v>
          </cell>
          <cell r="F502">
            <v>159.30505333514782</v>
          </cell>
          <cell r="G502">
            <v>122.15874053786546</v>
          </cell>
          <cell r="H502">
            <v>8.0194789281313827</v>
          </cell>
          <cell r="I502">
            <v>0.1089081688552187</v>
          </cell>
          <cell r="J502">
            <v>0.10467261412476569</v>
          </cell>
          <cell r="K502">
            <v>0.1269801210203737</v>
          </cell>
          <cell r="L502">
            <v>8.8600465805698955E-2</v>
          </cell>
          <cell r="M502">
            <v>6.0390879549925246E-2</v>
          </cell>
          <cell r="N502">
            <v>3.04956032903245E-2</v>
          </cell>
          <cell r="O502">
            <v>2.6020928628641141E-2</v>
          </cell>
        </row>
        <row r="503">
          <cell r="A503" t="str">
            <v>T_C-ICE-DSL-S4</v>
          </cell>
          <cell r="B503" t="str">
            <v>VAR_fout</v>
          </cell>
          <cell r="C503" t="str">
            <v>TPCAR</v>
          </cell>
          <cell r="D503">
            <v>0.9022402565836819</v>
          </cell>
          <cell r="E503">
            <v>1.0075838814805793</v>
          </cell>
          <cell r="F503">
            <v>0.99268606236799128</v>
          </cell>
          <cell r="G503">
            <v>0.77245202544715019</v>
          </cell>
          <cell r="H503">
            <v>4.2772140460818897E-2</v>
          </cell>
          <cell r="I503">
            <v>6.9949058435589374E-4</v>
          </cell>
          <cell r="J503">
            <v>6.9956667539000129E-4</v>
          </cell>
          <cell r="K503">
            <v>9.1055883327057212E-4</v>
          </cell>
          <cell r="L503">
            <v>6.6166724906951068E-4</v>
          </cell>
          <cell r="M503">
            <v>4.6838167813646742E-4</v>
          </cell>
          <cell r="N503">
            <v>2.4878595414835121E-4</v>
          </cell>
          <cell r="O503">
            <v>2.2058354851522846E-4</v>
          </cell>
        </row>
        <row r="504">
          <cell r="A504" t="str">
            <v>T_C-ICE-DSL-S4</v>
          </cell>
          <cell r="B504" t="str">
            <v>VAR_fin</v>
          </cell>
          <cell r="C504" t="str">
            <v>TDSL</v>
          </cell>
          <cell r="D504">
            <v>1.9358245304250195</v>
          </cell>
          <cell r="E504">
            <v>2.2108440508540896</v>
          </cell>
          <cell r="F504">
            <v>2.1733295134399424</v>
          </cell>
          <cell r="G504">
            <v>1.6665585339408673</v>
          </cell>
          <cell r="H504">
            <v>0.10940626095677174</v>
          </cell>
          <cell r="I504">
            <v>1.4857867510943913E-3</v>
          </cell>
          <cell r="J504">
            <v>1.4280029212109903E-3</v>
          </cell>
          <cell r="K504">
            <v>1.7323345296094642E-3</v>
          </cell>
          <cell r="L504">
            <v>1.2087375962578284E-3</v>
          </cell>
          <cell r="M504">
            <v>8.238864877206717E-4</v>
          </cell>
          <cell r="N504">
            <v>4.1603824406991188E-4</v>
          </cell>
          <cell r="O504">
            <v>3.5499220502921089E-4</v>
          </cell>
        </row>
        <row r="505">
          <cell r="A505" t="str">
            <v>T_C-ICE-DSL-S4</v>
          </cell>
          <cell r="B505" t="str">
            <v>VAR_ncap</v>
          </cell>
          <cell r="C505" t="str">
            <v>-</v>
          </cell>
          <cell r="E505">
            <v>7.2053350602055596E-6</v>
          </cell>
          <cell r="F505">
            <v>1.23208475678176E-5</v>
          </cell>
          <cell r="G505">
            <v>1.3295322963638199E-5</v>
          </cell>
          <cell r="H505">
            <v>2.2599313879526701E-5</v>
          </cell>
          <cell r="I505">
            <v>3.94931644195121E-5</v>
          </cell>
          <cell r="J505">
            <v>2.00944146964186E-5</v>
          </cell>
          <cell r="K505">
            <v>4.4302706435820198E-5</v>
          </cell>
          <cell r="L505">
            <v>1.06621100044207E-5</v>
          </cell>
          <cell r="M505">
            <v>6.1522931689136201E-6</v>
          </cell>
          <cell r="N505">
            <v>6.3396347074267598E-6</v>
          </cell>
          <cell r="O505">
            <v>8.9785913127034504E-6</v>
          </cell>
        </row>
        <row r="506">
          <cell r="A506" t="str">
            <v>T_C-ICE-DSL-S4</v>
          </cell>
          <cell r="B506" t="str">
            <v>VAR_cap</v>
          </cell>
          <cell r="C506" t="str">
            <v>-</v>
          </cell>
          <cell r="D506">
            <v>7.1262600828887204E-2</v>
          </cell>
          <cell r="E506">
            <v>7.9344694570026325E-2</v>
          </cell>
          <cell r="F506">
            <v>7.8220537714072197E-2</v>
          </cell>
          <cell r="G506">
            <v>6.1078651513655997E-2</v>
          </cell>
          <cell r="H506">
            <v>3.4068394764531044E-3</v>
          </cell>
          <cell r="I506">
            <v>6.5215545153606344E-5</v>
          </cell>
          <cell r="J506">
            <v>6.5385897309208217E-5</v>
          </cell>
          <cell r="K506">
            <v>8.3791717143746552E-5</v>
          </cell>
          <cell r="L506">
            <v>6.2721459170565527E-5</v>
          </cell>
          <cell r="M506">
            <v>4.4118030274916356E-5</v>
          </cell>
          <cell r="N506">
            <v>2.3426890021668607E-5</v>
          </cell>
          <cell r="O506">
            <v>2.1434398024838595E-5</v>
          </cell>
        </row>
        <row r="507">
          <cell r="A507" t="str">
            <v>TFLGV-ICENGAExt</v>
          </cell>
          <cell r="B507" t="str">
            <v>VAR_fout</v>
          </cell>
          <cell r="C507" t="str">
            <v>CO2_T</v>
          </cell>
          <cell r="D507">
            <v>6.0545179839271803</v>
          </cell>
          <cell r="E507">
            <v>1.8275819889053599</v>
          </cell>
          <cell r="F507">
            <v>3.9514052201132399</v>
          </cell>
          <cell r="G507">
            <v>1.84364341928372E-3</v>
          </cell>
        </row>
        <row r="508">
          <cell r="A508" t="str">
            <v>TFLGV-ICENGAExt</v>
          </cell>
          <cell r="B508" t="str">
            <v>VAR_fout</v>
          </cell>
          <cell r="C508" t="str">
            <v>TFLGV</v>
          </cell>
          <cell r="D508">
            <v>2.9798454190024474E-2</v>
          </cell>
          <cell r="E508">
            <v>9.0786217757474856E-3</v>
          </cell>
          <cell r="F508">
            <v>1.9900717626153648E-2</v>
          </cell>
          <cell r="G508">
            <v>9.2852605710305288E-6</v>
          </cell>
        </row>
        <row r="509">
          <cell r="A509" t="str">
            <v>TFLGV-ICENGAExt</v>
          </cell>
          <cell r="B509" t="str">
            <v>VAR_fin</v>
          </cell>
          <cell r="C509" t="str">
            <v>TNGA</v>
          </cell>
          <cell r="D509">
            <v>0.10734960964409879</v>
          </cell>
          <cell r="E509">
            <v>3.2403935973499214E-2</v>
          </cell>
          <cell r="F509">
            <v>7.0060376243142528E-2</v>
          </cell>
          <cell r="G509">
            <v>3.2688713107867349E-5</v>
          </cell>
        </row>
        <row r="510">
          <cell r="A510" t="str">
            <v>TFLGV-ICENGAExt</v>
          </cell>
          <cell r="B510" t="str">
            <v>VAR_cap</v>
          </cell>
          <cell r="C510" t="str">
            <v>-</v>
          </cell>
          <cell r="D510">
            <v>2.0849518337649033E-3</v>
          </cell>
          <cell r="E510">
            <v>1.8069365253142225E-3</v>
          </cell>
          <cell r="F510">
            <v>1.39E-3</v>
          </cell>
          <cell r="G510">
            <v>7.3229895769901573E-7</v>
          </cell>
        </row>
        <row r="511">
          <cell r="A511" t="str">
            <v>D-TGSL</v>
          </cell>
          <cell r="B511" t="str">
            <v>VAR_fout</v>
          </cell>
          <cell r="C511" t="str">
            <v>CO2</v>
          </cell>
          <cell r="D511">
            <v>5888.3832799463098</v>
          </cell>
          <cell r="E511">
            <v>5605.5611382776997</v>
          </cell>
          <cell r="F511">
            <v>5889.8309883165102</v>
          </cell>
          <cell r="G511">
            <v>4307.1920779291904</v>
          </cell>
          <cell r="H511">
            <v>3300.6192113782499</v>
          </cell>
          <cell r="I511">
            <v>2842.7764429874601</v>
          </cell>
          <cell r="J511">
            <v>2446.9730527668398</v>
          </cell>
          <cell r="K511">
            <v>2115.9764094642801</v>
          </cell>
          <cell r="L511">
            <v>1926.3932032687501</v>
          </cell>
          <cell r="M511">
            <v>1751.95428805198</v>
          </cell>
          <cell r="N511">
            <v>1619.55239763333</v>
          </cell>
          <cell r="O511">
            <v>1549.82039441148</v>
          </cell>
        </row>
        <row r="512">
          <cell r="A512" t="str">
            <v>D-TGSL</v>
          </cell>
          <cell r="B512" t="str">
            <v>VAR_fout</v>
          </cell>
          <cell r="C512" t="str">
            <v>TGSL</v>
          </cell>
          <cell r="D512">
            <v>83.168535886293768</v>
          </cell>
          <cell r="E512">
            <v>79.173869434254854</v>
          </cell>
          <cell r="F512">
            <v>83.189006137744499</v>
          </cell>
          <cell r="G512">
            <v>61.567512956541286</v>
          </cell>
          <cell r="H512">
            <v>46.921810483841853</v>
          </cell>
          <cell r="I512">
            <v>40.152224593235864</v>
          </cell>
          <cell r="J512">
            <v>34.561833323556669</v>
          </cell>
          <cell r="K512">
            <v>29.887142469348532</v>
          </cell>
          <cell r="L512">
            <v>27.20910761930892</v>
          </cell>
          <cell r="M512">
            <v>24.745739290425046</v>
          </cell>
          <cell r="N512">
            <v>22.875521892343826</v>
          </cell>
          <cell r="O512">
            <v>21.891578371119486</v>
          </cell>
        </row>
        <row r="513">
          <cell r="A513" t="str">
            <v>D-TGSL</v>
          </cell>
          <cell r="B513" t="str">
            <v>VAR_fin</v>
          </cell>
          <cell r="C513" t="str">
            <v>GSL</v>
          </cell>
          <cell r="D513">
            <v>79.788391327185792</v>
          </cell>
          <cell r="E513">
            <v>75.956112984792583</v>
          </cell>
          <cell r="F513">
            <v>79.808007971768461</v>
          </cell>
          <cell r="G513">
            <v>58.363036286303306</v>
          </cell>
          <cell r="H513">
            <v>44.723837552550783</v>
          </cell>
          <cell r="I513">
            <v>38.520006002540228</v>
          </cell>
          <cell r="J513">
            <v>33.156816433154958</v>
          </cell>
          <cell r="K513">
            <v>28.671767065911656</v>
          </cell>
          <cell r="L513">
            <v>26.102888933180893</v>
          </cell>
          <cell r="M513">
            <v>23.739217995284243</v>
          </cell>
          <cell r="N513">
            <v>21.945154439475949</v>
          </cell>
          <cell r="O513">
            <v>21.00027634703908</v>
          </cell>
        </row>
        <row r="514">
          <cell r="A514" t="str">
            <v>D-TGSL</v>
          </cell>
          <cell r="B514" t="str">
            <v>VAR_fin</v>
          </cell>
          <cell r="C514" t="str">
            <v>ETH</v>
          </cell>
          <cell r="D514">
            <v>4.6206283844688079</v>
          </cell>
          <cell r="E514">
            <v>4.3986585880362545</v>
          </cell>
          <cell r="F514">
            <v>4.6217872793019943</v>
          </cell>
          <cell r="G514">
            <v>4.1227768235594473</v>
          </cell>
          <cell r="H514">
            <v>2.897825884570608</v>
          </cell>
          <cell r="I514">
            <v>2.2311011289556957</v>
          </cell>
          <cell r="J514">
            <v>1.9205170570156085</v>
          </cell>
          <cell r="K514">
            <v>1.6611511462433977</v>
          </cell>
          <cell r="L514">
            <v>1.5120507315481961</v>
          </cell>
          <cell r="M514">
            <v>1.3756114590732931</v>
          </cell>
          <cell r="N514">
            <v>1.2715627603183457</v>
          </cell>
          <cell r="O514">
            <v>1.217821517190208</v>
          </cell>
        </row>
        <row r="515">
          <cell r="A515" t="str">
            <v>T_TW-BEVELC-S1</v>
          </cell>
          <cell r="B515" t="str">
            <v>VAR_fout</v>
          </cell>
          <cell r="C515" t="str">
            <v>TPTWL</v>
          </cell>
          <cell r="D515">
            <v>1.7284371726162113E-2</v>
          </cell>
          <cell r="E515">
            <v>2.3575886536965528E-2</v>
          </cell>
          <cell r="F515">
            <v>2.3746556349668033E-2</v>
          </cell>
          <cell r="G515">
            <v>1.6217917836444693E-2</v>
          </cell>
          <cell r="H515">
            <v>2.3058646882036598E-3</v>
          </cell>
          <cell r="I515">
            <v>3.1053197887371269E-3</v>
          </cell>
          <cell r="J515">
            <v>4.8580485468415098E-3</v>
          </cell>
          <cell r="K515">
            <v>9.0188983169553118E-3</v>
          </cell>
          <cell r="L515">
            <v>1.575723038530609E-2</v>
          </cell>
          <cell r="M515">
            <v>2.0414027582953943E-2</v>
          </cell>
          <cell r="N515">
            <v>1.8752216927019037E-2</v>
          </cell>
          <cell r="O515">
            <v>2.5118494129614748E-2</v>
          </cell>
        </row>
        <row r="516">
          <cell r="A516" t="str">
            <v>T_TW-BEVELC-S1</v>
          </cell>
          <cell r="B516" t="str">
            <v>VAR_fin</v>
          </cell>
          <cell r="C516" t="str">
            <v>T-ELC-TWSTGout_S1</v>
          </cell>
          <cell r="D516">
            <v>1.5573011433269092E-3</v>
          </cell>
          <cell r="E516">
            <v>2.1226223327196203E-3</v>
          </cell>
          <cell r="F516">
            <v>2.1377096727202339E-3</v>
          </cell>
          <cell r="G516">
            <v>1.4585655592508049E-3</v>
          </cell>
          <cell r="H516">
            <v>2.0096655959880001E-4</v>
          </cell>
          <cell r="I516">
            <v>2.6848577996340989E-4</v>
          </cell>
          <cell r="J516">
            <v>4.1530784609492412E-4</v>
          </cell>
          <cell r="K516">
            <v>7.6028710441272294E-4</v>
          </cell>
          <cell r="L516">
            <v>1.3237133687638584E-3</v>
          </cell>
          <cell r="M516">
            <v>1.713468456264966E-3</v>
          </cell>
          <cell r="N516">
            <v>1.5739829908094827E-3</v>
          </cell>
          <cell r="O516">
            <v>2.1083417853275817E-3</v>
          </cell>
        </row>
        <row r="517">
          <cell r="A517" t="str">
            <v>T_TW-BEVELC-S1</v>
          </cell>
          <cell r="B517" t="str">
            <v>VAR_ncap</v>
          </cell>
          <cell r="C517" t="str">
            <v>-</v>
          </cell>
          <cell r="D517">
            <v>4.89112250197192E-5</v>
          </cell>
          <cell r="E517">
            <v>1.7371037536716399E-4</v>
          </cell>
          <cell r="F517">
            <v>9.97418886915313E-5</v>
          </cell>
          <cell r="G517">
            <v>1.69938759218429E-4</v>
          </cell>
          <cell r="H517">
            <v>6.2841630534184797E-4</v>
          </cell>
          <cell r="I517">
            <v>4.6680244125456901E-4</v>
          </cell>
          <cell r="J517">
            <v>9.6448897517848104E-4</v>
          </cell>
          <cell r="K517">
            <v>2.1258690004922701E-3</v>
          </cell>
          <cell r="L517">
            <v>2.9460218103359698E-3</v>
          </cell>
          <cell r="M517">
            <v>3.1832663310327599E-3</v>
          </cell>
          <cell r="N517">
            <v>2.8753695010186298E-3</v>
          </cell>
          <cell r="O517">
            <v>3.9618418108118203E-3</v>
          </cell>
        </row>
        <row r="518">
          <cell r="A518" t="str">
            <v>T_TW-BEVELC-S1</v>
          </cell>
          <cell r="B518" t="str">
            <v>VAR_cap</v>
          </cell>
          <cell r="C518" t="str">
            <v>-</v>
          </cell>
          <cell r="D518">
            <v>5.9898282094371447E-3</v>
          </cell>
          <cell r="E518">
            <v>8.1173706281933624E-3</v>
          </cell>
          <cell r="F518">
            <v>8.2165476325105832E-3</v>
          </cell>
          <cell r="G518">
            <v>5.6507051756094608E-3</v>
          </cell>
          <cell r="H518">
            <v>8.4929981401227293E-4</v>
          </cell>
          <cell r="I518">
            <v>1.1307727384129121E-3</v>
          </cell>
          <cell r="J518">
            <v>1.756929897566021E-3</v>
          </cell>
          <cell r="K518">
            <v>3.2494966221765877E-3</v>
          </cell>
          <cell r="L518">
            <v>5.5054686386851901E-3</v>
          </cell>
          <cell r="M518">
            <v>7.217983482760231E-3</v>
          </cell>
          <cell r="N518">
            <v>6.5801131947005554E-3</v>
          </cell>
          <cell r="O518">
            <v>8.9846912148348942E-3</v>
          </cell>
        </row>
        <row r="519">
          <cell r="A519" t="str">
            <v>T_TW-BEVELC-S2</v>
          </cell>
          <cell r="B519" t="str">
            <v>VAR_fout</v>
          </cell>
          <cell r="C519" t="str">
            <v>TPTWL</v>
          </cell>
          <cell r="D519">
            <v>2.2161113143221696E-3</v>
          </cell>
          <cell r="E519">
            <v>2.8430687152841009E-3</v>
          </cell>
          <cell r="F519">
            <v>2.8807165535056876E-3</v>
          </cell>
          <cell r="G519">
            <v>2.5063751390407805E-3</v>
          </cell>
          <cell r="H519">
            <v>8.017441264055468E-4</v>
          </cell>
          <cell r="I519">
            <v>8.3805814257772852E-4</v>
          </cell>
          <cell r="J519">
            <v>1.1578326606935146E-3</v>
          </cell>
          <cell r="K519">
            <v>1.5839378391944803E-3</v>
          </cell>
          <cell r="L519">
            <v>1.9064554954684896E-3</v>
          </cell>
          <cell r="M519">
            <v>2.4781898081813313E-3</v>
          </cell>
          <cell r="N519">
            <v>2.3287352017744727E-3</v>
          </cell>
          <cell r="O519">
            <v>3.2417347053189972E-3</v>
          </cell>
        </row>
        <row r="520">
          <cell r="A520" t="str">
            <v>T_TW-BEVELC-S2</v>
          </cell>
          <cell r="B520" t="str">
            <v>VAR_fin</v>
          </cell>
          <cell r="C520" t="str">
            <v>T-ELC-TWSTGout_S2</v>
          </cell>
          <cell r="D520">
            <v>3.526299185650461E-4</v>
          </cell>
          <cell r="E520">
            <v>4.5210895965651111E-4</v>
          </cell>
          <cell r="F520">
            <v>4.578438140008616E-4</v>
          </cell>
          <cell r="G520">
            <v>3.9766873374263149E-4</v>
          </cell>
          <cell r="H520">
            <v>1.2428645849544713E-4</v>
          </cell>
          <cell r="I520">
            <v>1.280478697132283E-4</v>
          </cell>
          <cell r="J520">
            <v>1.7526688692252681E-4</v>
          </cell>
          <cell r="K520">
            <v>2.3667630654397766E-4</v>
          </cell>
          <cell r="L520">
            <v>2.8315274830102808E-4</v>
          </cell>
          <cell r="M520">
            <v>3.6732157266440053E-4</v>
          </cell>
          <cell r="N520">
            <v>3.4516915282711873E-4</v>
          </cell>
          <cell r="O520">
            <v>4.8049551579441082E-4</v>
          </cell>
        </row>
        <row r="521">
          <cell r="A521" t="str">
            <v>T_TW-BEVELC-S2</v>
          </cell>
          <cell r="B521" t="str">
            <v>VAR_ncap</v>
          </cell>
          <cell r="C521" t="str">
            <v>-</v>
          </cell>
          <cell r="D521">
            <v>2.1066784690605799E-5</v>
          </cell>
          <cell r="E521">
            <v>6.1229046555919404E-5</v>
          </cell>
          <cell r="F521">
            <v>4.8818429770741001E-5</v>
          </cell>
          <cell r="G521">
            <v>5.8439766716411898E-5</v>
          </cell>
          <cell r="H521">
            <v>1.5355928079136501E-4</v>
          </cell>
          <cell r="I521">
            <v>1.29733842617579E-4</v>
          </cell>
          <cell r="J521">
            <v>1.8122661609987399E-4</v>
          </cell>
          <cell r="K521">
            <v>2.95860681715687E-4</v>
          </cell>
          <cell r="L521">
            <v>2.8667313581725998E-4</v>
          </cell>
          <cell r="M521">
            <v>3.5907422508578001E-4</v>
          </cell>
          <cell r="N521">
            <v>3.6953448976936599E-4</v>
          </cell>
          <cell r="O521">
            <v>5.1196308223324402E-4</v>
          </cell>
        </row>
        <row r="522">
          <cell r="A522" t="str">
            <v>T_TW-BEVELC-S2</v>
          </cell>
          <cell r="B522" t="str">
            <v>VAR_cap</v>
          </cell>
          <cell r="C522" t="str">
            <v>-</v>
          </cell>
          <cell r="D522">
            <v>8.0601326212317219E-4</v>
          </cell>
          <cell r="E522">
            <v>9.8512796909913701E-4</v>
          </cell>
          <cell r="F522">
            <v>1.0336810214647291E-3</v>
          </cell>
          <cell r="G522">
            <v>9.2653714127179153E-4</v>
          </cell>
          <cell r="H522">
            <v>3.069604656756048E-4</v>
          </cell>
          <cell r="I522">
            <v>3.1911900822783842E-4</v>
          </cell>
          <cell r="J522">
            <v>4.403223085720492E-4</v>
          </cell>
          <cell r="K522">
            <v>6.0657586654712034E-4</v>
          </cell>
          <cell r="L522">
            <v>7.1495422155842749E-4</v>
          </cell>
          <cell r="M522">
            <v>9.4122454888249073E-4</v>
          </cell>
          <cell r="N522">
            <v>8.7701697654151052E-4</v>
          </cell>
          <cell r="O522">
            <v>1.2401411539480266E-3</v>
          </cell>
        </row>
        <row r="523">
          <cell r="A523" t="str">
            <v>TFRLFH2OFCL</v>
          </cell>
          <cell r="B523" t="str">
            <v>VAR_fout</v>
          </cell>
          <cell r="C523" t="str">
            <v>TFRLF</v>
          </cell>
          <cell r="K523">
            <v>1.1438320672288752E-6</v>
          </cell>
          <cell r="L523">
            <v>1.1494813091903067E-6</v>
          </cell>
          <cell r="M523">
            <v>1.5200120183804692E-6</v>
          </cell>
          <cell r="N523">
            <v>1.6263869799615995E-6</v>
          </cell>
          <cell r="O523">
            <v>5.7544472843245783E-6</v>
          </cell>
        </row>
        <row r="524">
          <cell r="A524" t="str">
            <v>TFRLFH2OFCL</v>
          </cell>
          <cell r="B524" t="str">
            <v>VAR_fin</v>
          </cell>
          <cell r="C524" t="str">
            <v>TH2O</v>
          </cell>
          <cell r="K524">
            <v>1.9275578450328351E-4</v>
          </cell>
          <cell r="L524">
            <v>1.9370778095217011E-4</v>
          </cell>
          <cell r="M524">
            <v>2.5614871050709987E-4</v>
          </cell>
          <cell r="N524">
            <v>2.7407475905787425E-4</v>
          </cell>
          <cell r="O524">
            <v>9.6972539278427825E-4</v>
          </cell>
        </row>
        <row r="525">
          <cell r="A525" t="str">
            <v>TFRLFH2OFCL</v>
          </cell>
          <cell r="B525" t="str">
            <v>VAR_ncap</v>
          </cell>
          <cell r="C525" t="str">
            <v>-</v>
          </cell>
          <cell r="I525">
            <v>1.8999669852237599E-8</v>
          </cell>
          <cell r="J525">
            <v>1.2966706988908499E-8</v>
          </cell>
          <cell r="K525">
            <v>1.2659640619322899E-7</v>
          </cell>
          <cell r="M525">
            <v>5.0853167755684397E-8</v>
          </cell>
          <cell r="O525">
            <v>2.4836628356315998E-7</v>
          </cell>
        </row>
        <row r="526">
          <cell r="A526" t="str">
            <v>TFRLFH2OFCL</v>
          </cell>
          <cell r="B526" t="str">
            <v>VAR_cap</v>
          </cell>
          <cell r="C526" t="str">
            <v>-</v>
          </cell>
          <cell r="I526">
            <v>1.8999669852237599E-8</v>
          </cell>
          <cell r="J526">
            <v>3.1966376841146099E-8</v>
          </cell>
          <cell r="K526">
            <v>1.58562783034375E-7</v>
          </cell>
          <cell r="L526">
            <v>1.58562783034375E-7</v>
          </cell>
          <cell r="M526">
            <v>2.09415950790059E-7</v>
          </cell>
          <cell r="N526">
            <v>2.0644155304928499E-7</v>
          </cell>
          <cell r="O526">
            <v>4.3878256450098198E-7</v>
          </cell>
        </row>
        <row r="527">
          <cell r="A527" t="str">
            <v>T_TW-BEVELC-S3</v>
          </cell>
          <cell r="B527" t="str">
            <v>VAR_fout</v>
          </cell>
          <cell r="C527" t="str">
            <v>TPTWL</v>
          </cell>
          <cell r="D527">
            <v>3.3241670920146208E-4</v>
          </cell>
          <cell r="E527">
            <v>6.0018323022020641E-4</v>
          </cell>
          <cell r="F527">
            <v>6.9119857127851133E-4</v>
          </cell>
          <cell r="G527">
            <v>7.594996599368845E-4</v>
          </cell>
          <cell r="H527">
            <v>9.6755749102312653E-4</v>
          </cell>
          <cell r="I527">
            <v>9.1392077275471474E-4</v>
          </cell>
          <cell r="J527">
            <v>8.1260207524007084E-4</v>
          </cell>
          <cell r="K527">
            <v>1.0762476945405488E-3</v>
          </cell>
          <cell r="L527">
            <v>1.285727591325853E-3</v>
          </cell>
          <cell r="M527">
            <v>1.5028194361914448E-3</v>
          </cell>
          <cell r="N527">
            <v>1.7203099860899527E-3</v>
          </cell>
          <cell r="O527">
            <v>2.0455816002424854E-3</v>
          </cell>
        </row>
        <row r="528">
          <cell r="A528" t="str">
            <v>T_TW-BEVELC-S3</v>
          </cell>
          <cell r="B528" t="str">
            <v>VAR_fin</v>
          </cell>
          <cell r="C528" t="str">
            <v>T-ELC-TWSTGout_S3</v>
          </cell>
          <cell r="D528">
            <v>8.1272632024904164E-5</v>
          </cell>
          <cell r="E528">
            <v>1.4647503898306639E-4</v>
          </cell>
          <cell r="F528">
            <v>1.6834014858055964E-4</v>
          </cell>
          <cell r="G528">
            <v>1.8436961870706741E-4</v>
          </cell>
          <cell r="H528">
            <v>2.3298134339441273E-4</v>
          </cell>
          <cell r="I528">
            <v>2.1672758889221773E-4</v>
          </cell>
          <cell r="J528">
            <v>1.8817788900253989E-4</v>
          </cell>
          <cell r="K528">
            <v>2.4649778479064527E-4</v>
          </cell>
          <cell r="L528">
            <v>2.9220170255979134E-4</v>
          </cell>
          <cell r="M528">
            <v>3.3932208119863964E-4</v>
          </cell>
          <cell r="N528">
            <v>3.8754519633862894E-4</v>
          </cell>
          <cell r="O528">
            <v>4.6082120623765785E-4</v>
          </cell>
        </row>
        <row r="529">
          <cell r="A529" t="str">
            <v>T_TW-BEVELC-S3</v>
          </cell>
          <cell r="B529" t="str">
            <v>VAR_ncap</v>
          </cell>
          <cell r="C529" t="str">
            <v>-</v>
          </cell>
          <cell r="D529">
            <v>1.7029797325762599E-5</v>
          </cell>
          <cell r="E529">
            <v>3.5493031126064E-5</v>
          </cell>
          <cell r="F529">
            <v>3.9241184092281003E-5</v>
          </cell>
          <cell r="G529">
            <v>3.6062017125177898E-5</v>
          </cell>
          <cell r="H529">
            <v>8.36832325891983E-5</v>
          </cell>
          <cell r="I529">
            <v>9.2199534973702601E-5</v>
          </cell>
          <cell r="J529">
            <v>1.04807876108322E-4</v>
          </cell>
          <cell r="K529">
            <v>1.3559365505236301E-4</v>
          </cell>
          <cell r="L529">
            <v>1.46227168985167E-4</v>
          </cell>
          <cell r="M529">
            <v>1.9213555725309801E-4</v>
          </cell>
          <cell r="N529">
            <v>1.8444607022038899E-4</v>
          </cell>
          <cell r="O529">
            <v>2.6789800131828102E-4</v>
          </cell>
        </row>
        <row r="530">
          <cell r="A530" t="str">
            <v>T_TW-BEVELC-S3</v>
          </cell>
          <cell r="B530" t="str">
            <v>VAR_cap</v>
          </cell>
          <cell r="C530" t="str">
            <v>-</v>
          </cell>
          <cell r="D530">
            <v>1.240297973257626E-4</v>
          </cell>
          <cell r="E530">
            <v>2.1449091821480878E-4</v>
          </cell>
          <cell r="F530">
            <v>2.5364000918068455E-4</v>
          </cell>
          <cell r="G530">
            <v>2.8929369745199615E-4</v>
          </cell>
          <cell r="H530">
            <v>3.7227783997630923E-4</v>
          </cell>
          <cell r="I530">
            <v>3.5107180672839123E-4</v>
          </cell>
          <cell r="J530">
            <v>3.1208762712493164E-4</v>
          </cell>
          <cell r="K530">
            <v>4.1602426615505392E-4</v>
          </cell>
          <cell r="L530">
            <v>4.9165492168886337E-4</v>
          </cell>
          <cell r="M530">
            <v>5.7840914180699442E-4</v>
          </cell>
          <cell r="N530">
            <v>6.5803609293130661E-4</v>
          </cell>
          <cell r="O530">
            <v>7.9020719808792954E-4</v>
          </cell>
        </row>
        <row r="531">
          <cell r="A531" t="str">
            <v>T_TW-BEVELC-S4</v>
          </cell>
          <cell r="B531" t="str">
            <v>VAR_fout</v>
          </cell>
          <cell r="C531" t="str">
            <v>TPTWL</v>
          </cell>
          <cell r="D531">
            <v>1.2809710324088617E-4</v>
          </cell>
          <cell r="E531">
            <v>2.5866478668660033E-4</v>
          </cell>
          <cell r="F531">
            <v>3.3794405081223855E-4</v>
          </cell>
          <cell r="G531">
            <v>4.0655544179193437E-4</v>
          </cell>
          <cell r="H531">
            <v>5.320125187533956E-4</v>
          </cell>
          <cell r="I531">
            <v>6.8568143992957568E-4</v>
          </cell>
          <cell r="J531">
            <v>7.4455551231955119E-4</v>
          </cell>
          <cell r="K531">
            <v>8.1545276476611549E-4</v>
          </cell>
          <cell r="L531">
            <v>9.7511805762516047E-4</v>
          </cell>
          <cell r="M531">
            <v>1.1413949659435394E-3</v>
          </cell>
          <cell r="N531">
            <v>1.2572938972505189E-3</v>
          </cell>
          <cell r="O531">
            <v>1.5170357163868183E-3</v>
          </cell>
        </row>
        <row r="532">
          <cell r="A532" t="str">
            <v>T_TW-BEVELC-S4</v>
          </cell>
          <cell r="B532" t="str">
            <v>VAR_fin</v>
          </cell>
          <cell r="C532" t="str">
            <v>T-ELC-TWSTGout_S4</v>
          </cell>
          <cell r="D532">
            <v>3.4022651688915153E-5</v>
          </cell>
          <cell r="E532">
            <v>6.8507433050454748E-5</v>
          </cell>
          <cell r="F532">
            <v>8.9198318394477025E-5</v>
          </cell>
          <cell r="G532">
            <v>1.0672373721018747E-4</v>
          </cell>
          <cell r="H532">
            <v>1.3845203241535668E-4</v>
          </cell>
          <cell r="I532">
            <v>1.76777625309985E-4</v>
          </cell>
          <cell r="J532">
            <v>1.8855901380635128E-4</v>
          </cell>
          <cell r="K532">
            <v>2.0199606041328608E-4</v>
          </cell>
          <cell r="L532">
            <v>2.3956902911646173E-4</v>
          </cell>
          <cell r="M532">
            <v>2.7852976663441428E-4</v>
          </cell>
          <cell r="N532">
            <v>3.0546714111156256E-4</v>
          </cell>
          <cell r="O532">
            <v>3.6787702252656868E-4</v>
          </cell>
        </row>
        <row r="533">
          <cell r="A533" t="str">
            <v>T_TW-BEVELC-S4</v>
          </cell>
          <cell r="B533" t="str">
            <v>VAR_ncap</v>
          </cell>
          <cell r="C533" t="str">
            <v>-</v>
          </cell>
          <cell r="D533">
            <v>3.4894601026414098E-5</v>
          </cell>
          <cell r="E533">
            <v>3.2172695939716503E-5</v>
          </cell>
          <cell r="F533">
            <v>3.05140952423776E-5</v>
          </cell>
          <cell r="G533">
            <v>3.1344098873882501E-5</v>
          </cell>
          <cell r="H533">
            <v>4.9286084737370199E-5</v>
          </cell>
          <cell r="I533">
            <v>5.9245972351164503E-5</v>
          </cell>
          <cell r="J533">
            <v>7.7246608909226601E-5</v>
          </cell>
          <cell r="K533">
            <v>9.8518598706910106E-5</v>
          </cell>
          <cell r="L533">
            <v>9.0602539835116195E-5</v>
          </cell>
          <cell r="M533">
            <v>1.15628302011056E-4</v>
          </cell>
          <cell r="N533">
            <v>1.1424443845204E-4</v>
          </cell>
          <cell r="O533">
            <v>1.6901222893662301E-4</v>
          </cell>
        </row>
        <row r="534">
          <cell r="A534" t="str">
            <v>T_TW-BEVELC-S4</v>
          </cell>
          <cell r="B534" t="str">
            <v>VAR_cap</v>
          </cell>
          <cell r="C534" t="str">
            <v>-</v>
          </cell>
          <cell r="D534">
            <v>4.7894601026414096E-5</v>
          </cell>
          <cell r="E534">
            <v>9.4056742574482734E-5</v>
          </cell>
          <cell r="F534">
            <v>1.245416990426239E-4</v>
          </cell>
          <cell r="G534">
            <v>1.5557282782732224E-4</v>
          </cell>
          <cell r="H534">
            <v>2.0474721263359324E-4</v>
          </cell>
          <cell r="I534">
            <v>2.6365869727381871E-4</v>
          </cell>
          <cell r="J534">
            <v>2.8641020390547054E-4</v>
          </cell>
          <cell r="K534">
            <v>3.1541110303751367E-4</v>
          </cell>
          <cell r="L534">
            <v>3.7459660159695101E-4</v>
          </cell>
          <cell r="M534">
            <v>4.4083666172762051E-4</v>
          </cell>
          <cell r="N534">
            <v>4.8375659092327272E-4</v>
          </cell>
          <cell r="O534">
            <v>5.8755988088705815E-4</v>
          </cell>
        </row>
        <row r="535">
          <cell r="A535" t="str">
            <v>T_B_u-BeVELCEXT</v>
          </cell>
          <cell r="B535" t="str">
            <v>VAR_fout</v>
          </cell>
          <cell r="C535" t="str">
            <v>TPBSu</v>
          </cell>
          <cell r="D535">
            <v>1.701964325658958E-3</v>
          </cell>
          <cell r="E535">
            <v>1.6036936457871432E-3</v>
          </cell>
          <cell r="F535">
            <v>1.0089037070420879E-3</v>
          </cell>
        </row>
        <row r="536">
          <cell r="A536" t="str">
            <v>T_B_u-BeVELCEXT</v>
          </cell>
          <cell r="B536" t="str">
            <v>VAR_fin</v>
          </cell>
          <cell r="C536" t="str">
            <v>TELC</v>
          </cell>
          <cell r="D536">
            <v>4.061381697139882E-4</v>
          </cell>
          <cell r="E536">
            <v>4.75344437942915E-4</v>
          </cell>
          <cell r="F536">
            <v>4.695916012535908E-4</v>
          </cell>
        </row>
        <row r="537">
          <cell r="A537" t="str">
            <v>T_B_u-BeVELCEXT</v>
          </cell>
          <cell r="B537" t="str">
            <v>VAR_cap</v>
          </cell>
          <cell r="C537" t="str">
            <v>-</v>
          </cell>
          <cell r="D537">
            <v>3.241731037391335E-5</v>
          </cell>
          <cell r="E537">
            <v>3.02316440049444E-5</v>
          </cell>
          <cell r="F537">
            <v>1.8894777503090199E-5</v>
          </cell>
        </row>
        <row r="538">
          <cell r="A538" t="str">
            <v>T_B_u-HYBDSL-S1</v>
          </cell>
          <cell r="B538" t="str">
            <v>VAR_fout</v>
          </cell>
          <cell r="C538" t="str">
            <v>CO2_T</v>
          </cell>
          <cell r="E538">
            <v>0.196643179378969</v>
          </cell>
          <cell r="F538">
            <v>0.21784127235841608</v>
          </cell>
          <cell r="G538">
            <v>1.3417950868930838E-2</v>
          </cell>
          <cell r="H538">
            <v>3.6744426453993888E-2</v>
          </cell>
          <cell r="I538">
            <v>5.4012594149545498E-2</v>
          </cell>
          <cell r="J538">
            <v>0.1072555711095344</v>
          </cell>
          <cell r="K538">
            <v>0.26917672522824493</v>
          </cell>
          <cell r="L538">
            <v>0.49915363045909927</v>
          </cell>
          <cell r="M538">
            <v>3.8650987263770169</v>
          </cell>
          <cell r="N538">
            <v>22.480363699516985</v>
          </cell>
          <cell r="O538">
            <v>29.842736079880794</v>
          </cell>
        </row>
        <row r="539">
          <cell r="A539" t="str">
            <v>T_B_u-HYBDSL-S1</v>
          </cell>
          <cell r="B539" t="str">
            <v>VAR_fout</v>
          </cell>
          <cell r="C539" t="str">
            <v>TPBSu</v>
          </cell>
          <cell r="E539">
            <v>4.3597831650002861E-4</v>
          </cell>
          <cell r="F539">
            <v>4.8543805994480691E-4</v>
          </cell>
          <cell r="G539">
            <v>3.2125084704516968E-5</v>
          </cell>
          <cell r="H539">
            <v>9.579798214884888E-5</v>
          </cell>
          <cell r="I539">
            <v>1.4660567670184249E-4</v>
          </cell>
          <cell r="J539">
            <v>3.0700778925581872E-4</v>
          </cell>
          <cell r="K539">
            <v>8.1449749665646451E-4</v>
          </cell>
          <cell r="L539">
            <v>1.5276335474327684E-3</v>
          </cell>
          <cell r="M539">
            <v>1.1860678525296752E-2</v>
          </cell>
          <cell r="N539">
            <v>6.8984620018141582E-2</v>
          </cell>
          <cell r="O539">
            <v>9.1577246537897228E-2</v>
          </cell>
        </row>
        <row r="540">
          <cell r="A540" t="str">
            <v>T_B_u-HYBDSL-S1</v>
          </cell>
          <cell r="B540" t="str">
            <v>VAR_fin</v>
          </cell>
          <cell r="C540" t="str">
            <v>TDSL</v>
          </cell>
          <cell r="E540">
            <v>2.6827173175848372E-3</v>
          </cell>
          <cell r="F540">
            <v>2.9719136747396492E-3</v>
          </cell>
          <cell r="G540">
            <v>1.8305526424189399E-4</v>
          </cell>
          <cell r="H540">
            <v>5.0128821901765245E-4</v>
          </cell>
          <cell r="I540">
            <v>7.368703158191738E-4</v>
          </cell>
          <cell r="J540">
            <v>1.4632410792569505E-3</v>
          </cell>
          <cell r="K540">
            <v>3.6722609171656807E-3</v>
          </cell>
          <cell r="L540">
            <v>6.8097357497830628E-3</v>
          </cell>
          <cell r="M540">
            <v>5.2729859841432712E-2</v>
          </cell>
          <cell r="N540">
            <v>0.30668981854729832</v>
          </cell>
          <cell r="O540">
            <v>0.4071314608442127</v>
          </cell>
        </row>
        <row r="541">
          <cell r="A541" t="str">
            <v>T_B_u-HYBDSL-S1</v>
          </cell>
          <cell r="B541" t="str">
            <v>VAR_ncap</v>
          </cell>
          <cell r="C541" t="str">
            <v>-</v>
          </cell>
          <cell r="E541">
            <v>8.3014080369838607E-6</v>
          </cell>
          <cell r="F541">
            <v>1.0276117331747101E-6</v>
          </cell>
          <cell r="G541">
            <v>3.1545645064923999E-7</v>
          </cell>
          <cell r="H541">
            <v>1.56781567729321E-6</v>
          </cell>
          <cell r="I541">
            <v>1.4617548083006301E-6</v>
          </cell>
          <cell r="J541">
            <v>4.19673699087284E-6</v>
          </cell>
          <cell r="K541">
            <v>1.2613366947849299E-5</v>
          </cell>
          <cell r="L541">
            <v>1.7723844250577199E-5</v>
          </cell>
          <cell r="M541">
            <v>2.1297851645121001E-4</v>
          </cell>
          <cell r="N541">
            <v>1.2982402325211E-3</v>
          </cell>
          <cell r="O541">
            <v>7.8156547288636496E-4</v>
          </cell>
        </row>
        <row r="542">
          <cell r="A542" t="str">
            <v>T_B_u-HYBDSL-S1</v>
          </cell>
          <cell r="B542" t="str">
            <v>VAR_cap</v>
          </cell>
          <cell r="C542" t="str">
            <v>-</v>
          </cell>
          <cell r="E542">
            <v>8.3014080369838607E-6</v>
          </cell>
          <cell r="F542">
            <v>9.3290197701585801E-6</v>
          </cell>
          <cell r="G542">
            <v>6.4424623097610033E-7</v>
          </cell>
          <cell r="H542">
            <v>2.0017317635891139E-6</v>
          </cell>
          <cell r="I542">
            <v>3.0561781034316365E-6</v>
          </cell>
          <cell r="J542">
            <v>6.4488861393433474E-6</v>
          </cell>
          <cell r="K542">
            <v>1.7305077084350002E-5</v>
          </cell>
          <cell r="L542">
            <v>3.2224948228892502E-5</v>
          </cell>
          <cell r="M542">
            <v>2.3715104980157425E-4</v>
          </cell>
          <cell r="N542">
            <v>1.5143524905866807E-3</v>
          </cell>
          <cell r="O542">
            <v>2.2234879973107914E-3</v>
          </cell>
        </row>
        <row r="543">
          <cell r="A543" t="str">
            <v>T_B_u-HYBDSL-S2</v>
          </cell>
          <cell r="B543" t="str">
            <v>VAR_fout</v>
          </cell>
          <cell r="C543" t="str">
            <v>CO2_T</v>
          </cell>
          <cell r="E543">
            <v>2.4427013301806699E-2</v>
          </cell>
          <cell r="F543">
            <v>3.8505048729150199E-2</v>
          </cell>
          <cell r="G543">
            <v>2.6988378491446051E-2</v>
          </cell>
          <cell r="H543">
            <v>4.1354723734972169E-2</v>
          </cell>
          <cell r="I543">
            <v>5.5445890171197942E-2</v>
          </cell>
          <cell r="J543">
            <v>9.1744295053400204E-2</v>
          </cell>
          <cell r="K543">
            <v>0.1522250425424474</v>
          </cell>
          <cell r="L543">
            <v>0.22430514958409009</v>
          </cell>
          <cell r="M543">
            <v>0.35991505810080432</v>
          </cell>
          <cell r="N543">
            <v>0.47462401544926403</v>
          </cell>
          <cell r="O543">
            <v>1.3751726766938199</v>
          </cell>
        </row>
        <row r="544">
          <cell r="A544" t="str">
            <v>T_B_u-HYBDSL-S2</v>
          </cell>
          <cell r="B544" t="str">
            <v>VAR_fout</v>
          </cell>
          <cell r="C544" t="str">
            <v>TPBSu</v>
          </cell>
          <cell r="E544">
            <v>3.882126717774917E-5</v>
          </cell>
          <cell r="F544">
            <v>6.2290406835143118E-5</v>
          </cell>
          <cell r="G544">
            <v>4.5874930206080872E-5</v>
          </cell>
          <cell r="H544">
            <v>7.6294705899218566E-5</v>
          </cell>
          <cell r="I544">
            <v>1.0793928797670292E-4</v>
          </cell>
          <cell r="J544">
            <v>1.8732739307489337E-4</v>
          </cell>
          <cell r="K544">
            <v>3.2805665026373394E-4</v>
          </cell>
          <cell r="L544">
            <v>4.911004052321875E-4</v>
          </cell>
          <cell r="M544">
            <v>7.9161127240552349E-4</v>
          </cell>
          <cell r="N544">
            <v>1.0439066449917198E-3</v>
          </cell>
          <cell r="O544">
            <v>3.0246086343795379E-3</v>
          </cell>
        </row>
        <row r="545">
          <cell r="A545" t="str">
            <v>T_B_u-HYBDSL-S2</v>
          </cell>
          <cell r="B545" t="str">
            <v>VAR_fin</v>
          </cell>
          <cell r="C545" t="str">
            <v>TDSL</v>
          </cell>
          <cell r="E545">
            <v>3.3324711189367895E-4</v>
          </cell>
          <cell r="F545">
            <v>5.2530762249863839E-4</v>
          </cell>
          <cell r="G545">
            <v>3.6819070247538983E-4</v>
          </cell>
          <cell r="H545">
            <v>5.6418449843072586E-4</v>
          </cell>
          <cell r="I545">
            <v>7.5642414967528053E-4</v>
          </cell>
          <cell r="J545">
            <v>1.2516274904965936E-3</v>
          </cell>
          <cell r="K545">
            <v>2.0767400074003721E-3</v>
          </cell>
          <cell r="L545">
            <v>3.0600975386642516E-3</v>
          </cell>
          <cell r="M545">
            <v>4.9101645034216124E-3</v>
          </cell>
          <cell r="N545">
            <v>6.4750888874387886E-3</v>
          </cell>
          <cell r="O545">
            <v>1.8760882355986636E-2</v>
          </cell>
        </row>
        <row r="546">
          <cell r="A546" t="str">
            <v>T_B_u-HYBDSL-S2</v>
          </cell>
          <cell r="B546" t="str">
            <v>VAR_ncap</v>
          </cell>
          <cell r="C546" t="str">
            <v>-</v>
          </cell>
          <cell r="E546">
            <v>7.5400629917076701E-7</v>
          </cell>
          <cell r="F546">
            <v>4.4190358492518803E-7</v>
          </cell>
          <cell r="G546">
            <v>3.2075309379520798E-7</v>
          </cell>
          <cell r="H546">
            <v>9.9266095453992195E-7</v>
          </cell>
          <cell r="I546">
            <v>1.0696345150669201E-6</v>
          </cell>
          <cell r="J546">
            <v>2.1071703599183202E-6</v>
          </cell>
          <cell r="K546">
            <v>4.0347264847252902E-6</v>
          </cell>
          <cell r="L546">
            <v>4.5524367756659999E-6</v>
          </cell>
          <cell r="M546">
            <v>8.8645768672139993E-6</v>
          </cell>
          <cell r="N546">
            <v>1.04375806543053E-5</v>
          </cell>
          <cell r="O546">
            <v>4.1683286061383098E-5</v>
          </cell>
        </row>
        <row r="547">
          <cell r="A547" t="str">
            <v>T_B_u-HYBDSL-S2</v>
          </cell>
          <cell r="B547" t="str">
            <v>VAR_cap</v>
          </cell>
          <cell r="C547" t="str">
            <v>-</v>
          </cell>
          <cell r="E547">
            <v>7.5400629917076701E-7</v>
          </cell>
          <cell r="F547">
            <v>1.1959098840959601E-6</v>
          </cell>
          <cell r="G547">
            <v>8.6787763252580295E-7</v>
          </cell>
          <cell r="H547">
            <v>1.5180221276293254E-6</v>
          </cell>
          <cell r="I547">
            <v>2.12965263711489E-6</v>
          </cell>
          <cell r="J547">
            <v>3.69151049526822E-6</v>
          </cell>
          <cell r="K547">
            <v>6.5072810400513998E-6</v>
          </cell>
          <cell r="L547">
            <v>9.5349909480851098E-6</v>
          </cell>
          <cell r="M547">
            <v>1.5484180737349799E-5</v>
          </cell>
          <cell r="N547">
            <v>2.0108493878749601E-5</v>
          </cell>
          <cell r="O547">
            <v>5.8096432588810077E-5</v>
          </cell>
        </row>
        <row r="548">
          <cell r="A548" t="str">
            <v>T_B_u-HYBDSL-S3</v>
          </cell>
          <cell r="B548" t="str">
            <v>VAR_fout</v>
          </cell>
          <cell r="C548" t="str">
            <v>CO2_T</v>
          </cell>
          <cell r="E548">
            <v>3.4703225727047999</v>
          </cell>
          <cell r="F548">
            <v>43.237057761785856</v>
          </cell>
          <cell r="G548">
            <v>60.181329091558354</v>
          </cell>
          <cell r="H548">
            <v>64.181198086032509</v>
          </cell>
          <cell r="I548">
            <v>72.591421001754696</v>
          </cell>
          <cell r="J548">
            <v>78.591457003540739</v>
          </cell>
          <cell r="K548">
            <v>85.742899745723292</v>
          </cell>
          <cell r="L548">
            <v>92.065162850956142</v>
          </cell>
          <cell r="M548">
            <v>93.438143720105302</v>
          </cell>
          <cell r="N548">
            <v>59.23853538243894</v>
          </cell>
          <cell r="O548">
            <v>46.12043312848008</v>
          </cell>
        </row>
        <row r="549">
          <cell r="A549" t="str">
            <v>T_B_u-HYBDSL-S3</v>
          </cell>
          <cell r="B549" t="str">
            <v>VAR_fout</v>
          </cell>
          <cell r="C549" t="str">
            <v>TPBSu</v>
          </cell>
          <cell r="E549">
            <v>3.7040049177870667E-3</v>
          </cell>
          <cell r="F549">
            <v>4.8300658510615616E-2</v>
          </cell>
          <cell r="G549">
            <v>6.9035145354217037E-2</v>
          </cell>
          <cell r="H549">
            <v>8.1164761700978971E-2</v>
          </cell>
          <cell r="I549">
            <v>9.437821943635645E-2</v>
          </cell>
          <cell r="J549">
            <v>0.10869720667299487</v>
          </cell>
          <cell r="K549">
            <v>0.12365360776195486</v>
          </cell>
          <cell r="L549">
            <v>0.13593606139151207</v>
          </cell>
          <cell r="M549">
            <v>0.13849964664698647</v>
          </cell>
          <cell r="N549">
            <v>8.7806926504549299E-2</v>
          </cell>
          <cell r="O549">
            <v>6.8362484925158007E-2</v>
          </cell>
        </row>
        <row r="550">
          <cell r="A550" t="str">
            <v>T_B_u-HYBDSL-S3</v>
          </cell>
          <cell r="B550" t="str">
            <v>VAR_fin</v>
          </cell>
          <cell r="C550" t="str">
            <v>TDSL</v>
          </cell>
          <cell r="E550">
            <v>4.7344100582602917E-2</v>
          </cell>
          <cell r="F550">
            <v>0.58986436237088524</v>
          </cell>
          <cell r="G550">
            <v>0.82102768201307463</v>
          </cell>
          <cell r="H550">
            <v>0.87559615397043034</v>
          </cell>
          <cell r="I550">
            <v>0.99033316509897362</v>
          </cell>
          <cell r="J550">
            <v>1.0721890450687681</v>
          </cell>
          <cell r="K550">
            <v>1.1697530661080946</v>
          </cell>
          <cell r="L550">
            <v>1.2560049502176838</v>
          </cell>
          <cell r="M550">
            <v>1.2747359306972066</v>
          </cell>
          <cell r="N550">
            <v>0.80816555774132248</v>
          </cell>
          <cell r="O550">
            <v>0.62920099766002724</v>
          </cell>
        </row>
        <row r="551">
          <cell r="A551" t="str">
            <v>T_B_u-HYBDSL-S3</v>
          </cell>
          <cell r="B551" t="str">
            <v>VAR_ncap</v>
          </cell>
          <cell r="C551" t="str">
            <v>-</v>
          </cell>
          <cell r="E551">
            <v>6.9858773223385094E-5</v>
          </cell>
          <cell r="F551">
            <v>8.4100361296337797E-4</v>
          </cell>
          <cell r="G551">
            <v>4.1942469947983099E-4</v>
          </cell>
          <cell r="H551">
            <v>1.21224722816096E-3</v>
          </cell>
          <cell r="I551">
            <v>5.6755854922098804E-4</v>
          </cell>
          <cell r="J551">
            <v>1.3564414254624299E-3</v>
          </cell>
          <cell r="K551">
            <v>9.7559307632274605E-4</v>
          </cell>
          <cell r="L551">
            <v>1.3795434204319399E-3</v>
          </cell>
          <cell r="M551">
            <v>1.5646696155870901E-3</v>
          </cell>
          <cell r="N551">
            <v>9.1336812357288704E-5</v>
          </cell>
          <cell r="O551">
            <v>1.1982369828898299E-3</v>
          </cell>
        </row>
        <row r="552">
          <cell r="A552" t="str">
            <v>T_B_u-HYBDSL-S3</v>
          </cell>
          <cell r="B552" t="str">
            <v>VAR_cap</v>
          </cell>
          <cell r="C552" t="str">
            <v>-</v>
          </cell>
          <cell r="E552">
            <v>6.9858773223385094E-5</v>
          </cell>
          <cell r="F552">
            <v>9.1086238618676304E-4</v>
          </cell>
          <cell r="G552">
            <v>1.30181919860977E-3</v>
          </cell>
          <cell r="H552">
            <v>1.53066696240727E-3</v>
          </cell>
          <cell r="I552">
            <v>1.77980577738195E-3</v>
          </cell>
          <cell r="J552">
            <v>2.04986426148692E-3</v>
          </cell>
          <cell r="K552">
            <v>2.33203450178517E-3</v>
          </cell>
          <cell r="L552">
            <v>2.5635592532131301E-3</v>
          </cell>
          <cell r="M552">
            <v>2.6119943197830198E-3</v>
          </cell>
          <cell r="N552">
            <v>1.65600642794438E-3</v>
          </cell>
          <cell r="O552">
            <v>1.2895737952471199E-3</v>
          </cell>
        </row>
        <row r="553">
          <cell r="A553" t="str">
            <v>T_C-HY-GSL-S1</v>
          </cell>
          <cell r="B553" t="str">
            <v>VAR_fout</v>
          </cell>
          <cell r="C553" t="str">
            <v>CO2_T</v>
          </cell>
          <cell r="D553">
            <v>3.3877730110291218</v>
          </cell>
          <cell r="E553">
            <v>3.9478644748687448</v>
          </cell>
          <cell r="F553">
            <v>2.7658347897872182</v>
          </cell>
          <cell r="G553">
            <v>2.1336776174918866</v>
          </cell>
          <cell r="H553">
            <v>19.230502905201231</v>
          </cell>
          <cell r="I553">
            <v>35.089457006736595</v>
          </cell>
          <cell r="J553">
            <v>27.286501927837008</v>
          </cell>
          <cell r="K553">
            <v>11.060796096417761</v>
          </cell>
          <cell r="L553">
            <v>1.5885511064126101</v>
          </cell>
          <cell r="M553">
            <v>9.1211025081709316</v>
          </cell>
          <cell r="N553">
            <v>32.168767846502654</v>
          </cell>
          <cell r="O553">
            <v>43.289611556268113</v>
          </cell>
        </row>
        <row r="554">
          <cell r="A554" t="str">
            <v>T_C-HY-GSL-S1</v>
          </cell>
          <cell r="B554" t="str">
            <v>VAR_fout</v>
          </cell>
          <cell r="C554" t="str">
            <v>TPCAR</v>
          </cell>
          <cell r="D554">
            <v>5.2067832783128841E-2</v>
          </cell>
          <cell r="E554">
            <v>6.1996427014350097E-2</v>
          </cell>
          <cell r="F554">
            <v>4.3318926668206303E-2</v>
          </cell>
          <cell r="G554">
            <v>3.4687053116979082E-2</v>
          </cell>
          <cell r="H554">
            <v>0.24176130665600457</v>
          </cell>
          <cell r="I554">
            <v>0.45044107840663816</v>
          </cell>
          <cell r="J554">
            <v>0.35097794434543694</v>
          </cell>
          <cell r="K554">
            <v>0.14523601681251211</v>
          </cell>
          <cell r="L554">
            <v>2.1300010006270572E-2</v>
          </cell>
          <cell r="M554">
            <v>0.14560748561471396</v>
          </cell>
          <cell r="N554">
            <v>0.51364849800486201</v>
          </cell>
          <cell r="O554">
            <v>0.69123336330232621</v>
          </cell>
        </row>
        <row r="555">
          <cell r="A555" t="str">
            <v>T_C-HY-GSL-S1</v>
          </cell>
          <cell r="B555" t="str">
            <v>VAR_fin</v>
          </cell>
          <cell r="C555" t="str">
            <v>TGSL</v>
          </cell>
          <cell r="D555">
            <v>4.590478334727819E-2</v>
          </cell>
          <cell r="E555">
            <v>5.34940985754572E-2</v>
          </cell>
          <cell r="F555">
            <v>3.747743617597845E-2</v>
          </cell>
          <cell r="G555">
            <v>2.8911620833223389E-2</v>
          </cell>
          <cell r="H555">
            <v>0.26057592012467823</v>
          </cell>
          <cell r="I555">
            <v>0.47546689711025197</v>
          </cell>
          <cell r="J555">
            <v>0.36973579848017635</v>
          </cell>
          <cell r="K555">
            <v>0.14987528585931964</v>
          </cell>
          <cell r="L555">
            <v>2.152508274271835E-2</v>
          </cell>
          <cell r="M555">
            <v>0.1235921749074651</v>
          </cell>
          <cell r="N555">
            <v>0.43589116323174343</v>
          </cell>
          <cell r="O555">
            <v>0.58658010238845648</v>
          </cell>
        </row>
        <row r="556">
          <cell r="A556" t="str">
            <v>T_C-HY-GSL-S1</v>
          </cell>
          <cell r="B556" t="str">
            <v>VAR_ncap</v>
          </cell>
          <cell r="C556" t="str">
            <v>-</v>
          </cell>
          <cell r="E556">
            <v>6.5543739593742402E-5</v>
          </cell>
          <cell r="F556">
            <v>5.5341086757852602E-5</v>
          </cell>
          <cell r="G556">
            <v>3.54394691844234E-5</v>
          </cell>
          <cell r="H556">
            <v>3.7108889930882502E-2</v>
          </cell>
          <cell r="I556">
            <v>3.7253891656882199E-2</v>
          </cell>
          <cell r="J556">
            <v>6.6887040120882797E-5</v>
          </cell>
          <cell r="K556">
            <v>5.9252377351974301E-5</v>
          </cell>
          <cell r="L556">
            <v>4.4740847277559498E-4</v>
          </cell>
          <cell r="M556">
            <v>2.2056612749540801E-2</v>
          </cell>
          <cell r="N556">
            <v>7.7932040378627998E-2</v>
          </cell>
          <cell r="O556">
            <v>2.7017067256458902E-2</v>
          </cell>
        </row>
        <row r="557">
          <cell r="A557" t="str">
            <v>T_C-HY-GSL-S1</v>
          </cell>
          <cell r="B557" t="str">
            <v>VAR_cap</v>
          </cell>
          <cell r="C557" t="str">
            <v>-</v>
          </cell>
          <cell r="D557">
            <v>5.6691854099779199E-3</v>
          </cell>
          <cell r="E557">
            <v>6.6244468485707024E-3</v>
          </cell>
          <cell r="F557">
            <v>6.56785501284922E-3</v>
          </cell>
          <cell r="G557">
            <v>5.2619235795822042E-3</v>
          </cell>
          <cell r="H557">
            <v>3.6733761360747456E-2</v>
          </cell>
          <cell r="I557">
            <v>6.8450126538036588E-2</v>
          </cell>
          <cell r="J557">
            <v>5.3335263673849255E-2</v>
          </cell>
          <cell r="K557">
            <v>2.2066936139459422E-2</v>
          </cell>
          <cell r="L557">
            <v>3.2324756467936111E-3</v>
          </cell>
          <cell r="M557">
            <v>2.212223115731362E-2</v>
          </cell>
          <cell r="N557">
            <v>7.8056147638844303E-2</v>
          </cell>
          <cell r="O557">
            <v>0.10504507446968581</v>
          </cell>
        </row>
        <row r="558">
          <cell r="A558" t="str">
            <v>T_B_u-HYBDSL-S4</v>
          </cell>
          <cell r="B558" t="str">
            <v>VAR_fout</v>
          </cell>
          <cell r="C558" t="str">
            <v>CO2_T</v>
          </cell>
          <cell r="F558">
            <v>4.813368595126599E-4</v>
          </cell>
          <cell r="G558">
            <v>5.9589880285430901E-5</v>
          </cell>
          <cell r="H558">
            <v>1.7608502993866648E-3</v>
          </cell>
          <cell r="I558">
            <v>2.3000882539873299E-3</v>
          </cell>
          <cell r="J558">
            <v>3.1289415159205971E-3</v>
          </cell>
          <cell r="K558">
            <v>5.0193907014143601E-3</v>
          </cell>
          <cell r="L558">
            <v>5.2942135186248504E-3</v>
          </cell>
          <cell r="M558">
            <v>5.7276066542408131E-3</v>
          </cell>
          <cell r="N558">
            <v>9.8095871891243896E-3</v>
          </cell>
          <cell r="O558">
            <v>1.4979484465257721E-2</v>
          </cell>
        </row>
        <row r="559">
          <cell r="A559" t="str">
            <v>T_B_u-HYBDSL-S4</v>
          </cell>
          <cell r="B559" t="str">
            <v>VAR_fout</v>
          </cell>
          <cell r="C559" t="str">
            <v>TPBSu</v>
          </cell>
          <cell r="F559">
            <v>3.4903731047103014E-7</v>
          </cell>
          <cell r="G559">
            <v>4.5069580676761806E-8</v>
          </cell>
          <cell r="H559">
            <v>1.5180956939309028E-6</v>
          </cell>
          <cell r="I559">
            <v>2.0404509320974936E-6</v>
          </cell>
          <cell r="J559">
            <v>2.9601896599362419E-6</v>
          </cell>
          <cell r="K559">
            <v>4.9599984674159055E-6</v>
          </cell>
          <cell r="L559">
            <v>5.303993218003672E-6</v>
          </cell>
          <cell r="M559">
            <v>5.7381869360979056E-6</v>
          </cell>
          <cell r="N559">
            <v>9.8277078813485575E-6</v>
          </cell>
          <cell r="O559">
            <v>1.5007155214539906E-5</v>
          </cell>
        </row>
        <row r="560">
          <cell r="A560" t="str">
            <v>T_B_u-HYBDSL-S4</v>
          </cell>
          <cell r="B560" t="str">
            <v>VAR_fin</v>
          </cell>
          <cell r="C560" t="str">
            <v>TDSL</v>
          </cell>
          <cell r="F560">
            <v>6.5666692975806268E-6</v>
          </cell>
          <cell r="G560">
            <v>8.1295880334830698E-7</v>
          </cell>
          <cell r="H560">
            <v>2.4022514316325559E-5</v>
          </cell>
          <cell r="I560">
            <v>3.1379103055761704E-5</v>
          </cell>
          <cell r="J560">
            <v>4.2686787393186891E-5</v>
          </cell>
          <cell r="K560">
            <v>6.8477362911519333E-5</v>
          </cell>
          <cell r="L560">
            <v>7.2226651004431741E-5</v>
          </cell>
          <cell r="M560">
            <v>7.8139244941893772E-5</v>
          </cell>
          <cell r="N560">
            <v>1.3382792891029186E-4</v>
          </cell>
          <cell r="O560">
            <v>2.0435858752056965E-4</v>
          </cell>
        </row>
        <row r="561">
          <cell r="A561" t="str">
            <v>T_B_u-HYBDSL-S4</v>
          </cell>
          <cell r="B561" t="str">
            <v>VAR_ncap</v>
          </cell>
          <cell r="C561" t="str">
            <v>-</v>
          </cell>
          <cell r="F561">
            <v>1.22132285429377E-8</v>
          </cell>
          <cell r="H561">
            <v>3.8491261371431297E-8</v>
          </cell>
          <cell r="I561">
            <v>3.3785887563958503E-8</v>
          </cell>
          <cell r="J561">
            <v>5.0075845549220601E-8</v>
          </cell>
          <cell r="K561">
            <v>7.1632085986186901E-8</v>
          </cell>
          <cell r="L561">
            <v>5.5704975978053503E-8</v>
          </cell>
          <cell r="M561">
            <v>1.0502629610490699E-7</v>
          </cell>
          <cell r="N561">
            <v>1.23032128643512E-7</v>
          </cell>
          <cell r="O561">
            <v>2.23451533102954E-7</v>
          </cell>
        </row>
        <row r="562">
          <cell r="A562" t="str">
            <v>T_B_u-HYBDSL-S4</v>
          </cell>
          <cell r="B562" t="str">
            <v>VAR_cap</v>
          </cell>
          <cell r="C562" t="str">
            <v>-</v>
          </cell>
          <cell r="F562">
            <v>1.22132285429377E-8</v>
          </cell>
          <cell r="G562">
            <v>8.9363797042764692E-9</v>
          </cell>
          <cell r="H562">
            <v>3.8491261371431297E-8</v>
          </cell>
          <cell r="I562">
            <v>6.4954307345645203E-8</v>
          </cell>
          <cell r="J562">
            <v>6.7594199762596399E-8</v>
          </cell>
          <cell r="K562">
            <v>1.0542641307479099E-7</v>
          </cell>
          <cell r="L562">
            <v>1.08117940914512E-7</v>
          </cell>
          <cell r="M562">
            <v>1.1947251905904799E-7</v>
          </cell>
          <cell r="N562">
            <v>1.9476365103701699E-7</v>
          </cell>
          <cell r="O562">
            <v>3.0648134422615E-7</v>
          </cell>
        </row>
        <row r="563">
          <cell r="A563" t="str">
            <v>TFRLFDSLEXT</v>
          </cell>
          <cell r="B563" t="str">
            <v>VAR_fout</v>
          </cell>
          <cell r="C563" t="str">
            <v>CO2_T</v>
          </cell>
          <cell r="D563">
            <v>29.0148237373302</v>
          </cell>
          <cell r="I563">
            <v>2.4630925915295398E-3</v>
          </cell>
          <cell r="J563">
            <v>1.3097967651341E-3</v>
          </cell>
          <cell r="O563">
            <v>2.8825576370325699E-2</v>
          </cell>
        </row>
        <row r="564">
          <cell r="A564" t="str">
            <v>TFRLFDSLEXT</v>
          </cell>
          <cell r="B564" t="str">
            <v>VAR_fout</v>
          </cell>
          <cell r="C564" t="str">
            <v>TFRLF</v>
          </cell>
          <cell r="D564">
            <v>1.6043550398288867E-3</v>
          </cell>
          <cell r="I564">
            <v>1.3619503770072628E-7</v>
          </cell>
          <cell r="J564">
            <v>7.2424325590192905E-8</v>
          </cell>
          <cell r="O564">
            <v>1.5938907347627358E-6</v>
          </cell>
        </row>
        <row r="565">
          <cell r="A565" t="str">
            <v>TFRLFDSLEXT</v>
          </cell>
          <cell r="B565" t="str">
            <v>VAR_fin</v>
          </cell>
          <cell r="C565" t="str">
            <v>TDSL</v>
          </cell>
          <cell r="D565">
            <v>0.39583661306043916</v>
          </cell>
          <cell r="I565">
            <v>3.3602900293718205E-5</v>
          </cell>
          <cell r="J565">
            <v>1.786898724603133E-5</v>
          </cell>
          <cell r="O565">
            <v>3.9325479359243791E-4</v>
          </cell>
        </row>
        <row r="566">
          <cell r="A566" t="str">
            <v>TFRLFDSLEXT</v>
          </cell>
          <cell r="B566" t="str">
            <v>VAR_ncap</v>
          </cell>
          <cell r="C566" t="str">
            <v>-</v>
          </cell>
          <cell r="D566">
            <v>1.48206021163003E-4</v>
          </cell>
          <cell r="M566">
            <v>3.2283907085308797E-8</v>
          </cell>
          <cell r="O566">
            <v>1.4270600793550401E-7</v>
          </cell>
        </row>
        <row r="567">
          <cell r="A567" t="str">
            <v>TFRLFDSLEXT</v>
          </cell>
          <cell r="B567" t="str">
            <v>VAR_cap</v>
          </cell>
          <cell r="C567" t="str">
            <v>-</v>
          </cell>
          <cell r="D567">
            <v>1.48206021163003E-4</v>
          </cell>
          <cell r="E567">
            <v>5.9753726960003325E-8</v>
          </cell>
          <cell r="F567">
            <v>6.2731549789008054E-8</v>
          </cell>
          <cell r="G567">
            <v>6.5909392951994574E-8</v>
          </cell>
          <cell r="H567">
            <v>6.9139233769996379E-8</v>
          </cell>
          <cell r="I567">
            <v>7.1781246136989624E-8</v>
          </cell>
          <cell r="J567">
            <v>7.4503817681990762E-8</v>
          </cell>
          <cell r="K567">
            <v>2.6197473516199985E-8</v>
          </cell>
          <cell r="M567">
            <v>3.2283907085308797E-8</v>
          </cell>
          <cell r="N567">
            <v>3.2283907085308797E-8</v>
          </cell>
          <cell r="O567">
            <v>1.7498991502081201E-7</v>
          </cell>
        </row>
        <row r="568">
          <cell r="A568" t="str">
            <v>T_C-HY-GSL-S2</v>
          </cell>
          <cell r="B568" t="str">
            <v>VAR_fout</v>
          </cell>
          <cell r="C568" t="str">
            <v>CO2_T</v>
          </cell>
          <cell r="D568">
            <v>10.196742915619302</v>
          </cell>
          <cell r="E568">
            <v>15.114142804786253</v>
          </cell>
          <cell r="F568">
            <v>18.545365339892037</v>
          </cell>
          <cell r="G568">
            <v>14.737366432315008</v>
          </cell>
          <cell r="H568">
            <v>83.490973418935511</v>
          </cell>
          <cell r="I568">
            <v>71.47156500811694</v>
          </cell>
          <cell r="J568">
            <v>50.60245848219666</v>
          </cell>
          <cell r="K568">
            <v>0.26469177013279932</v>
          </cell>
          <cell r="L568">
            <v>0.16891043836670011</v>
          </cell>
          <cell r="M568">
            <v>0.22142757447143169</v>
          </cell>
          <cell r="N568">
            <v>0.43835472994003921</v>
          </cell>
          <cell r="O568">
            <v>0.43982572382780027</v>
          </cell>
        </row>
        <row r="569">
          <cell r="A569" t="str">
            <v>T_C-HY-GSL-S2</v>
          </cell>
          <cell r="B569" t="str">
            <v>VAR_fout</v>
          </cell>
          <cell r="C569" t="str">
            <v>TPCAR</v>
          </cell>
          <cell r="D569">
            <v>0.22154202863808611</v>
          </cell>
          <cell r="E569">
            <v>0.38809617416166725</v>
          </cell>
          <cell r="F569">
            <v>0.47143096132867129</v>
          </cell>
          <cell r="G569">
            <v>0.38520755649768734</v>
          </cell>
          <cell r="H569">
            <v>0.93857360709165871</v>
          </cell>
          <cell r="I569">
            <v>0.74914581977596495</v>
          </cell>
          <cell r="J569">
            <v>0.52669940880516564</v>
          </cell>
          <cell r="K569">
            <v>3.0044809636557025E-3</v>
          </cell>
          <cell r="L569">
            <v>2.0296490046053414E-3</v>
          </cell>
          <cell r="M569">
            <v>2.8647116461788559E-3</v>
          </cell>
          <cell r="N569">
            <v>5.8217677658035042E-3</v>
          </cell>
          <cell r="O569">
            <v>5.8740364302994376E-3</v>
          </cell>
        </row>
        <row r="570">
          <cell r="A570" t="str">
            <v>T_C-HY-GSL-S2</v>
          </cell>
          <cell r="B570" t="str">
            <v>VAR_fin</v>
          </cell>
          <cell r="C570" t="str">
            <v>TGSL</v>
          </cell>
          <cell r="D570">
            <v>0.13816724817912354</v>
          </cell>
          <cell r="E570">
            <v>0.20479868299168363</v>
          </cell>
          <cell r="F570">
            <v>0.25129221327766932</v>
          </cell>
          <cell r="G570">
            <v>0.19969331209098967</v>
          </cell>
          <cell r="H570">
            <v>1.1313140029666056</v>
          </cell>
          <cell r="I570">
            <v>0.96844939035388899</v>
          </cell>
          <cell r="J570">
            <v>0.68567016913545575</v>
          </cell>
          <cell r="K570">
            <v>3.5866093513929396E-3</v>
          </cell>
          <cell r="L570">
            <v>2.2887593274620605E-3</v>
          </cell>
          <cell r="M570">
            <v>3.0003736378242801E-3</v>
          </cell>
          <cell r="N570">
            <v>5.9397659883474235E-3</v>
          </cell>
          <cell r="O570">
            <v>5.9596981548482447E-3</v>
          </cell>
        </row>
        <row r="571">
          <cell r="A571" t="str">
            <v>T_C-HY-GSL-S2</v>
          </cell>
          <cell r="B571" t="str">
            <v>VAR_ncap</v>
          </cell>
          <cell r="C571" t="str">
            <v>-</v>
          </cell>
          <cell r="E571">
            <v>2.1800772468374101E-4</v>
          </cell>
          <cell r="F571">
            <v>7.5235832126514697E-3</v>
          </cell>
          <cell r="G571">
            <v>4.4222386725553102E-5</v>
          </cell>
          <cell r="H571">
            <v>8.9306004101338404E-2</v>
          </cell>
          <cell r="I571">
            <v>2.51493510833914E-4</v>
          </cell>
          <cell r="J571">
            <v>8.3917807042432099E-5</v>
          </cell>
          <cell r="K571">
            <v>8.4718682813725697E-5</v>
          </cell>
          <cell r="L571">
            <v>6.8737925969426694E-5</v>
          </cell>
          <cell r="M571">
            <v>1.67489539869815E-4</v>
          </cell>
          <cell r="N571">
            <v>3.7989950371670501E-4</v>
          </cell>
          <cell r="O571">
            <v>6.5993384836104894E-5</v>
          </cell>
        </row>
        <row r="572">
          <cell r="A572" t="str">
            <v>T_C-HY-GSL-S2</v>
          </cell>
          <cell r="B572" t="str">
            <v>VAR_cap</v>
          </cell>
          <cell r="C572" t="str">
            <v>-</v>
          </cell>
          <cell r="D572">
            <v>1.72272439726779E-2</v>
          </cell>
          <cell r="E572">
            <v>2.9445646940439642E-2</v>
          </cell>
          <cell r="F572">
            <v>3.57741374924994E-2</v>
          </cell>
          <cell r="G572">
            <v>2.9231777693277665E-2</v>
          </cell>
          <cell r="H572">
            <v>9.600765993315187E-2</v>
          </cell>
          <cell r="I572">
            <v>7.8754666525931438E-2</v>
          </cell>
          <cell r="J572">
            <v>5.5533393769636209E-2</v>
          </cell>
          <cell r="K572">
            <v>3.0199621395787801E-4</v>
          </cell>
          <cell r="L572">
            <v>2.054566075449288E-4</v>
          </cell>
          <cell r="M572">
            <v>2.8845473247627473E-4</v>
          </cell>
          <cell r="N572">
            <v>6.0131392631441907E-4</v>
          </cell>
          <cell r="O572">
            <v>6.1330721859352273E-4</v>
          </cell>
        </row>
        <row r="573">
          <cell r="A573" t="str">
            <v>TPSHPNGAEXT</v>
          </cell>
          <cell r="B573" t="str">
            <v>VAR_ncap</v>
          </cell>
          <cell r="C573" t="str">
            <v>-</v>
          </cell>
          <cell r="D573">
            <v>3.7159537325306301E-6</v>
          </cell>
          <cell r="E573">
            <v>3.4730082990248602E-6</v>
          </cell>
          <cell r="F573">
            <v>3.8372212793392503E-6</v>
          </cell>
          <cell r="G573">
            <v>3.6075810826170899E-6</v>
          </cell>
          <cell r="H573">
            <v>1.0256544390902599E-5</v>
          </cell>
          <cell r="I573">
            <v>7.9481988921848795E-5</v>
          </cell>
          <cell r="J573">
            <v>7.3731821596464498E-6</v>
          </cell>
          <cell r="K573">
            <v>9.6842325249616901E-6</v>
          </cell>
          <cell r="L573">
            <v>1.6207814603974101E-5</v>
          </cell>
          <cell r="M573">
            <v>6.4419601560450996E-5</v>
          </cell>
          <cell r="N573">
            <v>9.6993592763074195E-6</v>
          </cell>
          <cell r="O573">
            <v>1.6309970161133699E-5</v>
          </cell>
        </row>
        <row r="574">
          <cell r="A574" t="str">
            <v>TPSHPNGAEXT</v>
          </cell>
          <cell r="B574" t="str">
            <v>VAR_cap</v>
          </cell>
          <cell r="C574" t="str">
            <v>-</v>
          </cell>
          <cell r="D574">
            <v>3.7159537325306301E-6</v>
          </cell>
          <cell r="E574">
            <v>6.3832922217052811E-6</v>
          </cell>
          <cell r="F574">
            <v>8.4289905267423793E-6</v>
          </cell>
          <cell r="G574">
            <v>9.3948666267511712E-6</v>
          </cell>
          <cell r="H574">
            <v>1.7057525809943942E-5</v>
          </cell>
          <cell r="I574">
            <v>9.2850650766855531E-5</v>
          </cell>
          <cell r="J574">
            <v>9.0904319041162652E-5</v>
          </cell>
          <cell r="K574">
            <v>9.1533089955002492E-5</v>
          </cell>
          <cell r="L574">
            <v>8.755543135953911E-5</v>
          </cell>
          <cell r="M574">
            <v>8.8168941283286369E-5</v>
          </cell>
          <cell r="N574">
            <v>8.8204875690406199E-5</v>
          </cell>
          <cell r="O574">
            <v>9.3133943825347403E-5</v>
          </cell>
        </row>
        <row r="575">
          <cell r="A575" t="str">
            <v>T_C-HY-DSL-S1</v>
          </cell>
          <cell r="B575" t="str">
            <v>VAR_fout</v>
          </cell>
          <cell r="C575" t="str">
            <v>CO2_T</v>
          </cell>
          <cell r="D575">
            <v>2.41685699418865E-3</v>
          </cell>
          <cell r="E575">
            <v>11.981850158620501</v>
          </cell>
          <cell r="F575">
            <v>7.9688854477138582</v>
          </cell>
          <cell r="G575">
            <v>6.4128312755302446</v>
          </cell>
          <cell r="H575">
            <v>54.789538861297068</v>
          </cell>
          <cell r="I575">
            <v>62.623095943391846</v>
          </cell>
          <cell r="J575">
            <v>74.426047804925801</v>
          </cell>
          <cell r="K575">
            <v>33.98819246531805</v>
          </cell>
          <cell r="L575">
            <v>36.052068866029131</v>
          </cell>
          <cell r="M575">
            <v>26.922869330935413</v>
          </cell>
          <cell r="N575">
            <v>5.0236651438813854E-2</v>
          </cell>
          <cell r="O575">
            <v>5.1298146764630299E-2</v>
          </cell>
        </row>
        <row r="576">
          <cell r="A576" t="str">
            <v>T_C-HY-DSL-S1</v>
          </cell>
          <cell r="B576" t="str">
            <v>VAR_fout</v>
          </cell>
          <cell r="C576" t="str">
            <v>TPCAR</v>
          </cell>
          <cell r="D576">
            <v>1.3790301672723479E-5</v>
          </cell>
          <cell r="E576">
            <v>0.27748781025909902</v>
          </cell>
          <cell r="F576">
            <v>0.18442920680398975</v>
          </cell>
          <cell r="G576">
            <v>0.14826021261952019</v>
          </cell>
          <cell r="H576">
            <v>0.71403910182074815</v>
          </cell>
          <cell r="I576">
            <v>0.79912332514959006</v>
          </cell>
          <cell r="J576">
            <v>0.98194467017752063</v>
          </cell>
          <cell r="K576">
            <v>0.4653891151163706</v>
          </cell>
          <cell r="L576">
            <v>0.52726846244459058</v>
          </cell>
          <cell r="M576">
            <v>0.43267534484809855</v>
          </cell>
          <cell r="N576">
            <v>7.9682203516183642E-4</v>
          </cell>
          <cell r="O576">
            <v>8.2447337965801254E-4</v>
          </cell>
        </row>
        <row r="577">
          <cell r="A577" t="str">
            <v>T_C-HY-DSL-S1</v>
          </cell>
          <cell r="B577" t="str">
            <v>VAR_fin</v>
          </cell>
          <cell r="C577" t="str">
            <v>TDSL</v>
          </cell>
          <cell r="D577">
            <v>3.2972128160827459E-5</v>
          </cell>
          <cell r="E577">
            <v>0.16346316723902457</v>
          </cell>
          <cell r="F577">
            <v>0.10871603612160792</v>
          </cell>
          <cell r="G577">
            <v>8.7487466241885956E-2</v>
          </cell>
          <cell r="H577">
            <v>0.74746983439695769</v>
          </cell>
          <cell r="I577">
            <v>0.85433964452103495</v>
          </cell>
          <cell r="J577">
            <v>1.0153621801490544</v>
          </cell>
          <cell r="K577">
            <v>0.46368611821716343</v>
          </cell>
          <cell r="L577">
            <v>0.49184268575755924</v>
          </cell>
          <cell r="M577">
            <v>0.36729698950798645</v>
          </cell>
          <cell r="N577">
            <v>6.8535677269868859E-4</v>
          </cell>
          <cell r="O577">
            <v>6.9983829146835189E-4</v>
          </cell>
        </row>
        <row r="578">
          <cell r="A578" t="str">
            <v>T_C-HY-DSL-S1</v>
          </cell>
          <cell r="B578" t="str">
            <v>VAR_ncap</v>
          </cell>
          <cell r="C578" t="str">
            <v>-</v>
          </cell>
          <cell r="E578">
            <v>3.00445754471826E-2</v>
          </cell>
          <cell r="F578">
            <v>7.5528514286539705E-5</v>
          </cell>
          <cell r="G578">
            <v>2.61123980192936E-5</v>
          </cell>
          <cell r="H578">
            <v>0.102924776857586</v>
          </cell>
          <cell r="I578">
            <v>3.2816325559727799E-2</v>
          </cell>
          <cell r="J578">
            <v>6.1334831745431098E-2</v>
          </cell>
          <cell r="K578">
            <v>5.9622750650764698E-5</v>
          </cell>
          <cell r="L578">
            <v>4.4782155570134201E-2</v>
          </cell>
          <cell r="M578">
            <v>6.5686633984536405E-2</v>
          </cell>
          <cell r="N578">
            <v>5.1574012066887899E-5</v>
          </cell>
          <cell r="O578">
            <v>3.3610036605998003E-5</v>
          </cell>
        </row>
        <row r="579">
          <cell r="A579" t="str">
            <v>T_C-HY-DSL-S1</v>
          </cell>
          <cell r="B579" t="str">
            <v>VAR_cap</v>
          </cell>
          <cell r="C579" t="str">
            <v>-</v>
          </cell>
          <cell r="D579">
            <v>1.5999999999999999E-6</v>
          </cell>
          <cell r="E579">
            <v>2.9646187479987599E-2</v>
          </cell>
          <cell r="F579">
            <v>2.8023893343803102E-2</v>
          </cell>
          <cell r="G579">
            <v>2.2528523780748117E-2</v>
          </cell>
          <cell r="H579">
            <v>0.10851033907298396</v>
          </cell>
          <cell r="I579">
            <v>0.12144160083091435</v>
          </cell>
          <cell r="J579">
            <v>0.1492269019517552</v>
          </cell>
          <cell r="K579">
            <v>7.0722056210185444E-2</v>
          </cell>
          <cell r="L579">
            <v>8.0127023595259195E-2</v>
          </cell>
          <cell r="M579">
            <v>6.5749584745064898E-2</v>
          </cell>
          <cell r="N579">
            <v>1.1573889779449564E-4</v>
          </cell>
          <cell r="O579">
            <v>1.1872738766550983E-4</v>
          </cell>
        </row>
        <row r="580">
          <cell r="A580" t="str">
            <v>T_C-HY-GSL-S3</v>
          </cell>
          <cell r="B580" t="str">
            <v>VAR_fout</v>
          </cell>
          <cell r="C580" t="str">
            <v>CO2_T</v>
          </cell>
          <cell r="D580">
            <v>7.5565384440199281</v>
          </cell>
          <cell r="E580">
            <v>82.398303084051335</v>
          </cell>
          <cell r="F580">
            <v>77.949992216965413</v>
          </cell>
          <cell r="G580">
            <v>62.324549893246569</v>
          </cell>
          <cell r="H580">
            <v>19.757491306905891</v>
          </cell>
          <cell r="I580">
            <v>8.9098630314576016E-2</v>
          </cell>
          <cell r="J580">
            <v>0.1001527183387184</v>
          </cell>
          <cell r="K580">
            <v>0.12045160454433831</v>
          </cell>
          <cell r="L580">
            <v>0.11354641945442942</v>
          </cell>
          <cell r="M580">
            <v>0.12775801712009621</v>
          </cell>
          <cell r="N580">
            <v>0.13346828147389134</v>
          </cell>
          <cell r="O580">
            <v>0.1199817098449931</v>
          </cell>
        </row>
        <row r="581">
          <cell r="A581" t="str">
            <v>T_C-HY-GSL-S3</v>
          </cell>
          <cell r="B581" t="str">
            <v>VAR_fout</v>
          </cell>
          <cell r="C581" t="str">
            <v>TPCAR</v>
          </cell>
          <cell r="D581">
            <v>0.20242530159149644</v>
          </cell>
          <cell r="E581">
            <v>2.7803307946941649</v>
          </cell>
          <cell r="F581">
            <v>2.6271781444297888</v>
          </cell>
          <cell r="G581">
            <v>2.115723223148632</v>
          </cell>
          <cell r="H581">
            <v>0.6812997527217961</v>
          </cell>
          <cell r="I581">
            <v>8.7009773943034802E-4</v>
          </cell>
          <cell r="J581">
            <v>9.9382052744020834E-4</v>
          </cell>
          <cell r="K581">
            <v>1.2633551154815313E-3</v>
          </cell>
          <cell r="L581">
            <v>1.2448789339799871E-3</v>
          </cell>
          <cell r="M581">
            <v>1.4723532277779716E-3</v>
          </cell>
          <cell r="N581">
            <v>1.5845693209025904E-3</v>
          </cell>
          <cell r="O581">
            <v>1.4449990611835409E-3</v>
          </cell>
        </row>
        <row r="582">
          <cell r="A582" t="str">
            <v>T_C-HY-GSL-S3</v>
          </cell>
          <cell r="B582" t="str">
            <v>VAR_fin</v>
          </cell>
          <cell r="C582" t="str">
            <v>TGSL</v>
          </cell>
          <cell r="D582">
            <v>0.10239211983766845</v>
          </cell>
          <cell r="E582">
            <v>1.1165081718706138</v>
          </cell>
          <cell r="F582">
            <v>1.0562329568694473</v>
          </cell>
          <cell r="G582">
            <v>0.84450609611445193</v>
          </cell>
          <cell r="H582">
            <v>0.2677166843754189</v>
          </cell>
          <cell r="I582">
            <v>1.2072985137476407E-3</v>
          </cell>
          <cell r="J582">
            <v>1.3570829043186791E-3</v>
          </cell>
          <cell r="K582">
            <v>1.6321355629314114E-3</v>
          </cell>
          <cell r="L582">
            <v>1.5385693693012123E-3</v>
          </cell>
          <cell r="M582">
            <v>1.7311384433617368E-3</v>
          </cell>
          <cell r="N582">
            <v>1.8085132991042193E-3</v>
          </cell>
          <cell r="O582">
            <v>1.6257684260839178E-3</v>
          </cell>
        </row>
        <row r="583">
          <cell r="A583" t="str">
            <v>T_C-HY-GSL-S3</v>
          </cell>
          <cell r="B583" t="str">
            <v>VAR_ncap</v>
          </cell>
          <cell r="C583" t="str">
            <v>-</v>
          </cell>
          <cell r="E583">
            <v>0.167464789898571</v>
          </cell>
          <cell r="F583">
            <v>2.34076371340977E-5</v>
          </cell>
          <cell r="G583">
            <v>1.3807944687575399E-5</v>
          </cell>
          <cell r="H583">
            <v>2.56011459058281E-5</v>
          </cell>
          <cell r="I583">
            <v>3.4382909147863401E-5</v>
          </cell>
          <cell r="J583">
            <v>3.1416997600162003E-5</v>
          </cell>
          <cell r="K583">
            <v>4.96492624944288E-5</v>
          </cell>
          <cell r="L583">
            <v>4.0200758678981097E-5</v>
          </cell>
          <cell r="M583">
            <v>4.9257107908491502E-5</v>
          </cell>
          <cell r="N583">
            <v>5.0931179280568402E-5</v>
          </cell>
          <cell r="O583">
            <v>3.5382109700585802E-5</v>
          </cell>
        </row>
        <row r="584">
          <cell r="A584" t="str">
            <v>T_C-HY-GSL-S3</v>
          </cell>
          <cell r="B584" t="str">
            <v>VAR_cap</v>
          </cell>
          <cell r="C584" t="str">
            <v>-</v>
          </cell>
          <cell r="D584">
            <v>1.42489700355796E-2</v>
          </cell>
          <cell r="E584">
            <v>0.19117002345100781</v>
          </cell>
          <cell r="F584">
            <v>0.1806542895177517</v>
          </cell>
          <cell r="G584">
            <v>0.1454801573048029</v>
          </cell>
          <cell r="H584">
            <v>4.6855021278424829E-2</v>
          </cell>
          <cell r="I584">
            <v>6.4201947476894418E-5</v>
          </cell>
          <cell r="J584">
            <v>7.395308282291636E-5</v>
          </cell>
          <cell r="K584">
            <v>9.5530073446997252E-5</v>
          </cell>
          <cell r="L584">
            <v>1.0260762834176065E-4</v>
          </cell>
          <cell r="M584">
            <v>1.2008980066542256E-4</v>
          </cell>
          <cell r="N584">
            <v>1.3174768246150209E-4</v>
          </cell>
          <cell r="O584">
            <v>1.3553867644643819E-4</v>
          </cell>
        </row>
        <row r="585">
          <cell r="A585" t="str">
            <v>T_C-HY-DSL-S2</v>
          </cell>
          <cell r="B585" t="str">
            <v>VAR_fout</v>
          </cell>
          <cell r="C585" t="str">
            <v>CO2_T</v>
          </cell>
          <cell r="D585">
            <v>0.20447051663614979</v>
          </cell>
          <cell r="E585">
            <v>43.355091304904967</v>
          </cell>
          <cell r="F585">
            <v>58.66439114525177</v>
          </cell>
          <cell r="G585">
            <v>48.478966438695323</v>
          </cell>
          <cell r="H585">
            <v>22.691454684677851</v>
          </cell>
          <cell r="I585">
            <v>1.6603386533877005</v>
          </cell>
          <cell r="J585">
            <v>0.53831559563280029</v>
          </cell>
          <cell r="K585">
            <v>0.37872743342070697</v>
          </cell>
          <cell r="L585">
            <v>0.27387616099970602</v>
          </cell>
          <cell r="M585">
            <v>0.26838388097036409</v>
          </cell>
          <cell r="N585">
            <v>28.913371764891785</v>
          </cell>
          <cell r="O585">
            <v>34.672368190248584</v>
          </cell>
        </row>
        <row r="586">
          <cell r="A586" t="str">
            <v>T_C-HY-DSL-S2</v>
          </cell>
          <cell r="B586" t="str">
            <v>VAR_fout</v>
          </cell>
          <cell r="C586" t="str">
            <v>TPCAR</v>
          </cell>
          <cell r="D586">
            <v>3.2696956072840551E-3</v>
          </cell>
          <cell r="E586">
            <v>1.5855038118527336</v>
          </cell>
          <cell r="F586">
            <v>1.9688654433673409</v>
          </cell>
          <cell r="G586">
            <v>1.6170922324696464</v>
          </cell>
          <cell r="H586">
            <v>0.71187550911124586</v>
          </cell>
          <cell r="I586">
            <v>3.8316073710008385E-2</v>
          </cell>
          <cell r="J586">
            <v>5.9849794822567264E-3</v>
          </cell>
          <cell r="K586">
            <v>4.3770644012023378E-3</v>
          </cell>
          <cell r="L586">
            <v>3.2589862522155108E-3</v>
          </cell>
          <cell r="M586">
            <v>3.5159832715043263E-3</v>
          </cell>
          <cell r="N586">
            <v>0.38859128412596022</v>
          </cell>
          <cell r="O586">
            <v>0.46603034747333644</v>
          </cell>
        </row>
        <row r="587">
          <cell r="A587" t="str">
            <v>T_C-HY-DSL-S2</v>
          </cell>
          <cell r="B587" t="str">
            <v>VAR_fin</v>
          </cell>
          <cell r="C587" t="str">
            <v>TDSL</v>
          </cell>
          <cell r="D587">
            <v>2.7895022733444661E-3</v>
          </cell>
          <cell r="E587">
            <v>0.59147464263171801</v>
          </cell>
          <cell r="F587">
            <v>0.80033275777969637</v>
          </cell>
          <cell r="G587">
            <v>0.66137744118274822</v>
          </cell>
          <cell r="H587">
            <v>0.30956964099151302</v>
          </cell>
          <cell r="I587">
            <v>2.2651277672410718E-2</v>
          </cell>
          <cell r="J587">
            <v>7.3440053974461149E-3</v>
          </cell>
          <cell r="K587">
            <v>5.1668135528063564E-3</v>
          </cell>
          <cell r="L587">
            <v>3.7363732742115379E-3</v>
          </cell>
          <cell r="M587">
            <v>3.661444487999513E-3</v>
          </cell>
          <cell r="N587">
            <v>0.39445254795213797</v>
          </cell>
          <cell r="O587">
            <v>0.47302002988060798</v>
          </cell>
        </row>
        <row r="588">
          <cell r="A588" t="str">
            <v>T_C-HY-DSL-S2</v>
          </cell>
          <cell r="B588" t="str">
            <v>VAR_ncap</v>
          </cell>
          <cell r="C588" t="str">
            <v>-</v>
          </cell>
          <cell r="E588">
            <v>0.12139229158812199</v>
          </cell>
          <cell r="F588">
            <v>3.64579983712452E-2</v>
          </cell>
          <cell r="G588">
            <v>3.0080226620611301E-5</v>
          </cell>
          <cell r="H588">
            <v>2.9305556718865099E-4</v>
          </cell>
          <cell r="I588">
            <v>1.2929178033302399E-4</v>
          </cell>
          <cell r="J588">
            <v>3.4522750456810001E-4</v>
          </cell>
          <cell r="K588">
            <v>8.2900806026341899E-5</v>
          </cell>
          <cell r="L588">
            <v>6.8538856624773801E-5</v>
          </cell>
          <cell r="M588">
            <v>2.3737464360374801E-4</v>
          </cell>
          <cell r="N588">
            <v>4.0681503149653499E-2</v>
          </cell>
          <cell r="O588">
            <v>8.2127393668885006E-3</v>
          </cell>
        </row>
        <row r="589">
          <cell r="A589" t="str">
            <v>T_C-HY-DSL-S2</v>
          </cell>
          <cell r="B589" t="str">
            <v>VAR_cap</v>
          </cell>
          <cell r="C589" t="str">
            <v>-</v>
          </cell>
          <cell r="D589">
            <v>2.5986386435055E-4</v>
          </cell>
          <cell r="E589">
            <v>0.12029682943355038</v>
          </cell>
          <cell r="F589">
            <v>0.14938670159337736</v>
          </cell>
          <cell r="G589">
            <v>0.12270814096373646</v>
          </cell>
          <cell r="H589">
            <v>5.4098296944542545E-2</v>
          </cell>
          <cell r="I589">
            <v>4.0024447139429369E-3</v>
          </cell>
          <cell r="J589">
            <v>6.1773562892826061E-4</v>
          </cell>
          <cell r="K589">
            <v>4.4685989299788492E-4</v>
          </cell>
          <cell r="L589">
            <v>3.3506940994254726E-4</v>
          </cell>
          <cell r="M589">
            <v>3.5703400111127069E-4</v>
          </cell>
          <cell r="N589">
            <v>4.097251766065322E-2</v>
          </cell>
          <cell r="O589">
            <v>4.9131547835842275E-2</v>
          </cell>
        </row>
        <row r="590">
          <cell r="A590" t="str">
            <v>D-T-ELC-Bus_c_S1</v>
          </cell>
          <cell r="B590" t="str">
            <v>VAR_fout</v>
          </cell>
          <cell r="C590" t="str">
            <v>T-ELC-Bus_c_BatSTGin_S1</v>
          </cell>
          <cell r="D590">
            <v>2.0596342838461834E-4</v>
          </cell>
          <cell r="E590">
            <v>3.0544621403592209E-4</v>
          </cell>
          <cell r="F590">
            <v>4.886323043931702E-4</v>
          </cell>
          <cell r="G590">
            <v>0.14598026278799009</v>
          </cell>
          <cell r="H590">
            <v>0.14106434960217057</v>
          </cell>
          <cell r="I590">
            <v>0.1378925957545534</v>
          </cell>
          <cell r="J590">
            <v>0.13227442071467715</v>
          </cell>
          <cell r="K590">
            <v>0.12205984247385153</v>
          </cell>
          <cell r="L590">
            <v>0.12114730529876674</v>
          </cell>
          <cell r="M590">
            <v>0.11889177812965811</v>
          </cell>
          <cell r="N590">
            <v>0.12100678103629207</v>
          </cell>
          <cell r="O590">
            <v>0.11949079131530876</v>
          </cell>
        </row>
        <row r="591">
          <cell r="A591" t="str">
            <v>D-T-ELC-Bus_c_S1</v>
          </cell>
          <cell r="B591" t="str">
            <v>VAR_fin</v>
          </cell>
          <cell r="C591" t="str">
            <v>TELC</v>
          </cell>
          <cell r="D591">
            <v>2.0596342838461834E-4</v>
          </cell>
          <cell r="E591">
            <v>3.0544621403592209E-4</v>
          </cell>
          <cell r="F591">
            <v>4.886323043931702E-4</v>
          </cell>
          <cell r="G591">
            <v>0.14598026278799009</v>
          </cell>
          <cell r="H591">
            <v>0.14106434960217057</v>
          </cell>
          <cell r="I591">
            <v>0.1378925957545534</v>
          </cell>
          <cell r="J591">
            <v>0.13227442071467715</v>
          </cell>
          <cell r="K591">
            <v>0.12205984247385153</v>
          </cell>
          <cell r="L591">
            <v>0.12114730529876674</v>
          </cell>
          <cell r="M591">
            <v>0.11889177812965811</v>
          </cell>
          <cell r="N591">
            <v>0.12100678103629207</v>
          </cell>
          <cell r="O591">
            <v>0.11949079131530876</v>
          </cell>
        </row>
        <row r="592">
          <cell r="A592" t="str">
            <v>D-T-ELC-Bus_c_S1</v>
          </cell>
          <cell r="B592" t="str">
            <v>VAR_ncap</v>
          </cell>
          <cell r="C592" t="str">
            <v>-</v>
          </cell>
          <cell r="D592">
            <v>2.8772189247737302E-5</v>
          </cell>
          <cell r="E592">
            <v>1.17875226627304E-5</v>
          </cell>
          <cell r="F592">
            <v>2.4852152106462701E-5</v>
          </cell>
          <cell r="G592">
            <v>1.8370767725195199E-2</v>
          </cell>
          <cell r="H592">
            <v>1.03580750916619E-4</v>
          </cell>
          <cell r="I592">
            <v>1.3340065243646599E-2</v>
          </cell>
          <cell r="J592">
            <v>3.0835019324232699E-3</v>
          </cell>
          <cell r="K592">
            <v>7.5018967528443E-3</v>
          </cell>
          <cell r="L592">
            <v>6.2054511050796497E-3</v>
          </cell>
          <cell r="M592">
            <v>4.4711326284938404E-3</v>
          </cell>
          <cell r="N592">
            <v>9.0853198103636196E-3</v>
          </cell>
          <cell r="O592">
            <v>2.2893260056245598E-3</v>
          </cell>
        </row>
        <row r="593">
          <cell r="A593" t="str">
            <v>D-T-ELC-Bus_c_S1</v>
          </cell>
          <cell r="B593" t="str">
            <v>VAR_cap</v>
          </cell>
          <cell r="C593" t="str">
            <v>-</v>
          </cell>
          <cell r="D593">
            <v>2.8772189247737302E-5</v>
          </cell>
          <cell r="E593">
            <v>4.0559711910467598E-5</v>
          </cell>
          <cell r="F593">
            <v>6.5411864016930404E-5</v>
          </cell>
          <cell r="G593">
            <v>1.8426898124631601E-2</v>
          </cell>
          <cell r="H593">
            <v>1.84870813221314E-2</v>
          </cell>
          <cell r="I593">
            <v>1.7301450963102399E-2</v>
          </cell>
          <cell r="J593">
            <v>1.6477274934399801E-2</v>
          </cell>
          <cell r="K593">
            <v>1.51423281196477E-2</v>
          </cell>
          <cell r="L593">
            <v>1.50943398934049E-2</v>
          </cell>
          <cell r="M593">
            <v>1.45201340144411E-2</v>
          </cell>
          <cell r="N593">
            <v>1.4655573873291699E-2</v>
          </cell>
          <cell r="O593">
            <v>1.4392047056978399E-2</v>
          </cell>
        </row>
        <row r="594">
          <cell r="A594" t="str">
            <v>T_C-HY-GSL-S4</v>
          </cell>
          <cell r="B594" t="str">
            <v>VAR_fout</v>
          </cell>
          <cell r="C594" t="str">
            <v>CO2_T</v>
          </cell>
          <cell r="D594">
            <v>6.6953422850451991</v>
          </cell>
          <cell r="E594">
            <v>9.9913550787987084</v>
          </cell>
          <cell r="F594">
            <v>9.6060696017350331</v>
          </cell>
          <cell r="G594">
            <v>7.9681330114728368</v>
          </cell>
          <cell r="H594">
            <v>1.2524454048838596</v>
          </cell>
          <cell r="I594">
            <v>0.27351199782222058</v>
          </cell>
          <cell r="J594">
            <v>0.41824334684202208</v>
          </cell>
          <cell r="K594">
            <v>90.339767668281738</v>
          </cell>
          <cell r="L594">
            <v>76.981214826391508</v>
          </cell>
          <cell r="M594">
            <v>60.76254966256819</v>
          </cell>
          <cell r="N594">
            <v>19.56167804593915</v>
          </cell>
          <cell r="O594">
            <v>0.31647583543880453</v>
          </cell>
        </row>
        <row r="595">
          <cell r="A595" t="str">
            <v>T_C-HY-GSL-S4</v>
          </cell>
          <cell r="B595" t="str">
            <v>VAR_fout</v>
          </cell>
          <cell r="C595" t="str">
            <v>TPCAR</v>
          </cell>
          <cell r="D595">
            <v>0.10399592558603916</v>
          </cell>
          <cell r="E595">
            <v>0.17955855487657052</v>
          </cell>
          <cell r="F595">
            <v>0.17209917629970742</v>
          </cell>
          <cell r="G595">
            <v>0.14421801010735338</v>
          </cell>
          <cell r="H595">
            <v>2.6074997837461887E-2</v>
          </cell>
          <cell r="I595">
            <v>2.6148692648175452E-3</v>
          </cell>
          <cell r="J595">
            <v>4.1205813132351382E-3</v>
          </cell>
          <cell r="K595">
            <v>0.95809805329913722</v>
          </cell>
          <cell r="L595">
            <v>0.82732065852998449</v>
          </cell>
          <cell r="M595">
            <v>0.65542939798995214</v>
          </cell>
          <cell r="N595">
            <v>0.21501214940496388</v>
          </cell>
          <cell r="O595">
            <v>3.6902166525625817E-3</v>
          </cell>
        </row>
        <row r="596">
          <cell r="A596" t="str">
            <v>T_C-HY-GSL-S4</v>
          </cell>
          <cell r="B596" t="str">
            <v>VAR_fin</v>
          </cell>
          <cell r="C596" t="str">
            <v>TGSL</v>
          </cell>
          <cell r="D596">
            <v>9.0722795190314412E-2</v>
          </cell>
          <cell r="E596">
            <v>0.13538421515987367</v>
          </cell>
          <cell r="F596">
            <v>0.13016354473895694</v>
          </cell>
          <cell r="G596">
            <v>0.10796928199827692</v>
          </cell>
          <cell r="H596">
            <v>1.6970804944225749E-2</v>
          </cell>
          <cell r="I596">
            <v>3.7061246317374066E-3</v>
          </cell>
          <cell r="J596">
            <v>5.6672540222496145E-3</v>
          </cell>
          <cell r="K596">
            <v>1.2241160930661474</v>
          </cell>
          <cell r="L596">
            <v>1.0431058919565239</v>
          </cell>
          <cell r="M596">
            <v>0.82334078133561173</v>
          </cell>
          <cell r="N596">
            <v>0.26506338815635599</v>
          </cell>
          <cell r="O596">
            <v>4.28829045310033E-3</v>
          </cell>
        </row>
        <row r="597">
          <cell r="A597" t="str">
            <v>T_C-HY-GSL-S4</v>
          </cell>
          <cell r="B597" t="str">
            <v>VAR_ncap</v>
          </cell>
          <cell r="C597" t="str">
            <v>-</v>
          </cell>
          <cell r="E597">
            <v>6.4242569475632706E-5</v>
          </cell>
          <cell r="F597">
            <v>2.3646661328613501E-5</v>
          </cell>
          <cell r="G597">
            <v>1.77350046846874E-5</v>
          </cell>
          <cell r="H597">
            <v>6.2966888463952697E-5</v>
          </cell>
          <cell r="I597">
            <v>1.5394621054875101E-4</v>
          </cell>
          <cell r="J597">
            <v>1.8486484823923601E-4</v>
          </cell>
          <cell r="K597">
            <v>7.74615221909596E-2</v>
          </cell>
          <cell r="L597">
            <v>2.56710086959571E-2</v>
          </cell>
          <cell r="M597">
            <v>1.00489501225719E-4</v>
          </cell>
          <cell r="N597">
            <v>6.5805690436646194E-5</v>
          </cell>
          <cell r="O597">
            <v>2.4145676717115001E-4</v>
          </cell>
        </row>
        <row r="598">
          <cell r="A598" t="str">
            <v>T_C-HY-GSL-S4</v>
          </cell>
          <cell r="B598" t="str">
            <v>VAR_cap</v>
          </cell>
          <cell r="C598" t="str">
            <v>-</v>
          </cell>
          <cell r="D598">
            <v>8.3206005817645194E-3</v>
          </cell>
          <cell r="E598">
            <v>1.4142647749871546E-2</v>
          </cell>
          <cell r="F598">
            <v>1.358452836619552E-2</v>
          </cell>
          <cell r="G598">
            <v>1.1377248570762525E-2</v>
          </cell>
          <cell r="H598">
            <v>2.0703775111607964E-3</v>
          </cell>
          <cell r="I598">
            <v>2.1446979077173662E-4</v>
          </cell>
          <cell r="J598">
            <v>3.4159062819870281E-4</v>
          </cell>
          <cell r="K598">
            <v>7.6675666131776482E-2</v>
          </cell>
          <cell r="L598">
            <v>9.2974910978615127E-2</v>
          </cell>
          <cell r="M598">
            <v>7.3649519504288399E-2</v>
          </cell>
          <cell r="N598">
            <v>2.4165416412497531E-2</v>
          </cell>
          <cell r="O598">
            <v>4.0771444717876845E-4</v>
          </cell>
        </row>
        <row r="599">
          <cell r="A599" t="str">
            <v>T_C-HY-DSL-S3</v>
          </cell>
          <cell r="B599" t="str">
            <v>VAR_fout</v>
          </cell>
          <cell r="C599" t="str">
            <v>CO2_T</v>
          </cell>
          <cell r="D599">
            <v>2.1442147750277023</v>
          </cell>
          <cell r="E599">
            <v>3.361784498543352</v>
          </cell>
          <cell r="F599">
            <v>3.2221581794286891</v>
          </cell>
          <cell r="G599">
            <v>2.4263855059273052</v>
          </cell>
          <cell r="H599">
            <v>0.50320979027592938</v>
          </cell>
          <cell r="I599">
            <v>7.1417363062168115E-2</v>
          </cell>
          <cell r="J599">
            <v>9.017082810247451E-2</v>
          </cell>
          <cell r="K599">
            <v>0.11583685795051829</v>
          </cell>
          <cell r="L599">
            <v>0.11393576549436325</v>
          </cell>
          <cell r="M599">
            <v>0.14246898604414221</v>
          </cell>
          <cell r="N599">
            <v>0.18335062276693551</v>
          </cell>
          <cell r="O599">
            <v>0.28449152713432962</v>
          </cell>
        </row>
        <row r="600">
          <cell r="A600" t="str">
            <v>T_C-HY-DSL-S3</v>
          </cell>
          <cell r="B600" t="str">
            <v>VAR_fout</v>
          </cell>
          <cell r="C600" t="str">
            <v>TPCAR</v>
          </cell>
          <cell r="D600">
            <v>2.6252318425486934E-2</v>
          </cell>
          <cell r="E600">
            <v>5.4718473823315579E-2</v>
          </cell>
          <cell r="F600">
            <v>5.2251009741982123E-2</v>
          </cell>
          <cell r="G600">
            <v>4.1684872501560916E-2</v>
          </cell>
          <cell r="H600">
            <v>9.7056010762842093E-3</v>
          </cell>
          <cell r="I600">
            <v>6.9787117489682822E-4</v>
          </cell>
          <cell r="J600">
            <v>9.0511244701059067E-4</v>
          </cell>
          <cell r="K600">
            <v>1.2250403257810436E-3</v>
          </cell>
          <cell r="L600">
            <v>1.2566076045717593E-3</v>
          </cell>
          <cell r="M600">
            <v>1.6612166683794385E-3</v>
          </cell>
          <cell r="N600">
            <v>2.1990056133627798E-3</v>
          </cell>
          <cell r="O600">
            <v>3.4480927405637261E-3</v>
          </cell>
        </row>
        <row r="601">
          <cell r="A601" t="str">
            <v>T_C-HY-DSL-S3</v>
          </cell>
          <cell r="B601" t="str">
            <v>VAR_fin</v>
          </cell>
          <cell r="C601" t="str">
            <v>TDSL</v>
          </cell>
          <cell r="D601">
            <v>2.9252589018113319E-2</v>
          </cell>
          <cell r="E601">
            <v>4.5863362872351474E-2</v>
          </cell>
          <cell r="F601">
            <v>4.3958501765739136E-2</v>
          </cell>
          <cell r="G601">
            <v>3.3102121499690447E-2</v>
          </cell>
          <cell r="H601">
            <v>6.8650721729321927E-3</v>
          </cell>
          <cell r="I601">
            <v>9.7431600357664595E-4</v>
          </cell>
          <cell r="J601">
            <v>1.2301613656544963E-3</v>
          </cell>
          <cell r="K601">
            <v>1.5803118410711891E-3</v>
          </cell>
          <cell r="L601">
            <v>1.5543760640431537E-3</v>
          </cell>
          <cell r="M601">
            <v>1.9436423744084916E-3</v>
          </cell>
          <cell r="N601">
            <v>2.5013727526184957E-3</v>
          </cell>
          <cell r="O601">
            <v>3.881194094602039E-3</v>
          </cell>
        </row>
        <row r="602">
          <cell r="A602" t="str">
            <v>T_C-HY-DSL-S3</v>
          </cell>
          <cell r="B602" t="str">
            <v>VAR_ncap</v>
          </cell>
          <cell r="C602" t="str">
            <v>-</v>
          </cell>
          <cell r="E602">
            <v>9.1760884509238804E-5</v>
          </cell>
          <cell r="F602">
            <v>2.0999991569995098E-5</v>
          </cell>
          <cell r="G602">
            <v>1.17077452746147E-5</v>
          </cell>
          <cell r="H602">
            <v>2.1530488236572501E-5</v>
          </cell>
          <cell r="I602">
            <v>2.7020485698946501E-5</v>
          </cell>
          <cell r="J602">
            <v>3.52951733208565E-5</v>
          </cell>
          <cell r="K602">
            <v>4.8117487033582897E-5</v>
          </cell>
          <cell r="L602">
            <v>4.0666597990219503E-5</v>
          </cell>
          <cell r="M602">
            <v>6.5511341640624499E-5</v>
          </cell>
          <cell r="N602">
            <v>8.1569056741001401E-5</v>
          </cell>
          <cell r="O602">
            <v>1.47378983456021E-4</v>
          </cell>
        </row>
        <row r="603">
          <cell r="A603" t="str">
            <v>T_C-HY-DSL-S3</v>
          </cell>
          <cell r="B603" t="str">
            <v>VAR_cap</v>
          </cell>
          <cell r="C603" t="str">
            <v>-</v>
          </cell>
          <cell r="D603">
            <v>1.8565014936463601E-3</v>
          </cell>
          <cell r="E603">
            <v>3.7648711838603501E-3</v>
          </cell>
          <cell r="F603">
            <v>3.6040636534818808E-3</v>
          </cell>
          <cell r="G603">
            <v>2.8744754031321518E-3</v>
          </cell>
          <cell r="H603">
            <v>6.7523640459689815E-4</v>
          </cell>
          <cell r="I603">
            <v>5.232722336862434E-5</v>
          </cell>
          <cell r="J603">
            <v>6.9164927061293133E-5</v>
          </cell>
          <cell r="K603">
            <v>9.2925840057620765E-5</v>
          </cell>
          <cell r="L603">
            <v>1.0329323499568634E-4</v>
          </cell>
          <cell r="M603">
            <v>1.3587148178956237E-4</v>
          </cell>
          <cell r="N603">
            <v>1.7883421279983933E-4</v>
          </cell>
          <cell r="O603">
            <v>2.9443107329900397E-4</v>
          </cell>
        </row>
        <row r="604">
          <cell r="A604" t="str">
            <v>D-T-ELC-Bus_c_S2</v>
          </cell>
          <cell r="B604" t="str">
            <v>VAR_fout</v>
          </cell>
          <cell r="C604" t="str">
            <v>T-ELC-Bus_c_BatSTGin_S2</v>
          </cell>
          <cell r="D604">
            <v>5.4127232956208398E-4</v>
          </cell>
          <cell r="E604">
            <v>4.6624111331560635E-4</v>
          </cell>
          <cell r="F604">
            <v>6.9873710258999623E-4</v>
          </cell>
          <cell r="G604">
            <v>8.6586510625814919E-2</v>
          </cell>
          <cell r="H604">
            <v>8.9828934067425564E-2</v>
          </cell>
          <cell r="I604">
            <v>8.2780163637738782E-2</v>
          </cell>
          <cell r="J604">
            <v>8.1253902720563029E-2</v>
          </cell>
          <cell r="K604">
            <v>7.9188650736550195E-2</v>
          </cell>
          <cell r="L604">
            <v>7.3307463348000965E-2</v>
          </cell>
          <cell r="M604">
            <v>7.4746295384320649E-2</v>
          </cell>
          <cell r="N604">
            <v>6.9678895631661686E-2</v>
          </cell>
          <cell r="O604">
            <v>6.6930165057164676E-2</v>
          </cell>
        </row>
        <row r="605">
          <cell r="A605" t="str">
            <v>D-T-ELC-Bus_c_S2</v>
          </cell>
          <cell r="B605" t="str">
            <v>VAR_fin</v>
          </cell>
          <cell r="C605" t="str">
            <v>TELC</v>
          </cell>
          <cell r="D605">
            <v>5.4127232956208398E-4</v>
          </cell>
          <cell r="E605">
            <v>4.6624111331560635E-4</v>
          </cell>
          <cell r="F605">
            <v>6.9873710258999623E-4</v>
          </cell>
          <cell r="G605">
            <v>8.6586510625814919E-2</v>
          </cell>
          <cell r="H605">
            <v>8.9828934067425564E-2</v>
          </cell>
          <cell r="I605">
            <v>8.2780163637738782E-2</v>
          </cell>
          <cell r="J605">
            <v>8.1253902720563029E-2</v>
          </cell>
          <cell r="K605">
            <v>7.9188650736550195E-2</v>
          </cell>
          <cell r="L605">
            <v>7.3307463348000965E-2</v>
          </cell>
          <cell r="M605">
            <v>7.4746295384320649E-2</v>
          </cell>
          <cell r="N605">
            <v>6.9678895631661686E-2</v>
          </cell>
          <cell r="O605">
            <v>6.6930165057164676E-2</v>
          </cell>
        </row>
        <row r="606">
          <cell r="A606" t="str">
            <v>D-T-ELC-Bus_c_S2</v>
          </cell>
          <cell r="B606" t="str">
            <v>VAR_ncap</v>
          </cell>
          <cell r="C606" t="str">
            <v>-</v>
          </cell>
          <cell r="D606">
            <v>6.18271064762232E-5</v>
          </cell>
          <cell r="E606">
            <v>1.0041275582209001E-5</v>
          </cell>
          <cell r="F606">
            <v>2.2427089156695001E-5</v>
          </cell>
          <cell r="G606">
            <v>1.08057079828576E-2</v>
          </cell>
          <cell r="H606">
            <v>3.3367919753415101E-4</v>
          </cell>
          <cell r="I606">
            <v>7.7242042288782203E-3</v>
          </cell>
          <cell r="J606">
            <v>2.1653876182717502E-3</v>
          </cell>
          <cell r="K606">
            <v>4.9327220872212004E-3</v>
          </cell>
          <cell r="L606">
            <v>3.2060450186386898E-3</v>
          </cell>
          <cell r="M606">
            <v>3.4844572125542501E-3</v>
          </cell>
          <cell r="N606">
            <v>4.5066341508688502E-3</v>
          </cell>
          <cell r="O606">
            <v>1.29931181701069E-3</v>
          </cell>
        </row>
        <row r="607">
          <cell r="A607" t="str">
            <v>D-T-ELC-Bus_c_S2</v>
          </cell>
          <cell r="B607" t="str">
            <v>VAR_cap</v>
          </cell>
          <cell r="C607" t="str">
            <v>-</v>
          </cell>
          <cell r="D607">
            <v>6.18271064762232E-5</v>
          </cell>
          <cell r="E607">
            <v>7.1868382058432197E-5</v>
          </cell>
          <cell r="F607">
            <v>9.4295471215127103E-5</v>
          </cell>
          <cell r="G607">
            <v>1.08820846177225E-2</v>
          </cell>
          <cell r="H607">
            <v>1.1150877560447201E-2</v>
          </cell>
          <cell r="I607">
            <v>1.0327049014287E-2</v>
          </cell>
          <cell r="J607">
            <v>1.00626081802261E-2</v>
          </cell>
          <cell r="K607">
            <v>9.7366765314312199E-3</v>
          </cell>
          <cell r="L607">
            <v>9.1127815368842995E-3</v>
          </cell>
          <cell r="M607">
            <v>9.2177518039883392E-3</v>
          </cell>
          <cell r="N607">
            <v>8.5589522231859592E-3</v>
          </cell>
          <cell r="O607">
            <v>8.1574766405181406E-3</v>
          </cell>
        </row>
        <row r="608">
          <cell r="A608" t="str">
            <v>T_C-HY-DSL-S4</v>
          </cell>
          <cell r="B608" t="str">
            <v>VAR_fout</v>
          </cell>
          <cell r="C608" t="str">
            <v>CO2_T</v>
          </cell>
          <cell r="D608">
            <v>2.5838571848114205</v>
          </cell>
          <cell r="E608">
            <v>5.2291442797389083</v>
          </cell>
          <cell r="F608">
            <v>4.9629984177258608</v>
          </cell>
          <cell r="G608">
            <v>4.0776684369060998</v>
          </cell>
          <cell r="H608">
            <v>0.9862721612460057</v>
          </cell>
          <cell r="I608">
            <v>0.15935933284133388</v>
          </cell>
          <cell r="J608">
            <v>12.267330738223045</v>
          </cell>
          <cell r="K608">
            <v>86.182500732553208</v>
          </cell>
          <cell r="L608">
            <v>80.038852499343278</v>
          </cell>
          <cell r="M608">
            <v>54.258483588532016</v>
          </cell>
          <cell r="N608">
            <v>11.199482760305372</v>
          </cell>
          <cell r="O608">
            <v>1.6889296643294689</v>
          </cell>
        </row>
        <row r="609">
          <cell r="A609" t="str">
            <v>T_C-HY-DSL-S4</v>
          </cell>
          <cell r="B609" t="str">
            <v>VAR_fout</v>
          </cell>
          <cell r="C609" t="str">
            <v>TPCAR</v>
          </cell>
          <cell r="D609">
            <v>4.7434179626256158E-2</v>
          </cell>
          <cell r="E609">
            <v>0.11257771444980925</v>
          </cell>
          <cell r="F609">
            <v>0.10742978321766675</v>
          </cell>
          <cell r="G609">
            <v>9.0137473574179686E-2</v>
          </cell>
          <cell r="H609">
            <v>2.0463076977596029E-2</v>
          </cell>
          <cell r="I609">
            <v>1.5316062322075965E-3</v>
          </cell>
          <cell r="J609">
            <v>0.12502179422851242</v>
          </cell>
          <cell r="K609">
            <v>0.91480293703945659</v>
          </cell>
          <cell r="L609">
            <v>0.85474019341908503</v>
          </cell>
          <cell r="M609">
            <v>0.58287840448884065</v>
          </cell>
          <cell r="N609">
            <v>0.12216018308635446</v>
          </cell>
          <cell r="O609">
            <v>1.981924722065068E-2</v>
          </cell>
        </row>
        <row r="610">
          <cell r="A610" t="str">
            <v>T_C-HY-DSL-S4</v>
          </cell>
          <cell r="B610" t="str">
            <v>VAR_fin</v>
          </cell>
          <cell r="C610" t="str">
            <v>TDSL</v>
          </cell>
          <cell r="D610">
            <v>3.5250439083375454E-2</v>
          </cell>
          <cell r="E610">
            <v>7.1338939696301534E-2</v>
          </cell>
          <cell r="F610">
            <v>6.7708027526955761E-2</v>
          </cell>
          <cell r="G610">
            <v>5.5629855892306984E-2</v>
          </cell>
          <cell r="H610">
            <v>1.3455281872387535E-2</v>
          </cell>
          <cell r="I610">
            <v>2.1740700251205195E-3</v>
          </cell>
          <cell r="J610">
            <v>0.16735785454601643</v>
          </cell>
          <cell r="K610">
            <v>1.1757503510580236</v>
          </cell>
          <cell r="L610">
            <v>1.0919352319146429</v>
          </cell>
          <cell r="M610">
            <v>0.74022487842472107</v>
          </cell>
          <cell r="N610">
            <v>0.15278966930839524</v>
          </cell>
          <cell r="O610">
            <v>2.3041332391943659E-2</v>
          </cell>
        </row>
        <row r="611">
          <cell r="A611" t="str">
            <v>T_C-HY-DSL-S4</v>
          </cell>
          <cell r="B611" t="str">
            <v>VAR_ncap</v>
          </cell>
          <cell r="C611" t="str">
            <v>-</v>
          </cell>
          <cell r="E611">
            <v>9.8712319263226804E-5</v>
          </cell>
          <cell r="F611">
            <v>2.4509008641255099E-5</v>
          </cell>
          <cell r="G611">
            <v>1.4386840796380099E-5</v>
          </cell>
          <cell r="H611">
            <v>4.7712585138154401E-5</v>
          </cell>
          <cell r="I611">
            <v>8.1372338566509293E-5</v>
          </cell>
          <cell r="J611">
            <v>1.43990555373202E-2</v>
          </cell>
          <cell r="K611">
            <v>9.1832016670756703E-2</v>
          </cell>
          <cell r="L611">
            <v>8.6302811748745906E-3</v>
          </cell>
          <cell r="M611">
            <v>9.5401404704872401E-5</v>
          </cell>
          <cell r="N611">
            <v>6.3405361315538897E-5</v>
          </cell>
          <cell r="O611">
            <v>2.0358299302950999E-3</v>
          </cell>
        </row>
        <row r="612">
          <cell r="A612" t="str">
            <v>T_C-HY-DSL-S4</v>
          </cell>
          <cell r="B612" t="str">
            <v>VAR_cap</v>
          </cell>
          <cell r="C612" t="str">
            <v>-</v>
          </cell>
          <cell r="D612">
            <v>3.7730346420031002E-3</v>
          </cell>
          <cell r="E612">
            <v>8.8672406836478417E-3</v>
          </cell>
          <cell r="F612">
            <v>8.4776941732991589E-3</v>
          </cell>
          <cell r="G612">
            <v>7.1162747828061807E-3</v>
          </cell>
          <cell r="H612">
            <v>1.6275182445618921E-3</v>
          </cell>
          <cell r="I612">
            <v>1.2938359923578738E-4</v>
          </cell>
          <cell r="J612">
            <v>1.3911529448514953E-2</v>
          </cell>
          <cell r="K612">
            <v>0.10270666750348292</v>
          </cell>
          <cell r="L612">
            <v>9.6022901351555487E-2</v>
          </cell>
          <cell r="M612">
            <v>6.548597983759856E-2</v>
          </cell>
          <cell r="N612">
            <v>1.3718973231000861E-2</v>
          </cell>
          <cell r="O612">
            <v>2.1945988496505824E-3</v>
          </cell>
        </row>
        <row r="613">
          <cell r="A613" t="str">
            <v>D-T-ELC-Bus_c_S3</v>
          </cell>
          <cell r="B613" t="str">
            <v>VAR_fout</v>
          </cell>
          <cell r="C613" t="str">
            <v>T-ELC-Bus_c_BatSTGin_S3</v>
          </cell>
          <cell r="D613">
            <v>2.2523186103279197E-4</v>
          </cell>
          <cell r="E613">
            <v>3.2908776609774784E-4</v>
          </cell>
          <cell r="F613">
            <v>4.3407600918896251E-4</v>
          </cell>
          <cell r="G613">
            <v>7.4323657866128586E-4</v>
          </cell>
          <cell r="H613">
            <v>1.2058414362200044E-3</v>
          </cell>
          <cell r="I613">
            <v>1.8050735302680976E-3</v>
          </cell>
          <cell r="J613">
            <v>2.6156788482381214E-3</v>
          </cell>
          <cell r="K613">
            <v>3.571711655678047E-3</v>
          </cell>
          <cell r="L613">
            <v>4.057633442592243E-3</v>
          </cell>
          <cell r="M613">
            <v>5.7187892183659548E-3</v>
          </cell>
          <cell r="N613">
            <v>9.2517009870611826E-3</v>
          </cell>
          <cell r="O613">
            <v>2.294944591403629E-2</v>
          </cell>
        </row>
        <row r="614">
          <cell r="A614" t="str">
            <v>D-T-ELC-Bus_c_S3</v>
          </cell>
          <cell r="B614" t="str">
            <v>VAR_fin</v>
          </cell>
          <cell r="C614" t="str">
            <v>TELC</v>
          </cell>
          <cell r="D614">
            <v>2.2523186103279197E-4</v>
          </cell>
          <cell r="E614">
            <v>3.2908776609774784E-4</v>
          </cell>
          <cell r="F614">
            <v>4.3407600918896251E-4</v>
          </cell>
          <cell r="G614">
            <v>7.4323657866128586E-4</v>
          </cell>
          <cell r="H614">
            <v>1.2058414362200044E-3</v>
          </cell>
          <cell r="I614">
            <v>1.8050735302680976E-3</v>
          </cell>
          <cell r="J614">
            <v>2.6156788482381214E-3</v>
          </cell>
          <cell r="K614">
            <v>3.571711655678047E-3</v>
          </cell>
          <cell r="L614">
            <v>4.057633442592243E-3</v>
          </cell>
          <cell r="M614">
            <v>5.7187892183659548E-3</v>
          </cell>
          <cell r="N614">
            <v>9.2517009870611826E-3</v>
          </cell>
          <cell r="O614">
            <v>2.294944591403629E-2</v>
          </cell>
        </row>
        <row r="615">
          <cell r="A615" t="str">
            <v>D-T-ELC-Bus_c_S3</v>
          </cell>
          <cell r="B615" t="str">
            <v>VAR_ncap</v>
          </cell>
          <cell r="C615" t="str">
            <v>-</v>
          </cell>
          <cell r="D615">
            <v>2.9561655015618599E-5</v>
          </cell>
          <cell r="E615">
            <v>1.15814472168431E-5</v>
          </cell>
          <cell r="F615">
            <v>1.4865121588832501E-5</v>
          </cell>
          <cell r="G615">
            <v>7.4854583214976799E-5</v>
          </cell>
          <cell r="H615">
            <v>1.1550011535703199E-4</v>
          </cell>
          <cell r="I615">
            <v>1.28632126552469E-4</v>
          </cell>
          <cell r="J615">
            <v>2.14138840341076E-4</v>
          </cell>
          <cell r="K615">
            <v>2.3785709264616999E-4</v>
          </cell>
          <cell r="L615">
            <v>2.36137456838255E-4</v>
          </cell>
          <cell r="M615">
            <v>5.1359249731442098E-4</v>
          </cell>
          <cell r="N615">
            <v>6.1326993945198197E-4</v>
          </cell>
          <cell r="O615">
            <v>2.1513103738408602E-3</v>
          </cell>
        </row>
        <row r="616">
          <cell r="A616" t="str">
            <v>D-T-ELC-Bus_c_S3</v>
          </cell>
          <cell r="B616" t="str">
            <v>VAR_cap</v>
          </cell>
          <cell r="C616" t="str">
            <v>-</v>
          </cell>
          <cell r="D616">
            <v>2.9561655015618599E-5</v>
          </cell>
          <cell r="E616">
            <v>4.1143102232461702E-5</v>
          </cell>
          <cell r="F616">
            <v>5.6008223821294198E-5</v>
          </cell>
          <cell r="G616">
            <v>1.09878787353882E-4</v>
          </cell>
          <cell r="H616">
            <v>1.7232837683994301E-4</v>
          </cell>
          <cell r="I616">
            <v>2.4413224190950099E-4</v>
          </cell>
          <cell r="J616">
            <v>3.4309121394080199E-4</v>
          </cell>
          <cell r="K616">
            <v>4.5199593298724601E-4</v>
          </cell>
          <cell r="L616">
            <v>5.06897855540185E-4</v>
          </cell>
          <cell r="M616">
            <v>6.92863833373761E-4</v>
          </cell>
          <cell r="N616">
            <v>1.1268624367663999E-3</v>
          </cell>
          <cell r="O616">
            <v>2.76458031329285E-3</v>
          </cell>
        </row>
        <row r="617">
          <cell r="A617" t="str">
            <v>D-T-ELC-Bus_c_S4</v>
          </cell>
          <cell r="B617" t="str">
            <v>VAR_fout</v>
          </cell>
          <cell r="C617" t="str">
            <v>T-ELC-Bus_c_BatSTGin_S4</v>
          </cell>
          <cell r="E617">
            <v>4.4430644057760967E-5</v>
          </cell>
          <cell r="F617">
            <v>9.5628078693553911E-5</v>
          </cell>
          <cell r="G617">
            <v>2.9133053127310761E-4</v>
          </cell>
          <cell r="H617">
            <v>2.8561384231866858E-4</v>
          </cell>
          <cell r="I617">
            <v>4.2757968797889047E-4</v>
          </cell>
          <cell r="J617">
            <v>4.4080961575730014E-4</v>
          </cell>
          <cell r="K617">
            <v>7.0657113730845196E-4</v>
          </cell>
          <cell r="L617">
            <v>6.8612752355668078E-4</v>
          </cell>
          <cell r="M617">
            <v>7.1738564697379134E-4</v>
          </cell>
          <cell r="N617">
            <v>9.2728103353766555E-4</v>
          </cell>
          <cell r="O617">
            <v>1.3136284379060017E-3</v>
          </cell>
        </row>
        <row r="618">
          <cell r="A618" t="str">
            <v>D-T-ELC-Bus_c_S4</v>
          </cell>
          <cell r="B618" t="str">
            <v>VAR_fin</v>
          </cell>
          <cell r="C618" t="str">
            <v>TELC</v>
          </cell>
          <cell r="E618">
            <v>4.4430644057760967E-5</v>
          </cell>
          <cell r="F618">
            <v>9.5628078693553911E-5</v>
          </cell>
          <cell r="G618">
            <v>2.9133053127310761E-4</v>
          </cell>
          <cell r="H618">
            <v>2.8561384231866858E-4</v>
          </cell>
          <cell r="I618">
            <v>4.2757968797889047E-4</v>
          </cell>
          <cell r="J618">
            <v>4.4080961575730014E-4</v>
          </cell>
          <cell r="K618">
            <v>7.0657113730845196E-4</v>
          </cell>
          <cell r="L618">
            <v>6.8612752355668078E-4</v>
          </cell>
          <cell r="M618">
            <v>7.1738564697379134E-4</v>
          </cell>
          <cell r="N618">
            <v>9.2728103353766555E-4</v>
          </cell>
          <cell r="O618">
            <v>1.3136284379060017E-3</v>
          </cell>
        </row>
        <row r="619">
          <cell r="A619" t="str">
            <v>D-T-ELC-Bus_c_S4</v>
          </cell>
          <cell r="B619" t="str">
            <v>VAR_ncap</v>
          </cell>
          <cell r="C619" t="str">
            <v>-</v>
          </cell>
          <cell r="D619">
            <v>6.7068164241583598E-6</v>
          </cell>
          <cell r="E619">
            <v>5.7716750592175303E-6</v>
          </cell>
          <cell r="F619">
            <v>8.1596278111619298E-6</v>
          </cell>
          <cell r="G619">
            <v>4.7492987091739399E-5</v>
          </cell>
          <cell r="H619">
            <v>4.1305867164136998E-5</v>
          </cell>
          <cell r="I619">
            <v>5.5122263564045702E-5</v>
          </cell>
          <cell r="J619">
            <v>6.1303039335444304E-5</v>
          </cell>
          <cell r="K619">
            <v>7.8214158115644201E-5</v>
          </cell>
          <cell r="L619">
            <v>7.8961769032841699E-5</v>
          </cell>
          <cell r="M619">
            <v>1.00140753467145E-4</v>
          </cell>
          <cell r="N619">
            <v>1.10770811291851E-4</v>
          </cell>
          <cell r="O619">
            <v>1.6077256840091301E-4</v>
          </cell>
        </row>
        <row r="620">
          <cell r="A620" t="str">
            <v>D-T-ELC-Bus_c_S4</v>
          </cell>
          <cell r="B620" t="str">
            <v>VAR_cap</v>
          </cell>
          <cell r="C620" t="str">
            <v>-</v>
          </cell>
          <cell r="D620">
            <v>6.7068164241583598E-6</v>
          </cell>
          <cell r="E620">
            <v>1.24784914833759E-5</v>
          </cell>
          <cell r="F620">
            <v>2.0638119294537801E-5</v>
          </cell>
          <cell r="G620">
            <v>5.6245942524147699E-5</v>
          </cell>
          <cell r="H620">
            <v>5.3622437959458598E-5</v>
          </cell>
          <cell r="I620">
            <v>8.8569819225964394E-5</v>
          </cell>
          <cell r="J620">
            <v>8.9884539120820098E-5</v>
          </cell>
          <cell r="K620">
            <v>1.1958530103107E-4</v>
          </cell>
          <cell r="L620">
            <v>1.3619081479370899E-4</v>
          </cell>
          <cell r="M620">
            <v>1.2061826557936999E-4</v>
          </cell>
          <cell r="N620">
            <v>1.79165574948525E-4</v>
          </cell>
          <cell r="O620">
            <v>2.3552767213625401E-4</v>
          </cell>
        </row>
        <row r="621">
          <cell r="A621" t="str">
            <v>D-TH2O</v>
          </cell>
          <cell r="B621" t="str">
            <v>VAR_fout</v>
          </cell>
          <cell r="C621" t="str">
            <v>TH2Ointl</v>
          </cell>
          <cell r="K621">
            <v>5.4869348343091303E-5</v>
          </cell>
          <cell r="L621">
            <v>8.1190324602954705E-5</v>
          </cell>
          <cell r="M621">
            <v>5.7768036442445497E-5</v>
          </cell>
          <cell r="N621">
            <v>5.9746758051671402E-5</v>
          </cell>
          <cell r="O621">
            <v>4.9608029060085403E-5</v>
          </cell>
        </row>
        <row r="622">
          <cell r="A622" t="str">
            <v>D-TH2O</v>
          </cell>
          <cell r="B622" t="str">
            <v>VAR_fout</v>
          </cell>
          <cell r="C622" t="str">
            <v>TH2O</v>
          </cell>
          <cell r="D622">
            <v>3.3321045009380569E-3</v>
          </cell>
          <cell r="E622">
            <v>2.9216015874427058E-3</v>
          </cell>
          <cell r="F622">
            <v>2.8166019139682537E-3</v>
          </cell>
          <cell r="G622">
            <v>1.858740164958094E-4</v>
          </cell>
          <cell r="H622">
            <v>3.6693684679135199E-4</v>
          </cell>
          <cell r="I622">
            <v>6.3116586293764814E-4</v>
          </cell>
          <cell r="J622">
            <v>8.839937247886717E-4</v>
          </cell>
          <cell r="K622">
            <v>1.6461664316014574E-3</v>
          </cell>
          <cell r="L622">
            <v>1.9615077802922535E-3</v>
          </cell>
          <cell r="M622">
            <v>2.2212341463253987E-3</v>
          </cell>
          <cell r="N622">
            <v>2.2325482762853362E-3</v>
          </cell>
          <cell r="O622">
            <v>3.4890195781943378E-3</v>
          </cell>
        </row>
        <row r="623">
          <cell r="A623" t="str">
            <v>D-TH2O</v>
          </cell>
          <cell r="B623" t="str">
            <v>VAR_fin</v>
          </cell>
          <cell r="C623" t="str">
            <v>H2</v>
          </cell>
          <cell r="D623">
            <v>3.3321045009380569E-3</v>
          </cell>
          <cell r="E623">
            <v>2.9216015874427058E-3</v>
          </cell>
          <cell r="F623">
            <v>2.8166019139682537E-3</v>
          </cell>
          <cell r="G623">
            <v>1.858740164958094E-4</v>
          </cell>
          <cell r="H623">
            <v>3.6693684679135199E-4</v>
          </cell>
          <cell r="I623">
            <v>6.3116586293764814E-4</v>
          </cell>
          <cell r="J623">
            <v>8.839937247886717E-4</v>
          </cell>
          <cell r="K623">
            <v>1.7010357799445497E-3</v>
          </cell>
          <cell r="L623">
            <v>2.0426981048952053E-3</v>
          </cell>
          <cell r="M623">
            <v>2.2790021827678434E-3</v>
          </cell>
          <cell r="N623">
            <v>2.2922950343370078E-3</v>
          </cell>
          <cell r="O623">
            <v>3.5386276072544211E-3</v>
          </cell>
        </row>
        <row r="624">
          <cell r="A624" t="str">
            <v>D-TH2O</v>
          </cell>
          <cell r="B624" t="str">
            <v>VAR_ncap</v>
          </cell>
          <cell r="C624" t="str">
            <v>-</v>
          </cell>
          <cell r="D624">
            <v>6.0057769473744697E-4</v>
          </cell>
          <cell r="E624">
            <v>2.4048582696504698E-7</v>
          </cell>
          <cell r="F624">
            <v>1.5985445272215101E-7</v>
          </cell>
          <cell r="G624">
            <v>1.8836350309472801E-7</v>
          </cell>
          <cell r="H624">
            <v>3.6111006565434498E-7</v>
          </cell>
          <cell r="I624">
            <v>4.9771444615161499E-7</v>
          </cell>
          <cell r="J624">
            <v>2.0230309650151899E-5</v>
          </cell>
          <cell r="K624">
            <v>6.8083893688410498E-5</v>
          </cell>
          <cell r="L624">
            <v>6.9350970395458601E-5</v>
          </cell>
          <cell r="M624">
            <v>5.4723241799945496E-4</v>
          </cell>
          <cell r="N624">
            <v>1.4705572211186501E-4</v>
          </cell>
          <cell r="O624">
            <v>3.6397670869363499E-4</v>
          </cell>
        </row>
        <row r="625">
          <cell r="A625" t="str">
            <v>D-TH2O</v>
          </cell>
          <cell r="B625" t="str">
            <v>VAR_cap</v>
          </cell>
          <cell r="C625" t="str">
            <v>-</v>
          </cell>
          <cell r="D625">
            <v>6.0057769473744697E-4</v>
          </cell>
          <cell r="E625">
            <v>6.0081818056441198E-4</v>
          </cell>
          <cell r="F625">
            <v>6.00978035017134E-4</v>
          </cell>
          <cell r="G625">
            <v>6.0116639852022895E-4</v>
          </cell>
          <cell r="H625">
            <v>6.0152750858588296E-4</v>
          </cell>
          <cell r="I625">
            <v>6.0202522303203496E-4</v>
          </cell>
          <cell r="J625">
            <v>6.2225553268218596E-4</v>
          </cell>
          <cell r="K625">
            <v>6.9033942637059702E-4</v>
          </cell>
          <cell r="L625">
            <v>7.5969039676605603E-4</v>
          </cell>
          <cell r="M625">
            <v>8.6197837108580901E-4</v>
          </cell>
          <cell r="N625">
            <v>8.5296910177910801E-4</v>
          </cell>
          <cell r="O625">
            <v>1.2167888470507799E-3</v>
          </cell>
        </row>
        <row r="626">
          <cell r="A626" t="str">
            <v>TFHGV-HYBDSL</v>
          </cell>
          <cell r="B626" t="str">
            <v>VAR_fout</v>
          </cell>
          <cell r="C626" t="str">
            <v>CO2_T</v>
          </cell>
          <cell r="E626">
            <v>225.892724585628</v>
          </cell>
          <cell r="F626">
            <v>309.0796536101675</v>
          </cell>
          <cell r="G626">
            <v>822.54481397648181</v>
          </cell>
          <cell r="H626">
            <v>1084.3374393905051</v>
          </cell>
          <cell r="I626">
            <v>1129.588801740116</v>
          </cell>
          <cell r="J626">
            <v>1175.414264443667</v>
          </cell>
          <cell r="K626">
            <v>1221.0743206742432</v>
          </cell>
          <cell r="L626">
            <v>1260.511338547765</v>
          </cell>
          <cell r="M626">
            <v>1304.3434446380841</v>
          </cell>
          <cell r="N626">
            <v>1350.1546548532069</v>
          </cell>
          <cell r="O626">
            <v>1400.821334411497</v>
          </cell>
        </row>
        <row r="627">
          <cell r="A627" t="str">
            <v>TFHGV-HYBDSL</v>
          </cell>
          <cell r="B627" t="str">
            <v>VAR_fout</v>
          </cell>
          <cell r="C627" t="str">
            <v>TFHGV</v>
          </cell>
          <cell r="E627">
            <v>0.50376497407329623</v>
          </cell>
          <cell r="F627">
            <v>0.68928073700969361</v>
          </cell>
          <cell r="G627">
            <v>1.8343630484208588</v>
          </cell>
          <cell r="H627">
            <v>2.4181886470371765</v>
          </cell>
          <cell r="I627">
            <v>2.5191040325266791</v>
          </cell>
          <cell r="J627">
            <v>2.6212997233046713</v>
          </cell>
          <cell r="K627">
            <v>2.7231265399291362</v>
          </cell>
          <cell r="L627">
            <v>2.8110753143884568</v>
          </cell>
          <cell r="M627">
            <v>2.9088256063851139</v>
          </cell>
          <cell r="N627">
            <v>3.0109895125871571</v>
          </cell>
          <cell r="O627">
            <v>3.1239816355556278</v>
          </cell>
        </row>
        <row r="628">
          <cell r="A628" t="str">
            <v>TFHGV-HYBDSL</v>
          </cell>
          <cell r="B628" t="str">
            <v>VAR_fin</v>
          </cell>
          <cell r="C628" t="str">
            <v>TDSL</v>
          </cell>
          <cell r="E628">
            <v>3.0817561335010706</v>
          </cell>
          <cell r="F628">
            <v>4.2166392034129352</v>
          </cell>
          <cell r="G628">
            <v>11.221620927373559</v>
          </cell>
          <cell r="H628">
            <v>14.793143784317943</v>
          </cell>
          <cell r="I628">
            <v>15.410488427559567</v>
          </cell>
          <cell r="J628">
            <v>16.035665272082774</v>
          </cell>
          <cell r="K628">
            <v>16.658585548079706</v>
          </cell>
          <cell r="L628">
            <v>17.196607620024078</v>
          </cell>
          <cell r="M628">
            <v>17.794589967777362</v>
          </cell>
          <cell r="N628">
            <v>18.419572371803646</v>
          </cell>
          <cell r="O628">
            <v>19.110795830989058</v>
          </cell>
        </row>
        <row r="629">
          <cell r="A629" t="str">
            <v>TFHGV-HYBDSL</v>
          </cell>
          <cell r="B629" t="str">
            <v>VAR_ncap</v>
          </cell>
          <cell r="C629" t="str">
            <v>-</v>
          </cell>
          <cell r="E629">
            <v>9.4770006072410293E-3</v>
          </cell>
          <cell r="F629">
            <v>3.4905841586535301E-3</v>
          </cell>
          <cell r="G629">
            <v>2.9078214196475001E-2</v>
          </cell>
          <cell r="H629">
            <v>3.9821245232786101E-2</v>
          </cell>
          <cell r="I629">
            <v>1.7091057137136201E-2</v>
          </cell>
          <cell r="J629">
            <v>4.2479395637917798E-2</v>
          </cell>
          <cell r="K629">
            <v>2.46701679319727E-2</v>
          </cell>
          <cell r="L629">
            <v>3.7177707236736898E-2</v>
          </cell>
          <cell r="M629">
            <v>4.7507792059278298E-2</v>
          </cell>
          <cell r="N629">
            <v>2.6707917542501201E-2</v>
          </cell>
          <cell r="O629">
            <v>4.3342084027880201E-2</v>
          </cell>
        </row>
        <row r="630">
          <cell r="A630" t="str">
            <v>TFHGV-HYBDSL</v>
          </cell>
          <cell r="B630" t="str">
            <v>VAR_cap</v>
          </cell>
          <cell r="C630" t="str">
            <v>-</v>
          </cell>
          <cell r="E630">
            <v>9.4770006072410293E-3</v>
          </cell>
          <cell r="F630">
            <v>1.29675847658946E-2</v>
          </cell>
          <cell r="G630">
            <v>3.45091063005998E-2</v>
          </cell>
          <cell r="H630">
            <v>4.73622298219551E-2</v>
          </cell>
          <cell r="I630">
            <v>4.9336435527519998E-2</v>
          </cell>
          <cell r="J630">
            <v>5.13412966977198E-2</v>
          </cell>
          <cell r="K630">
            <v>5.3337933298071002E-2</v>
          </cell>
          <cell r="L630">
            <v>5.5228789080763799E-2</v>
          </cell>
          <cell r="M630">
            <v>5.7149254751538703E-2</v>
          </cell>
          <cell r="N630">
            <v>5.9155089120961499E-2</v>
          </cell>
          <cell r="O630">
            <v>6.1366264975550998E-2</v>
          </cell>
        </row>
        <row r="631">
          <cell r="A631" t="str">
            <v>D-TKER</v>
          </cell>
          <cell r="B631" t="str">
            <v>VAR_fout</v>
          </cell>
          <cell r="C631" t="str">
            <v>CO2</v>
          </cell>
          <cell r="D631">
            <v>80.696062653176</v>
          </cell>
          <cell r="E631">
            <v>102.29867619787601</v>
          </cell>
          <cell r="F631">
            <v>134.48205083972999</v>
          </cell>
          <cell r="G631">
            <v>117.166151264348</v>
          </cell>
          <cell r="H631">
            <v>84.680241858245296</v>
          </cell>
          <cell r="I631">
            <v>71.528024126394996</v>
          </cell>
          <cell r="J631">
            <v>48.076299258819503</v>
          </cell>
          <cell r="K631">
            <v>28.3109260802044</v>
          </cell>
          <cell r="L631">
            <v>14.312910787371701</v>
          </cell>
          <cell r="M631">
            <v>6.3947816951561197E-3</v>
          </cell>
          <cell r="N631">
            <v>3.7539344957075102E-3</v>
          </cell>
          <cell r="O631">
            <v>7.13459668350192E-3</v>
          </cell>
        </row>
        <row r="632">
          <cell r="A632" t="str">
            <v>D-TKER</v>
          </cell>
          <cell r="B632" t="str">
            <v>VAR_fout</v>
          </cell>
          <cell r="C632" t="str">
            <v>TKER</v>
          </cell>
          <cell r="D632">
            <v>1.0921723195761199</v>
          </cell>
          <cell r="E632">
            <v>1.38455060630153</v>
          </cell>
          <cell r="F632">
            <v>1.8201330842899699</v>
          </cell>
          <cell r="G632">
            <v>1.5857728741013699</v>
          </cell>
          <cell r="H632">
            <v>1.14609577136471</v>
          </cell>
          <cell r="I632">
            <v>0.96808847242743501</v>
          </cell>
          <cell r="J632">
            <v>0.65068358420179295</v>
          </cell>
          <cell r="K632">
            <v>0.38317123276829401</v>
          </cell>
          <cell r="L632">
            <v>0.19371657625621</v>
          </cell>
          <cell r="M632">
            <v>8.6549496066481201E-5</v>
          </cell>
          <cell r="N632">
            <v>5.0807229137496801E-5</v>
          </cell>
          <cell r="O632">
            <v>9.6562443728519695E-5</v>
          </cell>
        </row>
        <row r="633">
          <cell r="A633" t="str">
            <v>D-TKER</v>
          </cell>
          <cell r="B633" t="str">
            <v>VAR_fin</v>
          </cell>
          <cell r="C633" t="str">
            <v>KER</v>
          </cell>
          <cell r="D633">
            <v>1.1084623990820868</v>
          </cell>
          <cell r="E633">
            <v>1.4052015961246624</v>
          </cell>
          <cell r="F633">
            <v>1.8472809181281535</v>
          </cell>
          <cell r="G633">
            <v>1.6094251547300551</v>
          </cell>
          <cell r="H633">
            <v>1.1631901354154581</v>
          </cell>
          <cell r="I633">
            <v>0.98252780393399419</v>
          </cell>
          <cell r="J633">
            <v>0.66038872608268673</v>
          </cell>
          <cell r="K633">
            <v>0.38888634725555438</v>
          </cell>
          <cell r="L633">
            <v>0.19660591740895167</v>
          </cell>
          <cell r="M633">
            <v>8.7840407900495918E-5</v>
          </cell>
          <cell r="N633">
            <v>5.1565034281696871E-5</v>
          </cell>
          <cell r="O633">
            <v>9.8002701696454876E-5</v>
          </cell>
        </row>
        <row r="634">
          <cell r="A634" t="str">
            <v>T_B_u-BEVELC-S1</v>
          </cell>
          <cell r="B634" t="str">
            <v>VAR_fout</v>
          </cell>
          <cell r="C634" t="str">
            <v>TPBSu</v>
          </cell>
          <cell r="D634">
            <v>1.1456408704277492E-6</v>
          </cell>
          <cell r="E634">
            <v>2.2207827934724367E-4</v>
          </cell>
          <cell r="F634">
            <v>5.9645709708944119E-4</v>
          </cell>
          <cell r="G634">
            <v>0.11033672960221756</v>
          </cell>
          <cell r="H634">
            <v>0.11509070329170644</v>
          </cell>
          <cell r="I634">
            <v>0.11993192419595215</v>
          </cell>
          <cell r="J634">
            <v>0.12395593174174444</v>
          </cell>
          <cell r="K634">
            <v>0.12761339334926039</v>
          </cell>
          <cell r="L634">
            <v>0.13051620102484499</v>
          </cell>
          <cell r="M634">
            <v>0.12393517196173</v>
          </cell>
          <cell r="N634">
            <v>7.095599150342928E-2</v>
          </cell>
          <cell r="O634">
            <v>5.3114576583760495E-2</v>
          </cell>
        </row>
        <row r="635">
          <cell r="A635" t="str">
            <v>T_B_u-BEVELC-S1</v>
          </cell>
          <cell r="B635" t="str">
            <v>VAR_fin</v>
          </cell>
          <cell r="C635" t="str">
            <v>T-ELC-Bus_u_BatSTGout_S1</v>
          </cell>
          <cell r="D635">
            <v>3.0252479287769317E-6</v>
          </cell>
          <cell r="E635">
            <v>5.66018506871608E-4</v>
          </cell>
          <cell r="F635">
            <v>1.4721838498259799E-3</v>
          </cell>
          <cell r="G635">
            <v>0.24666912420864934</v>
          </cell>
          <cell r="H635">
            <v>0.24434019593626866</v>
          </cell>
          <cell r="I635">
            <v>0.25409181769912254</v>
          </cell>
          <cell r="J635">
            <v>0.24917600136425352</v>
          </cell>
          <cell r="K635">
            <v>0.23994663380070916</v>
          </cell>
          <cell r="L635">
            <v>0.24262465690050261</v>
          </cell>
          <cell r="M635">
            <v>0.22851209581787987</v>
          </cell>
          <cell r="N635">
            <v>0.13082890088933846</v>
          </cell>
          <cell r="O635">
            <v>9.7932838769790947E-2</v>
          </cell>
        </row>
        <row r="636">
          <cell r="A636" t="str">
            <v>T_B_u-BEVELC-S1</v>
          </cell>
          <cell r="B636" t="str">
            <v>VAR_ncap</v>
          </cell>
          <cell r="C636" t="str">
            <v>-</v>
          </cell>
          <cell r="E636">
            <v>4.2624881080776898E-6</v>
          </cell>
          <cell r="F636">
            <v>7.2586276854959003E-6</v>
          </cell>
          <cell r="G636">
            <v>2.5621264389344401E-3</v>
          </cell>
          <cell r="H636">
            <v>2.6259589221210499E-3</v>
          </cell>
          <cell r="I636">
            <v>9.431124460344E-5</v>
          </cell>
          <cell r="J636">
            <v>1.37387054309502E-3</v>
          </cell>
          <cell r="K636">
            <v>1.5446967749490699E-3</v>
          </cell>
          <cell r="L636">
            <v>8.9292696734823802E-4</v>
          </cell>
          <cell r="M636">
            <v>1.2883298897212101E-3</v>
          </cell>
          <cell r="N636">
            <v>4.2505816843594002E-4</v>
          </cell>
          <cell r="O636">
            <v>7.3489604916352998E-5</v>
          </cell>
        </row>
        <row r="637">
          <cell r="A637" t="str">
            <v>T_B_u-BEVELC-S1</v>
          </cell>
          <cell r="B637" t="str">
            <v>VAR_cap</v>
          </cell>
          <cell r="C637" t="str">
            <v>-</v>
          </cell>
          <cell r="D637">
            <v>3.02390998593531E-8</v>
          </cell>
          <cell r="E637">
            <v>4.3039789660242437E-6</v>
          </cell>
          <cell r="F637">
            <v>1.1562606651520153E-5</v>
          </cell>
          <cell r="G637">
            <v>2.5646645646084116E-3</v>
          </cell>
          <cell r="H637">
            <v>2.6322325731982501E-3</v>
          </cell>
          <cell r="I637">
            <v>2.700416487505383E-3</v>
          </cell>
          <cell r="J637">
            <v>2.8189972193776434E-3</v>
          </cell>
          <cell r="K637">
            <v>2.9506852409560869E-3</v>
          </cell>
          <cell r="L637">
            <v>3.0554703703637924E-3</v>
          </cell>
          <cell r="M637">
            <v>2.9724377990830659E-3</v>
          </cell>
          <cell r="N637">
            <v>1.8714520876846742E-3</v>
          </cell>
          <cell r="O637">
            <v>1.3672589574585075E-3</v>
          </cell>
        </row>
        <row r="638">
          <cell r="A638" t="str">
            <v>TPSHPH2OEXT</v>
          </cell>
          <cell r="B638" t="str">
            <v>VAR_fout</v>
          </cell>
          <cell r="C638" t="str">
            <v>TPSHP</v>
          </cell>
          <cell r="H638">
            <v>8.4372404062250399E-5</v>
          </cell>
          <cell r="I638">
            <v>1.0849574083429199E-4</v>
          </cell>
          <cell r="J638">
            <v>1.6682627686649001E-4</v>
          </cell>
          <cell r="K638">
            <v>3.4072294042242402E-4</v>
          </cell>
          <cell r="L638">
            <v>3.7225270630180399E-4</v>
          </cell>
          <cell r="M638">
            <v>3.9282334850359902E-4</v>
          </cell>
          <cell r="N638">
            <v>4.0888807237820401E-4</v>
          </cell>
          <cell r="O638">
            <v>4.1686391462876298E-4</v>
          </cell>
        </row>
        <row r="639">
          <cell r="A639" t="str">
            <v>TPSHPH2OEXT</v>
          </cell>
          <cell r="B639" t="str">
            <v>VAR_fin</v>
          </cell>
          <cell r="C639" t="str">
            <v>TH2O</v>
          </cell>
          <cell r="H639">
            <v>4.7044007113496843E-5</v>
          </cell>
          <cell r="I639">
            <v>6.0494594889423177E-5</v>
          </cell>
          <cell r="J639">
            <v>9.3018287707375633E-5</v>
          </cell>
          <cell r="K639">
            <v>1.8997885162947228E-4</v>
          </cell>
          <cell r="L639">
            <v>2.0755908472585349E-4</v>
          </cell>
          <cell r="M639">
            <v>2.1902877613533972E-4</v>
          </cell>
          <cell r="N639">
            <v>2.2798607671996692E-4</v>
          </cell>
          <cell r="O639">
            <v>2.3243321300512684E-4</v>
          </cell>
        </row>
        <row r="640">
          <cell r="A640" t="str">
            <v>TPSHPH2OEXT</v>
          </cell>
          <cell r="B640" t="str">
            <v>VAR_ncap</v>
          </cell>
          <cell r="C640" t="str">
            <v>-</v>
          </cell>
          <cell r="H640">
            <v>8.4678437247246105E-5</v>
          </cell>
          <cell r="I640">
            <v>2.5064951076240599E-5</v>
          </cell>
          <cell r="J640">
            <v>6.0612910459945698E-5</v>
          </cell>
          <cell r="K640">
            <v>1.8240864134328201E-4</v>
          </cell>
          <cell r="L640">
            <v>9.7530661743285693E-5</v>
          </cell>
          <cell r="M640">
            <v>7.2390760708708498E-5</v>
          </cell>
          <cell r="N640">
            <v>7.7191554172841595E-5</v>
          </cell>
          <cell r="O640">
            <v>1.86869326123435E-4</v>
          </cell>
        </row>
        <row r="641">
          <cell r="A641" t="str">
            <v>TPSHPH2OEXT</v>
          </cell>
          <cell r="B641" t="str">
            <v>VAR_cap</v>
          </cell>
          <cell r="C641" t="str">
            <v>-</v>
          </cell>
          <cell r="H641">
            <v>8.4678437247246105E-5</v>
          </cell>
          <cell r="I641">
            <v>1.0906291481018365E-4</v>
          </cell>
          <cell r="J641">
            <v>1.6733345024929285E-4</v>
          </cell>
          <cell r="K641">
            <v>3.4204127815326736E-4</v>
          </cell>
          <cell r="L641">
            <v>3.728694038313701E-4</v>
          </cell>
          <cell r="M641">
            <v>3.9429641662257268E-4</v>
          </cell>
          <cell r="N641">
            <v>4.1007150949857768E-4</v>
          </cell>
          <cell r="O641">
            <v>4.1944849424016393E-4</v>
          </cell>
        </row>
        <row r="642">
          <cell r="A642" t="str">
            <v>T_B_u-BEVELC-S2</v>
          </cell>
          <cell r="B642" t="str">
            <v>VAR_fout</v>
          </cell>
          <cell r="C642" t="str">
            <v>TPBSu</v>
          </cell>
          <cell r="D642">
            <v>2.3403887021598738E-4</v>
          </cell>
          <cell r="E642">
            <v>4.2718098821449899E-4</v>
          </cell>
          <cell r="F642">
            <v>6.7954975176560798E-4</v>
          </cell>
          <cell r="G642">
            <v>3.979566169377937E-2</v>
          </cell>
          <cell r="H642">
            <v>4.1499042643235451E-2</v>
          </cell>
          <cell r="I642">
            <v>4.323589640934327E-2</v>
          </cell>
          <cell r="J642">
            <v>4.4667476172966063E-2</v>
          </cell>
          <cell r="K642">
            <v>4.6037412837425067E-2</v>
          </cell>
          <cell r="L642">
            <v>4.7175205648281648E-2</v>
          </cell>
          <cell r="M642">
            <v>4.8231436698990569E-2</v>
          </cell>
          <cell r="N642">
            <v>4.9477282183335039E-2</v>
          </cell>
          <cell r="O642">
            <v>4.9222209386302972E-2</v>
          </cell>
        </row>
        <row r="643">
          <cell r="A643" t="str">
            <v>T_B_u-BEVELC-S2</v>
          </cell>
          <cell r="B643" t="str">
            <v>VAR_fin</v>
          </cell>
          <cell r="C643" t="str">
            <v>T-ELC-Bus_u_BatSTGout_S2</v>
          </cell>
          <cell r="D643">
            <v>8.5049157151419359E-4</v>
          </cell>
          <cell r="E643">
            <v>1.5360770335090708E-3</v>
          </cell>
          <cell r="F643">
            <v>2.3801380740573366E-3</v>
          </cell>
          <cell r="G643">
            <v>0.12280738733843251</v>
          </cell>
          <cell r="H643">
            <v>0.1221666365962992</v>
          </cell>
          <cell r="I643">
            <v>0.12589433099890607</v>
          </cell>
          <cell r="J643">
            <v>0.12486796168419866</v>
          </cell>
          <cell r="K643">
            <v>0.1200376718396569</v>
          </cell>
          <cell r="L643">
            <v>0.12123625330317031</v>
          </cell>
          <cell r="M643">
            <v>0.12290892495589355</v>
          </cell>
          <cell r="N643">
            <v>0.12608373250097243</v>
          </cell>
          <cell r="O643">
            <v>0.12543372650043849</v>
          </cell>
        </row>
        <row r="644">
          <cell r="A644" t="str">
            <v>T_B_u-BEVELC-S2</v>
          </cell>
          <cell r="B644" t="str">
            <v>VAR_ncap</v>
          </cell>
          <cell r="C644" t="str">
            <v>-</v>
          </cell>
          <cell r="E644">
            <v>1.03566963344025E-6</v>
          </cell>
          <cell r="F644">
            <v>4.6428008807505699E-6</v>
          </cell>
          <cell r="G644">
            <v>7.4387684937720505E-4</v>
          </cell>
          <cell r="H644">
            <v>7.1010538060076905E-4</v>
          </cell>
          <cell r="I644">
            <v>1.04445070976234E-4</v>
          </cell>
          <cell r="J644">
            <v>3.7022428429453003E-4</v>
          </cell>
          <cell r="K644">
            <v>4.63245327212875E-4</v>
          </cell>
          <cell r="L644">
            <v>2.6040487333139499E-4</v>
          </cell>
          <cell r="M644">
            <v>4.1296658689795598E-4</v>
          </cell>
          <cell r="N644">
            <v>4.7469614021964301E-4</v>
          </cell>
          <cell r="O644">
            <v>1.76786797899179E-4</v>
          </cell>
        </row>
        <row r="645">
          <cell r="A645" t="str">
            <v>T_B_u-BEVELC-S2</v>
          </cell>
          <cell r="B645" t="str">
            <v>VAR_cap</v>
          </cell>
          <cell r="C645" t="str">
            <v>-</v>
          </cell>
          <cell r="D645">
            <v>4.7667710172026103E-6</v>
          </cell>
          <cell r="E645">
            <v>8.2455609468464001E-6</v>
          </cell>
          <cell r="F645">
            <v>1.289553936361778E-5</v>
          </cell>
          <cell r="G645">
            <v>7.505454695642174E-4</v>
          </cell>
          <cell r="H645">
            <v>7.83024784329218E-4</v>
          </cell>
          <cell r="I645">
            <v>8.1570262137613996E-4</v>
          </cell>
          <cell r="J645">
            <v>8.4283096836396663E-4</v>
          </cell>
          <cell r="K645">
            <v>8.6913412421847516E-4</v>
          </cell>
          <cell r="L645">
            <v>8.9015001415973169E-4</v>
          </cell>
          <cell r="M645">
            <v>9.1064781816221473E-4</v>
          </cell>
          <cell r="N645">
            <v>9.3376238026002647E-4</v>
          </cell>
          <cell r="O645">
            <v>9.3007154651507688E-4</v>
          </cell>
        </row>
        <row r="646">
          <cell r="A646" t="str">
            <v>TFHGV-ICEDSL</v>
          </cell>
          <cell r="B646" t="str">
            <v>VAR_fout</v>
          </cell>
          <cell r="C646" t="str">
            <v>CO2_T</v>
          </cell>
          <cell r="D646">
            <v>384.81931124190976</v>
          </cell>
          <cell r="E646">
            <v>450.54805764405137</v>
          </cell>
          <cell r="F646">
            <v>351.92295165902431</v>
          </cell>
          <cell r="G646">
            <v>32.391961571724771</v>
          </cell>
          <cell r="H646">
            <v>0.18582748047407041</v>
          </cell>
          <cell r="I646">
            <v>0.26583421164571297</v>
          </cell>
          <cell r="J646">
            <v>0.22666981048475382</v>
          </cell>
          <cell r="K646">
            <v>0.27245221852734602</v>
          </cell>
          <cell r="L646">
            <v>0.28844742799495698</v>
          </cell>
          <cell r="M646">
            <v>0.25685600009337517</v>
          </cell>
          <cell r="N646">
            <v>0.36501464905987901</v>
          </cell>
          <cell r="O646">
            <v>0.48885545909558903</v>
          </cell>
        </row>
        <row r="647">
          <cell r="A647" t="str">
            <v>TFHGV-ICEDSL</v>
          </cell>
          <cell r="B647" t="str">
            <v>VAR_fout</v>
          </cell>
          <cell r="C647" t="str">
            <v>TFHGV</v>
          </cell>
          <cell r="D647">
            <v>0.62318424105193515</v>
          </cell>
          <cell r="E647">
            <v>0.72962671351965247</v>
          </cell>
          <cell r="F647">
            <v>0.56991120541899865</v>
          </cell>
          <cell r="G647">
            <v>5.2456203206416294E-2</v>
          </cell>
          <cell r="H647">
            <v>3.0093281184900925E-4</v>
          </cell>
          <cell r="I647">
            <v>4.3049734405332805E-4</v>
          </cell>
          <cell r="J647">
            <v>3.6707371405154986E-4</v>
          </cell>
          <cell r="K647">
            <v>4.4121467937232938E-4</v>
          </cell>
          <cell r="L647">
            <v>4.6711764780801206E-4</v>
          </cell>
          <cell r="M647">
            <v>4.1595784515398624E-4</v>
          </cell>
          <cell r="N647">
            <v>5.911121671963674E-4</v>
          </cell>
          <cell r="O647">
            <v>7.9166250071340373E-4</v>
          </cell>
        </row>
        <row r="648">
          <cell r="A648" t="str">
            <v>TFHGV-ICEDSL</v>
          </cell>
          <cell r="B648" t="str">
            <v>VAR_fin</v>
          </cell>
          <cell r="C648" t="str">
            <v>TDSL</v>
          </cell>
          <cell r="D648">
            <v>5.2499223907491146</v>
          </cell>
          <cell r="E648">
            <v>6.1466310729065654</v>
          </cell>
          <cell r="F648">
            <v>4.8011316733836829</v>
          </cell>
          <cell r="G648">
            <v>0.44190943481207129</v>
          </cell>
          <cell r="H648">
            <v>2.5351634443938702E-3</v>
          </cell>
          <cell r="I648">
            <v>3.6266604590138251E-3</v>
          </cell>
          <cell r="J648">
            <v>3.0923575782367506E-3</v>
          </cell>
          <cell r="K648">
            <v>3.7169470467577903E-3</v>
          </cell>
          <cell r="L648">
            <v>3.9351627284441677E-3</v>
          </cell>
          <cell r="M648">
            <v>3.5041746261033489E-3</v>
          </cell>
          <cell r="N648">
            <v>4.9797360035454151E-3</v>
          </cell>
          <cell r="O648">
            <v>6.6692422796123989E-3</v>
          </cell>
        </row>
        <row r="649">
          <cell r="A649" t="str">
            <v>TFHGV-ICEDSL</v>
          </cell>
          <cell r="B649" t="str">
            <v>VAR_ncap</v>
          </cell>
          <cell r="C649" t="str">
            <v>-</v>
          </cell>
          <cell r="E649">
            <v>9.9475435689670509E-7</v>
          </cell>
          <cell r="F649">
            <v>4.2096031694462697E-6</v>
          </cell>
          <cell r="G649">
            <v>4.5623796933831203E-6</v>
          </cell>
          <cell r="H649">
            <v>5.8204943296395798E-6</v>
          </cell>
          <cell r="I649">
            <v>5.4299966421246299E-6</v>
          </cell>
          <cell r="J649">
            <v>5.8039833133171399E-6</v>
          </cell>
          <cell r="K649">
            <v>6.0798960217942E-6</v>
          </cell>
          <cell r="L649">
            <v>6.5924812172186496E-6</v>
          </cell>
          <cell r="M649">
            <v>7.8191758822060408E-6</v>
          </cell>
          <cell r="N649">
            <v>8.4968100800091707E-6</v>
          </cell>
          <cell r="O649">
            <v>1.23431823191538E-5</v>
          </cell>
        </row>
        <row r="650">
          <cell r="A650" t="str">
            <v>TFHGV-ICEDSL</v>
          </cell>
          <cell r="B650" t="str">
            <v>VAR_cap</v>
          </cell>
          <cell r="C650" t="str">
            <v>-</v>
          </cell>
          <cell r="D650">
            <v>1.1726317199113587E-2</v>
          </cell>
          <cell r="E650">
            <v>1.3726306287306813E-2</v>
          </cell>
          <cell r="F650">
            <v>1.0724416179351409E-2</v>
          </cell>
          <cell r="G650">
            <v>9.8783403219138664E-4</v>
          </cell>
          <cell r="H650">
            <v>7.0036768567808198E-6</v>
          </cell>
          <cell r="I650">
            <v>1.01431602054726E-5</v>
          </cell>
          <cell r="J650">
            <v>8.6194962807981306E-6</v>
          </cell>
          <cell r="K650">
            <v>9.9967886544757592E-6</v>
          </cell>
          <cell r="L650">
            <v>1.10411214127459E-5</v>
          </cell>
          <cell r="M650">
            <v>9.5288338043716496E-6</v>
          </cell>
          <cell r="N650">
            <v>1.38372001603465E-5</v>
          </cell>
          <cell r="O650">
            <v>1.8077363657566601E-5</v>
          </cell>
        </row>
        <row r="651">
          <cell r="A651" t="str">
            <v>D-T-ELC-Bus_u_S1</v>
          </cell>
          <cell r="B651" t="str">
            <v>VAR_fout</v>
          </cell>
          <cell r="C651" t="str">
            <v>T-ELC-Bus_u_BatSTGin_S1</v>
          </cell>
          <cell r="D651">
            <v>8.8831067771801368E-6</v>
          </cell>
          <cell r="E651">
            <v>5.7142853849364423E-4</v>
          </cell>
          <cell r="F651">
            <v>1.4767103628926853E-3</v>
          </cell>
          <cell r="G651">
            <v>0.24680776319744113</v>
          </cell>
          <cell r="H651">
            <v>0.2445900070245543</v>
          </cell>
          <cell r="I651">
            <v>0.25430717388990626</v>
          </cell>
          <cell r="J651">
            <v>0.24945925107227845</v>
          </cell>
          <cell r="K651">
            <v>0.24053777219733702</v>
          </cell>
          <cell r="L651">
            <v>0.24305144329640491</v>
          </cell>
          <cell r="M651">
            <v>0.22927477046355266</v>
          </cell>
          <cell r="N651">
            <v>0.13141486320199103</v>
          </cell>
          <cell r="O651">
            <v>9.9341793262074166E-2</v>
          </cell>
        </row>
        <row r="652">
          <cell r="A652" t="str">
            <v>D-T-ELC-Bus_u_S1</v>
          </cell>
          <cell r="B652" t="str">
            <v>VAR_fin</v>
          </cell>
          <cell r="C652" t="str">
            <v>TELC</v>
          </cell>
          <cell r="D652">
            <v>8.8831067771801368E-6</v>
          </cell>
          <cell r="E652">
            <v>5.7142853849364423E-4</v>
          </cell>
          <cell r="F652">
            <v>1.4767103628926853E-3</v>
          </cell>
          <cell r="G652">
            <v>0.24680776319744113</v>
          </cell>
          <cell r="H652">
            <v>0.2445900070245543</v>
          </cell>
          <cell r="I652">
            <v>0.25430717388990626</v>
          </cell>
          <cell r="J652">
            <v>0.24945925107227845</v>
          </cell>
          <cell r="K652">
            <v>0.24053777219733702</v>
          </cell>
          <cell r="L652">
            <v>0.24305144329640491</v>
          </cell>
          <cell r="M652">
            <v>0.22927477046355266</v>
          </cell>
          <cell r="N652">
            <v>0.13141486320199103</v>
          </cell>
          <cell r="O652">
            <v>9.9341793262074166E-2</v>
          </cell>
        </row>
        <row r="653">
          <cell r="A653" t="str">
            <v>D-T-ELC-Bus_u_S1</v>
          </cell>
          <cell r="B653" t="str">
            <v>VAR_ncap</v>
          </cell>
          <cell r="C653" t="str">
            <v>-</v>
          </cell>
          <cell r="D653">
            <v>1.0926966199484401E-4</v>
          </cell>
          <cell r="E653">
            <v>1.16918393545463E-4</v>
          </cell>
          <cell r="F653">
            <v>2.8218435477394302E-4</v>
          </cell>
          <cell r="G653">
            <v>2.5624471421490901E-2</v>
          </cell>
          <cell r="H653">
            <v>2.38868436752327E-4</v>
          </cell>
          <cell r="I653">
            <v>2.1261017932298398E-2</v>
          </cell>
          <cell r="J653">
            <v>4.9850097271904098E-3</v>
          </cell>
          <cell r="K653">
            <v>1.3178978164591199E-2</v>
          </cell>
          <cell r="L653">
            <v>1.0271085520805001E-2</v>
          </cell>
          <cell r="M653">
            <v>7.2156230228788299E-3</v>
          </cell>
          <cell r="N653">
            <v>4.8578947939955097E-3</v>
          </cell>
          <cell r="O653">
            <v>7.83274469916207E-4</v>
          </cell>
        </row>
        <row r="654">
          <cell r="A654" t="str">
            <v>D-T-ELC-Bus_u_S1</v>
          </cell>
          <cell r="B654" t="str">
            <v>VAR_cap</v>
          </cell>
          <cell r="C654" t="str">
            <v>-</v>
          </cell>
          <cell r="D654">
            <v>1.0926966199484401E-4</v>
          </cell>
          <cell r="E654">
            <v>2.26188055540308E-4</v>
          </cell>
          <cell r="F654">
            <v>5.0837241031425002E-4</v>
          </cell>
          <cell r="G654">
            <v>2.6088035274359999E-2</v>
          </cell>
          <cell r="H654">
            <v>2.60079152625417E-2</v>
          </cell>
          <cell r="I654">
            <v>2.6880946901999499E-2</v>
          </cell>
          <cell r="J654">
            <v>2.6369883570555301E-2</v>
          </cell>
          <cell r="K654">
            <v>2.5426692882427399E-2</v>
          </cell>
          <cell r="L654">
            <v>2.569237419466E-2</v>
          </cell>
          <cell r="M654">
            <v>2.4238876281377299E-2</v>
          </cell>
          <cell r="N654">
            <v>1.3892752238298301E-2</v>
          </cell>
          <cell r="O654">
            <v>1.0510725072880501E-2</v>
          </cell>
        </row>
        <row r="655">
          <cell r="A655" t="str">
            <v>T-Plg-DSL-mix_S1</v>
          </cell>
          <cell r="B655" t="str">
            <v>VAR_fout</v>
          </cell>
          <cell r="C655" t="str">
            <v>CO2_T</v>
          </cell>
          <cell r="D655">
            <v>1.3235353434808601E-3</v>
          </cell>
          <cell r="E655">
            <v>3.5948045732952905E-2</v>
          </cell>
          <cell r="F655">
            <v>4.8401969242237747E-2</v>
          </cell>
          <cell r="G655">
            <v>5.5895349890503529E-2</v>
          </cell>
          <cell r="H655">
            <v>6.844934088298886E-2</v>
          </cell>
          <cell r="I655">
            <v>0.10469281502514521</v>
          </cell>
          <cell r="J655">
            <v>9.7791562129544304E-2</v>
          </cell>
          <cell r="K655">
            <v>0.14297806193238088</v>
          </cell>
          <cell r="L655">
            <v>0.10383255210856</v>
          </cell>
          <cell r="M655">
            <v>3.1208680693232196E-2</v>
          </cell>
          <cell r="N655">
            <v>1.511687407353878E-2</v>
          </cell>
          <cell r="O655">
            <v>1.1515145983358063E-2</v>
          </cell>
        </row>
        <row r="656">
          <cell r="A656" t="str">
            <v>T-Plg-DSL-mix_S1</v>
          </cell>
          <cell r="B656" t="str">
            <v>VAR_fout</v>
          </cell>
          <cell r="C656" t="str">
            <v>T-PEVmix-ELC_DSL_S1</v>
          </cell>
          <cell r="D656">
            <v>1.3152396764227937E-5</v>
          </cell>
          <cell r="E656">
            <v>3.5722730239673927E-4</v>
          </cell>
          <cell r="F656">
            <v>4.8098594932087247E-4</v>
          </cell>
          <cell r="G656">
            <v>5.5545008499871518E-4</v>
          </cell>
          <cell r="H656">
            <v>7.0121406639343819E-4</v>
          </cell>
          <cell r="I656">
            <v>1.0936150675922639E-3</v>
          </cell>
          <cell r="J656">
            <v>1.0914840245778183E-3</v>
          </cell>
          <cell r="K656">
            <v>1.6882654074182784E-3</v>
          </cell>
          <cell r="L656">
            <v>1.267736259320931E-3</v>
          </cell>
          <cell r="M656">
            <v>4.0861931172903558E-4</v>
          </cell>
          <cell r="N656">
            <v>2.0061932830716363E-4</v>
          </cell>
          <cell r="O656">
            <v>1.5923448850653507E-4</v>
          </cell>
        </row>
        <row r="657">
          <cell r="A657" t="str">
            <v>T-Plg-DSL-mix_S1</v>
          </cell>
          <cell r="B657" t="str">
            <v>VAR_fin</v>
          </cell>
          <cell r="C657" t="str">
            <v>TDSL</v>
          </cell>
          <cell r="D657">
            <v>1.805641669141688E-5</v>
          </cell>
          <cell r="E657">
            <v>4.9042354342364281E-4</v>
          </cell>
          <cell r="F657">
            <v>6.6032700194048797E-4</v>
          </cell>
          <cell r="G657">
            <v>7.6255593302187519E-4</v>
          </cell>
          <cell r="H657">
            <v>9.3382456866287567E-4</v>
          </cell>
          <cell r="I657">
            <v>1.4282785133034822E-3</v>
          </cell>
          <cell r="J657">
            <v>1.3341277234589959E-3</v>
          </cell>
          <cell r="K657">
            <v>1.9505874752030164E-3</v>
          </cell>
          <cell r="L657">
            <v>1.416542320717053E-3</v>
          </cell>
          <cell r="M657">
            <v>4.2576644874805104E-4</v>
          </cell>
          <cell r="N657">
            <v>2.062329341546899E-4</v>
          </cell>
          <cell r="O657">
            <v>1.5709612528455767E-4</v>
          </cell>
        </row>
        <row r="658">
          <cell r="A658" t="str">
            <v>T_B_u-BEVELC-S3</v>
          </cell>
          <cell r="B658" t="str">
            <v>VAR_fout</v>
          </cell>
          <cell r="C658" t="str">
            <v>TPBSu</v>
          </cell>
          <cell r="D658">
            <v>6.009496852547474E-4</v>
          </cell>
          <cell r="E658">
            <v>5.8711141475082534E-4</v>
          </cell>
          <cell r="F658">
            <v>6.6090561507662021E-4</v>
          </cell>
          <cell r="G658">
            <v>0.10505981053387255</v>
          </cell>
          <cell r="H658">
            <v>0.10052083361958811</v>
          </cell>
          <cell r="I658">
            <v>9.5031301588530015E-2</v>
          </cell>
          <cell r="J658">
            <v>8.7316704849528637E-2</v>
          </cell>
          <cell r="K658">
            <v>7.896175844025892E-2</v>
          </cell>
          <cell r="L658">
            <v>7.2366300946701906E-2</v>
          </cell>
          <cell r="M658">
            <v>7.5730429763438203E-2</v>
          </cell>
          <cell r="N658">
            <v>0.13296986523392521</v>
          </cell>
          <cell r="O658">
            <v>0.15995407877202816</v>
          </cell>
        </row>
        <row r="659">
          <cell r="A659" t="str">
            <v>T_B_u-BEVELC-S3</v>
          </cell>
          <cell r="B659" t="str">
            <v>VAR_fin</v>
          </cell>
          <cell r="C659" t="str">
            <v>T-ELC-Bus_u_BatSTGout_S3</v>
          </cell>
          <cell r="D659">
            <v>3.2844091821543917E-3</v>
          </cell>
          <cell r="E659">
            <v>3.15980556858985E-3</v>
          </cell>
          <cell r="F659">
            <v>3.5312846882689006E-3</v>
          </cell>
          <cell r="G659">
            <v>0.48662176667858165</v>
          </cell>
          <cell r="H659">
            <v>0.46040185940749051</v>
          </cell>
          <cell r="I659">
            <v>0.401955405824098</v>
          </cell>
          <cell r="J659">
            <v>0.36193177698543921</v>
          </cell>
          <cell r="K659">
            <v>0.30493739191529307</v>
          </cell>
          <cell r="L659">
            <v>0.27662824716274736</v>
          </cell>
          <cell r="M659">
            <v>0.2888899655354118</v>
          </cell>
          <cell r="N659">
            <v>0.50724206774834191</v>
          </cell>
          <cell r="O659">
            <v>0.61017913734340135</v>
          </cell>
        </row>
        <row r="660">
          <cell r="A660" t="str">
            <v>T_B_u-BEVELC-S3</v>
          </cell>
          <cell r="B660" t="str">
            <v>VAR_ncap</v>
          </cell>
          <cell r="C660" t="str">
            <v>-</v>
          </cell>
          <cell r="E660">
            <v>5.6077501389983104E-7</v>
          </cell>
          <cell r="F660">
            <v>1.3287935844671E-6</v>
          </cell>
          <cell r="G660">
            <v>1.9737983042221298E-3</v>
          </cell>
          <cell r="H660">
            <v>3.9727930780627602E-4</v>
          </cell>
          <cell r="I660">
            <v>1.39486437218998E-3</v>
          </cell>
          <cell r="J660">
            <v>3.99850309127019E-4</v>
          </cell>
          <cell r="K660">
            <v>1.08944314994682E-3</v>
          </cell>
          <cell r="L660">
            <v>2.13928518860207E-4</v>
          </cell>
          <cell r="M660">
            <v>1.26593915865781E-3</v>
          </cell>
          <cell r="N660">
            <v>1.241769839486E-3</v>
          </cell>
          <cell r="O660">
            <v>1.77509041819306E-3</v>
          </cell>
        </row>
        <row r="661">
          <cell r="A661" t="str">
            <v>T_B_u-BEVELC-S3</v>
          </cell>
          <cell r="B661" t="str">
            <v>VAR_cap</v>
          </cell>
          <cell r="C661" t="str">
            <v>-</v>
          </cell>
          <cell r="D661">
            <v>1.5543470582566099E-5</v>
          </cell>
          <cell r="E661">
            <v>1.1139363937713634E-5</v>
          </cell>
          <cell r="F661">
            <v>1.2478504393615733E-5</v>
          </cell>
          <cell r="G661">
            <v>1.9811266609148547E-3</v>
          </cell>
          <cell r="H661">
            <v>1.8957321222513922E-3</v>
          </cell>
          <cell r="I661">
            <v>1.79214367999625E-3</v>
          </cell>
          <cell r="J661">
            <v>1.6467128122733697E-3</v>
          </cell>
          <cell r="K661">
            <v>1.48929345907383E-3</v>
          </cell>
          <cell r="L661">
            <v>1.3648073155263006E-3</v>
          </cell>
          <cell r="M661">
            <v>1.42834986600922E-3</v>
          </cell>
          <cell r="N661">
            <v>2.5077089981438202E-3</v>
          </cell>
          <cell r="O661">
            <v>3.0168602576790601E-3</v>
          </cell>
        </row>
        <row r="662">
          <cell r="A662" t="str">
            <v>D-T-ELC-Bus_u_S2</v>
          </cell>
          <cell r="B662" t="str">
            <v>VAR_fout</v>
          </cell>
          <cell r="C662" t="str">
            <v>T-ELC-Bus_u_BatSTGin_S2</v>
          </cell>
          <cell r="D662">
            <v>8.4054267315828845E-4</v>
          </cell>
          <cell r="E662">
            <v>1.5215740940589674E-3</v>
          </cell>
          <cell r="F662">
            <v>2.3640746967295238E-3</v>
          </cell>
          <cell r="G662">
            <v>0.12290386328143534</v>
          </cell>
          <cell r="H662">
            <v>0.12235942986036638</v>
          </cell>
          <cell r="I662">
            <v>0.12607893411689344</v>
          </cell>
          <cell r="J662">
            <v>0.12510580233410173</v>
          </cell>
          <cell r="K662">
            <v>0.12054797146205672</v>
          </cell>
          <cell r="L662">
            <v>0.12160695475235862</v>
          </cell>
          <cell r="M662">
            <v>0.12359492433214923</v>
          </cell>
          <cell r="N662">
            <v>0.12659702106595924</v>
          </cell>
          <cell r="O662">
            <v>0.12663280366911767</v>
          </cell>
        </row>
        <row r="663">
          <cell r="A663" t="str">
            <v>D-T-ELC-Bus_u_S2</v>
          </cell>
          <cell r="B663" t="str">
            <v>VAR_fin</v>
          </cell>
          <cell r="C663" t="str">
            <v>TELC</v>
          </cell>
          <cell r="D663">
            <v>8.4054267315828845E-4</v>
          </cell>
          <cell r="E663">
            <v>1.5215740940589674E-3</v>
          </cell>
          <cell r="F663">
            <v>2.3640746967295238E-3</v>
          </cell>
          <cell r="G663">
            <v>0.12290386328143534</v>
          </cell>
          <cell r="H663">
            <v>0.12235942986036638</v>
          </cell>
          <cell r="I663">
            <v>0.12607893411689344</v>
          </cell>
          <cell r="J663">
            <v>0.12510580233410173</v>
          </cell>
          <cell r="K663">
            <v>0.12054797146205672</v>
          </cell>
          <cell r="L663">
            <v>0.12160695475235862</v>
          </cell>
          <cell r="M663">
            <v>0.12359492433214923</v>
          </cell>
          <cell r="N663">
            <v>0.12659702106595924</v>
          </cell>
          <cell r="O663">
            <v>0.12663280366911767</v>
          </cell>
        </row>
        <row r="664">
          <cell r="A664" t="str">
            <v>D-T-ELC-Bus_u_S2</v>
          </cell>
          <cell r="B664" t="str">
            <v>VAR_ncap</v>
          </cell>
          <cell r="C664" t="str">
            <v>-</v>
          </cell>
          <cell r="D664">
            <v>1.13873403572245E-4</v>
          </cell>
          <cell r="E664">
            <v>1.1047000086765E-4</v>
          </cell>
          <cell r="F664">
            <v>2.3581113167945E-4</v>
          </cell>
          <cell r="G664">
            <v>1.2576649548668399E-2</v>
          </cell>
          <cell r="H664">
            <v>2.4135546962832701E-4</v>
          </cell>
          <cell r="I664">
            <v>1.04449867424702E-2</v>
          </cell>
          <cell r="J664">
            <v>2.6561799096013099E-3</v>
          </cell>
          <cell r="K664">
            <v>6.5195845980883299E-3</v>
          </cell>
          <cell r="L664">
            <v>5.1417460626309898E-3</v>
          </cell>
          <cell r="M664">
            <v>4.5869258905850601E-3</v>
          </cell>
          <cell r="N664">
            <v>7.8858333650353891E-3</v>
          </cell>
          <cell r="O664">
            <v>2.41396218674793E-3</v>
          </cell>
        </row>
        <row r="665">
          <cell r="A665" t="str">
            <v>D-T-ELC-Bus_u_S2</v>
          </cell>
          <cell r="B665" t="str">
            <v>VAR_cap</v>
          </cell>
          <cell r="C665" t="str">
            <v>-</v>
          </cell>
          <cell r="D665">
            <v>1.13873403572245E-4</v>
          </cell>
          <cell r="E665">
            <v>2.2434340443989599E-4</v>
          </cell>
          <cell r="F665">
            <v>4.6015453611934602E-4</v>
          </cell>
          <cell r="G665">
            <v>1.29916147110935E-2</v>
          </cell>
          <cell r="H665">
            <v>1.29388213893104E-2</v>
          </cell>
          <cell r="I665">
            <v>1.33274001059331E-2</v>
          </cell>
          <cell r="J665">
            <v>1.3226312117031701E-2</v>
          </cell>
          <cell r="K665">
            <v>1.2743743123921699E-2</v>
          </cell>
          <cell r="L665">
            <v>1.28561086956162E-2</v>
          </cell>
          <cell r="M665">
            <v>1.3068940693068E-2</v>
          </cell>
          <cell r="N665">
            <v>1.3383475207153699E-2</v>
          </cell>
          <cell r="O665">
            <v>1.33953413618936E-2</v>
          </cell>
        </row>
        <row r="666">
          <cell r="A666" t="str">
            <v>T-Plg-DSL-mix_S2</v>
          </cell>
          <cell r="B666" t="str">
            <v>VAR_fout</v>
          </cell>
          <cell r="C666" t="str">
            <v>CO2_T</v>
          </cell>
          <cell r="D666">
            <v>3.6511761769171498E-4</v>
          </cell>
          <cell r="E666">
            <v>3.9850968490291301E-2</v>
          </cell>
          <cell r="F666">
            <v>0.1910522947653919</v>
          </cell>
          <cell r="G666">
            <v>0.2440195968053217</v>
          </cell>
          <cell r="H666">
            <v>0.60537949717224282</v>
          </cell>
          <cell r="I666">
            <v>0.70577958306354105</v>
          </cell>
          <cell r="J666">
            <v>0.56286084172801998</v>
          </cell>
          <cell r="K666">
            <v>0.4566372250302701</v>
          </cell>
          <cell r="L666">
            <v>0.28516012908532262</v>
          </cell>
          <cell r="M666">
            <v>0.16377176476562438</v>
          </cell>
          <cell r="N666">
            <v>4.6795323737775493E-2</v>
          </cell>
          <cell r="O666">
            <v>2.4595730538864252E-2</v>
          </cell>
        </row>
        <row r="667">
          <cell r="A667" t="str">
            <v>T-Plg-DSL-mix_S2</v>
          </cell>
          <cell r="B667" t="str">
            <v>VAR_fout</v>
          </cell>
          <cell r="C667" t="str">
            <v>T-PEVmix-ELC_DSL_S2</v>
          </cell>
          <cell r="D667">
            <v>2.9663891574757437E-6</v>
          </cell>
          <cell r="E667">
            <v>3.2376821910664645E-4</v>
          </cell>
          <cell r="F667">
            <v>1.5521996974176134E-3</v>
          </cell>
          <cell r="G667">
            <v>1.9825312477419169E-3</v>
          </cell>
          <cell r="H667">
            <v>5.0751135465834643E-3</v>
          </cell>
          <cell r="I667">
            <v>6.0454211347839258E-3</v>
          </cell>
          <cell r="J667">
            <v>5.2151663799064859E-3</v>
          </cell>
          <cell r="K667">
            <v>4.4955779858018644E-3</v>
          </cell>
          <cell r="L667">
            <v>2.9268580746666583E-3</v>
          </cell>
          <cell r="M667">
            <v>1.7796907319487406E-3</v>
          </cell>
          <cell r="N667">
            <v>5.1323744960041348E-4</v>
          </cell>
          <cell r="O667">
            <v>2.8043851533043662E-4</v>
          </cell>
        </row>
        <row r="668">
          <cell r="A668" t="str">
            <v>T-Plg-DSL-mix_S2</v>
          </cell>
          <cell r="B668" t="str">
            <v>VAR_fin</v>
          </cell>
          <cell r="C668" t="str">
            <v>TDSL</v>
          </cell>
          <cell r="D668">
            <v>4.9811407597778217E-6</v>
          </cell>
          <cell r="E668">
            <v>5.4366942005854458E-4</v>
          </cell>
          <cell r="F668">
            <v>2.6064433119425932E-3</v>
          </cell>
          <cell r="G668">
            <v>3.3290531624191291E-3</v>
          </cell>
          <cell r="H668">
            <v>8.258929020085173E-3</v>
          </cell>
          <cell r="I668">
            <v>9.6286436980019159E-3</v>
          </cell>
          <cell r="J668">
            <v>7.6788655078856849E-3</v>
          </cell>
          <cell r="K668">
            <v>6.2297029335643831E-3</v>
          </cell>
          <cell r="L668">
            <v>3.8903155400453228E-3</v>
          </cell>
          <cell r="M668">
            <v>2.2342669135828712E-3</v>
          </cell>
          <cell r="N668">
            <v>6.3840823653172642E-4</v>
          </cell>
          <cell r="O668">
            <v>3.3554884773348201E-4</v>
          </cell>
        </row>
        <row r="669">
          <cell r="A669" t="str">
            <v>T_B_u-BEVELC-S4</v>
          </cell>
          <cell r="B669" t="str">
            <v>VAR_fout</v>
          </cell>
          <cell r="C669" t="str">
            <v>TPBSu</v>
          </cell>
          <cell r="D669">
            <v>2.0228856036316031E-5</v>
          </cell>
          <cell r="E669">
            <v>1.8451314147304023E-5</v>
          </cell>
          <cell r="F669">
            <v>3.3314254018987187E-5</v>
          </cell>
          <cell r="G669">
            <v>9.8534587291345718E-6</v>
          </cell>
          <cell r="H669">
            <v>1.319039642263926E-5</v>
          </cell>
          <cell r="I669">
            <v>2.0315719392992731E-5</v>
          </cell>
          <cell r="J669">
            <v>2.1602019848382009E-5</v>
          </cell>
          <cell r="K669">
            <v>4.0090255149465457E-5</v>
          </cell>
          <cell r="L669">
            <v>2.9160072125418131E-5</v>
          </cell>
          <cell r="M669">
            <v>3.564594420956143E-5</v>
          </cell>
          <cell r="N669">
            <v>3.893077986192159E-5</v>
          </cell>
          <cell r="O669">
            <v>6.2218471244130272E-5</v>
          </cell>
        </row>
        <row r="670">
          <cell r="A670" t="str">
            <v>T_B_u-BEVELC-S4</v>
          </cell>
          <cell r="B670" t="str">
            <v>VAR_fin</v>
          </cell>
          <cell r="C670" t="str">
            <v>T-ELC-Bus_u_BatSTGout_S4</v>
          </cell>
          <cell r="D670">
            <v>1.6582782085473145E-4</v>
          </cell>
          <cell r="E670">
            <v>1.4854288601720171E-4</v>
          </cell>
          <cell r="F670">
            <v>2.6235237079200884E-4</v>
          </cell>
          <cell r="G670">
            <v>7.0221987598016893E-5</v>
          </cell>
          <cell r="H670">
            <v>8.7488315916852831E-5</v>
          </cell>
          <cell r="I670">
            <v>1.2943020301557363E-4</v>
          </cell>
          <cell r="J670">
            <v>1.3095354938775933E-4</v>
          </cell>
          <cell r="K670">
            <v>2.3209184209326141E-4</v>
          </cell>
          <cell r="L670">
            <v>1.6617684403444848E-4</v>
          </cell>
          <cell r="M670">
            <v>2.0313840397567258E-4</v>
          </cell>
          <cell r="N670">
            <v>2.2185796061919823E-4</v>
          </cell>
          <cell r="O670">
            <v>3.5456939706898598E-4</v>
          </cell>
        </row>
        <row r="671">
          <cell r="A671" t="str">
            <v>T_B_u-BEVELC-S4</v>
          </cell>
          <cell r="B671" t="str">
            <v>VAR_ncap</v>
          </cell>
          <cell r="C671" t="str">
            <v>-</v>
          </cell>
          <cell r="E671">
            <v>1.7579332883710301E-7</v>
          </cell>
          <cell r="F671">
            <v>1.8082354162044399E-7</v>
          </cell>
          <cell r="G671">
            <v>1.8429299443553799E-7</v>
          </cell>
          <cell r="H671">
            <v>3.2048487661505903E-7</v>
          </cell>
          <cell r="I671">
            <v>3.1773300340087699E-7</v>
          </cell>
          <cell r="J671">
            <v>3.7238801341360498E-7</v>
          </cell>
          <cell r="K671">
            <v>5.3607287260643705E-7</v>
          </cell>
          <cell r="L671">
            <v>4.8440265735450497E-7</v>
          </cell>
          <cell r="M671">
            <v>6.43153045185922E-7</v>
          </cell>
          <cell r="N671">
            <v>6.5134978786034999E-7</v>
          </cell>
          <cell r="O671">
            <v>9.5117781024500901E-7</v>
          </cell>
        </row>
        <row r="672">
          <cell r="A672" t="str">
            <v>T_B_u-BEVELC-S4</v>
          </cell>
          <cell r="B672" t="str">
            <v>VAR_cap</v>
          </cell>
          <cell r="C672" t="str">
            <v>-</v>
          </cell>
          <cell r="D672">
            <v>3.4821265798712327E-7</v>
          </cell>
          <cell r="E672">
            <v>3.8757162160549994E-7</v>
          </cell>
          <cell r="F672">
            <v>5.3776683183304104E-7</v>
          </cell>
          <cell r="G672">
            <v>2.6321361910767878E-7</v>
          </cell>
          <cell r="H672">
            <v>3.68278411030204E-7</v>
          </cell>
          <cell r="I672">
            <v>4.4511965333455595E-7</v>
          </cell>
          <cell r="J672">
            <v>4.9628490059549612E-7</v>
          </cell>
          <cell r="K672">
            <v>7.798431682637752E-7</v>
          </cell>
          <cell r="L672">
            <v>6.2820938863842201E-7</v>
          </cell>
          <cell r="M672">
            <v>7.6877537361988897E-7</v>
          </cell>
          <cell r="N672">
            <v>8.7833746432137306E-7</v>
          </cell>
          <cell r="O672">
            <v>1.3724893449616211E-6</v>
          </cell>
        </row>
        <row r="673">
          <cell r="A673" t="str">
            <v>D-TBDS1</v>
          </cell>
          <cell r="B673" t="str">
            <v>VAR_fout</v>
          </cell>
          <cell r="C673" t="str">
            <v>TDSL</v>
          </cell>
          <cell r="D673">
            <v>2.9718256871183417</v>
          </cell>
          <cell r="E673">
            <v>2.9709425123426296</v>
          </cell>
          <cell r="F673">
            <v>4.4842575723004412</v>
          </cell>
          <cell r="G673">
            <v>2.3417953828840057</v>
          </cell>
          <cell r="H673">
            <v>1.7827552003898899</v>
          </cell>
          <cell r="I673">
            <v>1.8188321255505624</v>
          </cell>
          <cell r="J673">
            <v>1.7163500523060391</v>
          </cell>
          <cell r="K673">
            <v>1.6642430312023693</v>
          </cell>
          <cell r="L673">
            <v>1.6554114692258639</v>
          </cell>
          <cell r="M673">
            <v>1.6239370614183628</v>
          </cell>
          <cell r="N673">
            <v>1.768041855584956</v>
          </cell>
          <cell r="O673">
            <v>1.8979341875200539</v>
          </cell>
        </row>
        <row r="674">
          <cell r="A674" t="str">
            <v>D-TBDS1</v>
          </cell>
          <cell r="B674" t="str">
            <v>VAR_fout</v>
          </cell>
          <cell r="C674" t="str">
            <v>TKER</v>
          </cell>
          <cell r="D674">
            <v>9.1022247893289803E-4</v>
          </cell>
          <cell r="E674">
            <v>1.41063146129861E-5</v>
          </cell>
          <cell r="F674">
            <v>1.6544428118039499E-3</v>
          </cell>
          <cell r="G674">
            <v>0.964719411259777</v>
          </cell>
          <cell r="H674">
            <v>1.18946741296894</v>
          </cell>
          <cell r="I674">
            <v>1.15254568267701</v>
          </cell>
          <cell r="J674">
            <v>1.2550215051922</v>
          </cell>
          <cell r="K674">
            <v>1.30760499083452</v>
          </cell>
          <cell r="L674">
            <v>1.31600295937614</v>
          </cell>
          <cell r="M674">
            <v>1.3479651482650801</v>
          </cell>
          <cell r="N674">
            <v>1.2036447188074899</v>
          </cell>
          <cell r="O674">
            <v>1.0747014221240601</v>
          </cell>
        </row>
        <row r="675">
          <cell r="A675" t="str">
            <v>D-TBDS1</v>
          </cell>
          <cell r="B675" t="str">
            <v>VAR_fin</v>
          </cell>
          <cell r="C675" t="str">
            <v>BDS</v>
          </cell>
          <cell r="D675">
            <v>3.0170737971219634</v>
          </cell>
          <cell r="E675">
            <v>3.0152683376935556</v>
          </cell>
          <cell r="F675">
            <v>4.5528207456056986</v>
          </cell>
          <cell r="G675">
            <v>3.3558319247722856</v>
          </cell>
          <cell r="H675">
            <v>3.0165547378645021</v>
          </cell>
          <cell r="I675">
            <v>3.0156973607482684</v>
          </cell>
          <cell r="J675">
            <v>3.0156909367498392</v>
          </cell>
          <cell r="K675">
            <v>3.0161744443331684</v>
          </cell>
          <cell r="L675">
            <v>3.0157343832969845</v>
          </cell>
          <cell r="M675">
            <v>3.0162294405006289</v>
          </cell>
          <cell r="N675">
            <v>3.016010588244908</v>
          </cell>
          <cell r="O675">
            <v>3.0169737786674524</v>
          </cell>
        </row>
        <row r="676">
          <cell r="A676" t="str">
            <v>D-T-ELC-Bus_u_S3</v>
          </cell>
          <cell r="B676" t="str">
            <v>VAR_fout</v>
          </cell>
          <cell r="C676" t="str">
            <v>T-ELC-Bus_u_BatSTGin_S3</v>
          </cell>
          <cell r="D676">
            <v>3.269535584122448E-3</v>
          </cell>
          <cell r="E676">
            <v>3.1378596692586982E-3</v>
          </cell>
          <cell r="F676">
            <v>3.5067157245442316E-3</v>
          </cell>
          <cell r="G676">
            <v>0.48669990387986256</v>
          </cell>
          <cell r="H676">
            <v>0.46052026602638102</v>
          </cell>
          <cell r="I676">
            <v>0.4020725205292412</v>
          </cell>
          <cell r="J676">
            <v>0.36207327610307699</v>
          </cell>
          <cell r="K676">
            <v>0.3052103529324417</v>
          </cell>
          <cell r="L676">
            <v>0.27681682978007593</v>
          </cell>
          <cell r="M676">
            <v>0.28917195032490262</v>
          </cell>
          <cell r="N676">
            <v>0.50751155200880971</v>
          </cell>
          <cell r="O676">
            <v>0.61070299329259214</v>
          </cell>
        </row>
        <row r="677">
          <cell r="A677" t="str">
            <v>D-T-ELC-Bus_u_S3</v>
          </cell>
          <cell r="B677" t="str">
            <v>VAR_fin</v>
          </cell>
          <cell r="C677" t="str">
            <v>TELC</v>
          </cell>
          <cell r="D677">
            <v>3.269535584122448E-3</v>
          </cell>
          <cell r="E677">
            <v>3.1378596692586982E-3</v>
          </cell>
          <cell r="F677">
            <v>3.5067157245442316E-3</v>
          </cell>
          <cell r="G677">
            <v>0.48669990387986256</v>
          </cell>
          <cell r="H677">
            <v>0.46052026602638102</v>
          </cell>
          <cell r="I677">
            <v>0.4020725205292412</v>
          </cell>
          <cell r="J677">
            <v>0.36207327610307699</v>
          </cell>
          <cell r="K677">
            <v>0.3052103529324417</v>
          </cell>
          <cell r="L677">
            <v>0.27681682978007593</v>
          </cell>
          <cell r="M677">
            <v>0.28917195032490262</v>
          </cell>
          <cell r="N677">
            <v>0.50751155200880971</v>
          </cell>
          <cell r="O677">
            <v>0.61070299329259214</v>
          </cell>
        </row>
        <row r="678">
          <cell r="A678" t="str">
            <v>D-T-ELC-Bus_u_S3</v>
          </cell>
          <cell r="B678" t="str">
            <v>VAR_ncap</v>
          </cell>
          <cell r="C678" t="str">
            <v>-</v>
          </cell>
          <cell r="D678">
            <v>3.4610487817947198E-4</v>
          </cell>
          <cell r="E678">
            <v>9.2309369603917106E-5</v>
          </cell>
          <cell r="F678">
            <v>1.3093190749632899E-4</v>
          </cell>
          <cell r="G678">
            <v>5.1102883952556799E-2</v>
          </cell>
          <cell r="H678">
            <v>9.8809267770740006E-3</v>
          </cell>
          <cell r="I678">
            <v>3.2618366672135198E-2</v>
          </cell>
          <cell r="J678">
            <v>9.0099887225363502E-3</v>
          </cell>
          <cell r="K678">
            <v>2.3251416186771099E-2</v>
          </cell>
          <cell r="L678">
            <v>4.6246536499587399E-3</v>
          </cell>
          <cell r="M678">
            <v>2.7055104266602799E-2</v>
          </cell>
          <cell r="N678">
            <v>2.6590164657606299E-2</v>
          </cell>
          <cell r="O678">
            <v>3.7963862872965201E-2</v>
          </cell>
        </row>
        <row r="679">
          <cell r="A679" t="str">
            <v>D-T-ELC-Bus_u_S3</v>
          </cell>
          <cell r="B679" t="str">
            <v>VAR_cap</v>
          </cell>
          <cell r="C679" t="str">
            <v>-</v>
          </cell>
          <cell r="D679">
            <v>3.4610487817947198E-4</v>
          </cell>
          <cell r="E679">
            <v>4.38414247783389E-4</v>
          </cell>
          <cell r="F679">
            <v>5.6934615527971799E-4</v>
          </cell>
          <cell r="G679">
            <v>5.1444190247396701E-2</v>
          </cell>
          <cell r="H679">
            <v>4.8677322763227698E-2</v>
          </cell>
          <cell r="I679">
            <v>4.2499293449209198E-2</v>
          </cell>
          <cell r="J679">
            <v>3.8272079832960701E-2</v>
          </cell>
          <cell r="K679">
            <v>3.2261404909307401E-2</v>
          </cell>
          <cell r="L679">
            <v>2.9260491345804801E-2</v>
          </cell>
          <cell r="M679">
            <v>3.05660586477524E-2</v>
          </cell>
          <cell r="N679">
            <v>5.3645268924209101E-2</v>
          </cell>
          <cell r="O679">
            <v>6.4554027530571406E-2</v>
          </cell>
        </row>
        <row r="680">
          <cell r="A680" t="str">
            <v>T-Plg-DSL-mix_S3</v>
          </cell>
          <cell r="B680" t="str">
            <v>VAR_fout</v>
          </cell>
          <cell r="C680" t="str">
            <v>CO2_T</v>
          </cell>
          <cell r="D680">
            <v>7.1923562109694602E-3</v>
          </cell>
          <cell r="E680">
            <v>57.722800513888998</v>
          </cell>
          <cell r="F680">
            <v>174.6332546733347</v>
          </cell>
          <cell r="G680">
            <v>532.82668604488686</v>
          </cell>
          <cell r="H680">
            <v>742.85554366908855</v>
          </cell>
          <cell r="I680">
            <v>468.50414695925076</v>
          </cell>
          <cell r="J680">
            <v>230.73060553737304</v>
          </cell>
          <cell r="K680">
            <v>159.22074153990587</v>
          </cell>
          <cell r="L680">
            <v>85.972383546216648</v>
          </cell>
          <cell r="M680">
            <v>42.812188272646267</v>
          </cell>
          <cell r="N680">
            <v>5.8430335070918344</v>
          </cell>
          <cell r="O680">
            <v>2.5475589922178646E-2</v>
          </cell>
        </row>
        <row r="681">
          <cell r="A681" t="str">
            <v>T-Plg-DSL-mix_S3</v>
          </cell>
          <cell r="B681" t="str">
            <v>VAR_fout</v>
          </cell>
          <cell r="C681" t="str">
            <v>T-PEVmix-ELC_DSL_S3</v>
          </cell>
          <cell r="D681">
            <v>5.4318766399421936E-5</v>
          </cell>
          <cell r="E681">
            <v>0.43593938134659549</v>
          </cell>
          <cell r="F681">
            <v>1.3188811410236057</v>
          </cell>
          <cell r="G681">
            <v>4.0240621350912145</v>
          </cell>
          <cell r="H681">
            <v>5.7110033028414788</v>
          </cell>
          <cell r="I681">
            <v>3.7474420523755891</v>
          </cell>
          <cell r="J681">
            <v>2.0125577963651065</v>
          </cell>
          <cell r="K681">
            <v>1.5057071386348497</v>
          </cell>
          <cell r="L681">
            <v>0.86259365594150472</v>
          </cell>
          <cell r="M681">
            <v>0.45407341429041725</v>
          </cell>
          <cell r="N681">
            <v>6.1822257775045387E-2</v>
          </cell>
          <cell r="O681">
            <v>2.7041769752683464E-4</v>
          </cell>
        </row>
        <row r="682">
          <cell r="A682" t="str">
            <v>T-Plg-DSL-mix_S3</v>
          </cell>
          <cell r="B682" t="str">
            <v>VAR_fin</v>
          </cell>
          <cell r="C682" t="str">
            <v>TDSL</v>
          </cell>
          <cell r="D682">
            <v>9.812218568853293E-5</v>
          </cell>
          <cell r="E682">
            <v>0.78748704657420177</v>
          </cell>
          <cell r="F682">
            <v>2.382445493497062</v>
          </cell>
          <cell r="G682">
            <v>7.2691225926996896</v>
          </cell>
          <cell r="H682">
            <v>10.134454893166289</v>
          </cell>
          <cell r="I682">
            <v>6.391598184982958</v>
          </cell>
          <cell r="J682">
            <v>3.1477572378904939</v>
          </cell>
          <cell r="K682">
            <v>2.1721792843097618</v>
          </cell>
          <cell r="L682">
            <v>1.1728838137273758</v>
          </cell>
          <cell r="M682">
            <v>0.58406805283282925</v>
          </cell>
          <cell r="N682">
            <v>7.9713963261825824E-2</v>
          </cell>
          <cell r="O682">
            <v>3.4755238638715783E-4</v>
          </cell>
        </row>
        <row r="683">
          <cell r="A683" t="str">
            <v>D-T-ELC-Bus_u_S4</v>
          </cell>
          <cell r="B683" t="str">
            <v>VAR_fout</v>
          </cell>
          <cell r="C683" t="str">
            <v>T-ELC-Bus_u_BatSTGin_S4</v>
          </cell>
          <cell r="D683">
            <v>1.3851615480895346E-4</v>
          </cell>
          <cell r="E683">
            <v>1.3405630954120066E-4</v>
          </cell>
          <cell r="F683">
            <v>2.4131143068021054E-4</v>
          </cell>
          <cell r="G683">
            <v>2.0489629267351816E-4</v>
          </cell>
          <cell r="H683">
            <v>2.359948979737259E-4</v>
          </cell>
          <cell r="I683">
            <v>3.0099827473909667E-4</v>
          </cell>
          <cell r="J683">
            <v>3.2402702480495297E-4</v>
          </cell>
          <cell r="K683">
            <v>6.8853789488236962E-4</v>
          </cell>
          <cell r="L683">
            <v>5.0009526632399475E-4</v>
          </cell>
          <cell r="M683">
            <v>6.5606862426667535E-4</v>
          </cell>
          <cell r="N683">
            <v>7.0059492265536468E-4</v>
          </cell>
          <cell r="O683">
            <v>1.2038009654022743E-3</v>
          </cell>
        </row>
        <row r="684">
          <cell r="A684" t="str">
            <v>D-T-ELC-Bus_u_S4</v>
          </cell>
          <cell r="B684" t="str">
            <v>VAR_fin</v>
          </cell>
          <cell r="C684" t="str">
            <v>TELC</v>
          </cell>
          <cell r="D684">
            <v>1.3851615480895346E-4</v>
          </cell>
          <cell r="E684">
            <v>1.3405630954120066E-4</v>
          </cell>
          <cell r="F684">
            <v>2.4131143068021054E-4</v>
          </cell>
          <cell r="G684">
            <v>2.0489629267351816E-4</v>
          </cell>
          <cell r="H684">
            <v>2.359948979737259E-4</v>
          </cell>
          <cell r="I684">
            <v>3.0099827473909667E-4</v>
          </cell>
          <cell r="J684">
            <v>3.2402702480495297E-4</v>
          </cell>
          <cell r="K684">
            <v>6.8853789488236962E-4</v>
          </cell>
          <cell r="L684">
            <v>5.0009526632399475E-4</v>
          </cell>
          <cell r="M684">
            <v>6.5606862426667535E-4</v>
          </cell>
          <cell r="N684">
            <v>7.0059492265536468E-4</v>
          </cell>
          <cell r="O684">
            <v>1.2038009654022743E-3</v>
          </cell>
        </row>
        <row r="685">
          <cell r="A685" t="str">
            <v>D-T-ELC-Bus_u_S4</v>
          </cell>
          <cell r="B685" t="str">
            <v>VAR_ncap</v>
          </cell>
          <cell r="C685" t="str">
            <v>-</v>
          </cell>
          <cell r="D685">
            <v>5.6973729152810299E-5</v>
          </cell>
          <cell r="E685">
            <v>4.37430447830631E-5</v>
          </cell>
          <cell r="F685">
            <v>3.1615706162384801E-5</v>
          </cell>
          <cell r="G685">
            <v>3.9560524719568001E-5</v>
          </cell>
          <cell r="H685">
            <v>4.3571367557888097E-5</v>
          </cell>
          <cell r="I685">
            <v>4.96295793848095E-5</v>
          </cell>
          <cell r="J685">
            <v>5.8797391395191999E-5</v>
          </cell>
          <cell r="K685">
            <v>6.7402705864381799E-5</v>
          </cell>
          <cell r="L685">
            <v>8.0141203907843305E-5</v>
          </cell>
          <cell r="M685">
            <v>8.6580739861763896E-5</v>
          </cell>
          <cell r="N685">
            <v>9.7076084567536503E-5</v>
          </cell>
          <cell r="O685">
            <v>1.3389353490639701E-4</v>
          </cell>
        </row>
        <row r="686">
          <cell r="A686" t="str">
            <v>D-T-ELC-Bus_u_S4</v>
          </cell>
          <cell r="B686" t="str">
            <v>VAR_cap</v>
          </cell>
          <cell r="C686" t="str">
            <v>-</v>
          </cell>
          <cell r="D686">
            <v>5.6973729152810299E-5</v>
          </cell>
          <cell r="E686">
            <v>1.0071677393587301E-4</v>
          </cell>
          <cell r="F686">
            <v>1.32332480098258E-4</v>
          </cell>
          <cell r="G686">
            <v>8.4726540515898195E-5</v>
          </cell>
          <cell r="H686">
            <v>5.3830777067494997E-5</v>
          </cell>
          <cell r="I686">
            <v>8.4911631105629007E-5</v>
          </cell>
          <cell r="J686">
            <v>8.4530874035778695E-5</v>
          </cell>
          <cell r="K686">
            <v>1.07082880107525E-4</v>
          </cell>
          <cell r="L686">
            <v>1.2945954512959E-4</v>
          </cell>
          <cell r="M686">
            <v>1.07364120145817E-4</v>
          </cell>
          <cell r="N686">
            <v>1.5620954457298901E-4</v>
          </cell>
          <cell r="O686">
            <v>1.9940657654104701E-4</v>
          </cell>
        </row>
        <row r="687">
          <cell r="A687" t="str">
            <v>T_C-FC-H2O-S1</v>
          </cell>
          <cell r="B687" t="str">
            <v>VAR_fout</v>
          </cell>
          <cell r="C687" t="str">
            <v>TPCAR</v>
          </cell>
          <cell r="E687">
            <v>1.7316680765661343E-5</v>
          </cell>
          <cell r="F687">
            <v>2.2962073159723578E-5</v>
          </cell>
          <cell r="H687">
            <v>1.753271097123605E-7</v>
          </cell>
          <cell r="I687">
            <v>1.2829079071967479E-7</v>
          </cell>
          <cell r="J687">
            <v>1.0231322930558E-8</v>
          </cell>
          <cell r="K687">
            <v>1.00027264847852E-8</v>
          </cell>
          <cell r="O687">
            <v>6.6867569030954487E-7</v>
          </cell>
        </row>
        <row r="688">
          <cell r="A688" t="str">
            <v>T_C-FC-H2O-S1</v>
          </cell>
          <cell r="B688" t="str">
            <v>VAR_fin</v>
          </cell>
          <cell r="C688" t="str">
            <v>TH2O</v>
          </cell>
          <cell r="E688">
            <v>1.5791683199558015E-5</v>
          </cell>
          <cell r="F688">
            <v>2.0939912784121844E-5</v>
          </cell>
          <cell r="H688">
            <v>1.5030548333692482E-7</v>
          </cell>
          <cell r="I688">
            <v>1.0528240765012248E-7</v>
          </cell>
          <cell r="J688">
            <v>7.7746591088759994E-9</v>
          </cell>
          <cell r="K688">
            <v>7.1673665094253301E-9</v>
          </cell>
          <cell r="O688">
            <v>4.238216700820467E-7</v>
          </cell>
        </row>
        <row r="689">
          <cell r="A689" t="str">
            <v>T_C-FC-H2O-S1</v>
          </cell>
          <cell r="B689" t="str">
            <v>VAR_ncap</v>
          </cell>
          <cell r="C689" t="str">
            <v>-</v>
          </cell>
          <cell r="E689">
            <v>2.00945841413756E-6</v>
          </cell>
          <cell r="F689">
            <v>8.7131733720456197E-7</v>
          </cell>
          <cell r="G689">
            <v>3.2096716861189099E-8</v>
          </cell>
          <cell r="H689">
            <v>8.0003846572469696E-8</v>
          </cell>
          <cell r="I689">
            <v>7.4448985096351605E-8</v>
          </cell>
          <cell r="J689">
            <v>6.1869948691436205E-8</v>
          </cell>
          <cell r="K689">
            <v>6.0140475987530405E-8</v>
          </cell>
          <cell r="L689">
            <v>5.8432880052304297E-8</v>
          </cell>
          <cell r="M689">
            <v>5.7340376544896199E-8</v>
          </cell>
          <cell r="N689">
            <v>5.3015986352387502E-8</v>
          </cell>
          <cell r="O689">
            <v>1.1879795533978101E-7</v>
          </cell>
        </row>
        <row r="690">
          <cell r="A690" t="str">
            <v>T_C-FC-H2O-S1</v>
          </cell>
          <cell r="B690" t="str">
            <v>VAR_cap</v>
          </cell>
          <cell r="C690" t="str">
            <v>-</v>
          </cell>
          <cell r="E690">
            <v>1.9827061910067498E-6</v>
          </cell>
          <cell r="F690">
            <v>2.72893605902299E-6</v>
          </cell>
          <cell r="G690">
            <v>6.4672821101280125E-8</v>
          </cell>
          <cell r="H690">
            <v>1.2472205990239981E-7</v>
          </cell>
          <cell r="I690">
            <v>1.4847118397882909E-7</v>
          </cell>
          <cell r="J690">
            <v>1.425442213306762E-7</v>
          </cell>
          <cell r="K690">
            <v>1.3202433855405031E-7</v>
          </cell>
          <cell r="L690">
            <v>1.380043957468771E-7</v>
          </cell>
          <cell r="M690">
            <v>1.31617993395288E-7</v>
          </cell>
          <cell r="N690">
            <v>1.1356582535713879E-7</v>
          </cell>
          <cell r="O690">
            <v>2.18521145442171E-7</v>
          </cell>
        </row>
        <row r="691">
          <cell r="A691" t="str">
            <v>T_B_c-ICEDSL-S1</v>
          </cell>
          <cell r="B691" t="str">
            <v>VAR_fout</v>
          </cell>
          <cell r="C691" t="str">
            <v>CO2_T</v>
          </cell>
          <cell r="D691">
            <v>8.3112929022496296</v>
          </cell>
          <cell r="E691">
            <v>22.826247594342931</v>
          </cell>
          <cell r="F691">
            <v>27.791450884509231</v>
          </cell>
        </row>
        <row r="692">
          <cell r="A692" t="str">
            <v>T_B_c-ICEDSL-S1</v>
          </cell>
          <cell r="B692" t="str">
            <v>VAR_fout</v>
          </cell>
          <cell r="C692" t="str">
            <v>TPBSc</v>
          </cell>
          <cell r="D692">
            <v>1.4050866264377472E-2</v>
          </cell>
          <cell r="E692">
            <v>3.9455414649299567E-2</v>
          </cell>
          <cell r="F692">
            <v>4.8626856452752332E-2</v>
          </cell>
        </row>
        <row r="693">
          <cell r="A693" t="str">
            <v>T_B_c-ICEDSL-S1</v>
          </cell>
          <cell r="B693" t="str">
            <v>VAR_fin</v>
          </cell>
          <cell r="C693" t="str">
            <v>TDSL</v>
          </cell>
          <cell r="D693">
            <v>0.11338735200886271</v>
          </cell>
          <cell r="E693">
            <v>0.31140856199649347</v>
          </cell>
          <cell r="F693">
            <v>0.37914666963859756</v>
          </cell>
        </row>
        <row r="694">
          <cell r="A694" t="str">
            <v>T_B_c-ICEDSL-S1</v>
          </cell>
          <cell r="B694" t="str">
            <v>VAR_ncap</v>
          </cell>
          <cell r="C694" t="str">
            <v>-</v>
          </cell>
          <cell r="E694">
            <v>4.9912328436317295E-4</v>
          </cell>
          <cell r="F694">
            <v>1.9918213681431899E-4</v>
          </cell>
          <cell r="H694">
            <v>1.0796637469601701E-8</v>
          </cell>
        </row>
        <row r="695">
          <cell r="A695" t="str">
            <v>T_B_c-ICEDSL-S1</v>
          </cell>
          <cell r="B695" t="str">
            <v>VAR_cap</v>
          </cell>
          <cell r="C695" t="str">
            <v>-</v>
          </cell>
          <cell r="D695">
            <v>3.05805288461538E-4</v>
          </cell>
          <cell r="E695">
            <v>8.5847424590163393E-4</v>
          </cell>
          <cell r="F695">
            <v>1.0576563827159528E-3</v>
          </cell>
          <cell r="G695">
            <v>-5.300307760942348E-9</v>
          </cell>
          <cell r="H695">
            <v>1.1576623333998254E-8</v>
          </cell>
          <cell r="I695">
            <v>-1.9695701970990998E-9</v>
          </cell>
          <cell r="J695">
            <v>-7.6905166443279049E-10</v>
          </cell>
        </row>
        <row r="696">
          <cell r="A696" t="str">
            <v>T-Plg-DSL-mix_S4</v>
          </cell>
          <cell r="B696" t="str">
            <v>VAR_fout</v>
          </cell>
          <cell r="C696" t="str">
            <v>CO2_T</v>
          </cell>
          <cell r="D696">
            <v>0.417732508198636</v>
          </cell>
          <cell r="E696">
            <v>1.4016602748575471</v>
          </cell>
          <cell r="F696">
            <v>1.503379994591022</v>
          </cell>
          <cell r="G696">
            <v>1.4106685741867133</v>
          </cell>
          <cell r="H696">
            <v>170.58981929444701</v>
          </cell>
          <cell r="I696">
            <v>322.57627501150114</v>
          </cell>
          <cell r="J696">
            <v>286.90247314682824</v>
          </cell>
          <cell r="K696">
            <v>163.32125413998943</v>
          </cell>
          <cell r="L696">
            <v>154.19692648815956</v>
          </cell>
          <cell r="M696">
            <v>187.21572868159916</v>
          </cell>
          <cell r="N696">
            <v>239.48090790516198</v>
          </cell>
          <cell r="O696">
            <v>233.9376377175</v>
          </cell>
        </row>
        <row r="697">
          <cell r="A697" t="str">
            <v>T-Plg-DSL-mix_S4</v>
          </cell>
          <cell r="B697" t="str">
            <v>VAR_fout</v>
          </cell>
          <cell r="C697" t="str">
            <v>T-PEVmix-ELC_DSL_S4</v>
          </cell>
          <cell r="D697">
            <v>3.0033341599836746E-3</v>
          </cell>
          <cell r="E697">
            <v>1.0077391875305155E-2</v>
          </cell>
          <cell r="F697">
            <v>1.0808717072706933E-2</v>
          </cell>
          <cell r="G697">
            <v>1.0142158041614091E-2</v>
          </cell>
          <cell r="H697">
            <v>1.2280649071286953</v>
          </cell>
          <cell r="I697">
            <v>2.4487181099769257</v>
          </cell>
          <cell r="J697">
            <v>2.2942742510906382</v>
          </cell>
          <cell r="K697">
            <v>1.4521022439773819</v>
          </cell>
          <cell r="L697">
            <v>1.4489997251669333</v>
          </cell>
          <cell r="M697">
            <v>1.8539258958420068</v>
          </cell>
          <cell r="N697">
            <v>2.3717054220655598</v>
          </cell>
          <cell r="O697">
            <v>2.317105645789475</v>
          </cell>
        </row>
        <row r="698">
          <cell r="A698" t="str">
            <v>T-Plg-DSL-mix_S4</v>
          </cell>
          <cell r="B698" t="str">
            <v>VAR_fin</v>
          </cell>
          <cell r="C698" t="str">
            <v>TDSL</v>
          </cell>
          <cell r="D698">
            <v>5.6989428130782577E-3</v>
          </cell>
          <cell r="E698">
            <v>1.9122241130389434E-2</v>
          </cell>
          <cell r="F698">
            <v>2.0509958998513274E-2</v>
          </cell>
          <cell r="G698">
            <v>1.9245137437745058E-2</v>
          </cell>
          <cell r="H698">
            <v>2.3272826643171527</v>
          </cell>
          <cell r="I698">
            <v>4.4007677354911445</v>
          </cell>
          <cell r="J698">
            <v>3.9140855818121154</v>
          </cell>
          <cell r="K698">
            <v>2.2281207931785678</v>
          </cell>
          <cell r="L698">
            <v>2.1036415619121374</v>
          </cell>
          <cell r="M698">
            <v>2.5541027105265957</v>
          </cell>
          <cell r="N698">
            <v>3.2671338049817433</v>
          </cell>
          <cell r="O698">
            <v>3.1915093822305596</v>
          </cell>
        </row>
        <row r="699">
          <cell r="A699" t="str">
            <v>T_C-FC-H2O-S2</v>
          </cell>
          <cell r="B699" t="str">
            <v>VAR_fout</v>
          </cell>
          <cell r="C699" t="str">
            <v>TPCAR</v>
          </cell>
          <cell r="D699">
            <v>7.3168898140148748E-5</v>
          </cell>
          <cell r="E699">
            <v>9.3597504529444216E-5</v>
          </cell>
          <cell r="F699">
            <v>9.6021942160454913E-5</v>
          </cell>
          <cell r="G699">
            <v>1.3929885217504433E-6</v>
          </cell>
          <cell r="H699">
            <v>1.4243779089157292E-6</v>
          </cell>
          <cell r="I699">
            <v>1.676543972759504E-6</v>
          </cell>
          <cell r="J699">
            <v>1.823856912875553E-6</v>
          </cell>
          <cell r="K699">
            <v>1.7229739823916423E-6</v>
          </cell>
          <cell r="L699">
            <v>1.6296813079017425E-6</v>
          </cell>
          <cell r="M699">
            <v>1.8811701753710203E-6</v>
          </cell>
          <cell r="N699">
            <v>1.7316092219650426E-6</v>
          </cell>
          <cell r="O699">
            <v>3.4974858624845801E-6</v>
          </cell>
        </row>
        <row r="700">
          <cell r="A700" t="str">
            <v>T_C-FC-H2O-S2</v>
          </cell>
          <cell r="B700" t="str">
            <v>VAR_fin</v>
          </cell>
          <cell r="C700" t="str">
            <v>TH2O</v>
          </cell>
          <cell r="D700">
            <v>8.2074360354649089E-5</v>
          </cell>
          <cell r="E700">
            <v>1.0498935354105467E-4</v>
          </cell>
          <cell r="F700">
            <v>1.0770887198185186E-4</v>
          </cell>
          <cell r="G700">
            <v>1.5625305944207226E-6</v>
          </cell>
          <cell r="H700">
            <v>1.5300325532736503E-6</v>
          </cell>
          <cell r="I700">
            <v>1.7080902761326109E-6</v>
          </cell>
          <cell r="J700">
            <v>1.7776768824059824E-6</v>
          </cell>
          <cell r="K700">
            <v>1.5653383586778623E-6</v>
          </cell>
          <cell r="L700">
            <v>1.3828034039372895E-6</v>
          </cell>
          <cell r="M700">
            <v>1.5145210122237565E-6</v>
          </cell>
          <cell r="N700">
            <v>1.3375470800952825E-6</v>
          </cell>
          <cell r="O700">
            <v>2.6886937351302805E-6</v>
          </cell>
        </row>
        <row r="701">
          <cell r="A701" t="str">
            <v>T_C-FC-H2O-S2</v>
          </cell>
          <cell r="B701" t="str">
            <v>VAR_ncap</v>
          </cell>
          <cell r="C701" t="str">
            <v>-</v>
          </cell>
          <cell r="E701">
            <v>1.07303467483498E-6</v>
          </cell>
          <cell r="F701">
            <v>4.8371516599377302E-7</v>
          </cell>
          <cell r="G701">
            <v>6.6747500158998695E-8</v>
          </cell>
          <cell r="H701">
            <v>1.15131667547027E-7</v>
          </cell>
          <cell r="I701">
            <v>1.10364189967023E-7</v>
          </cell>
          <cell r="J701">
            <v>9.8828991469462504E-8</v>
          </cell>
          <cell r="K701">
            <v>1.07204800634071E-7</v>
          </cell>
          <cell r="L701">
            <v>9.7498044703753094E-8</v>
          </cell>
          <cell r="M701">
            <v>1.0086897062853399E-7</v>
          </cell>
          <cell r="N701">
            <v>1.01343929334295E-7</v>
          </cell>
          <cell r="O701">
            <v>1.8137101498435799E-7</v>
          </cell>
        </row>
        <row r="702">
          <cell r="A702" t="str">
            <v>T_C-FC-H2O-S2</v>
          </cell>
          <cell r="B702" t="str">
            <v>VAR_cap</v>
          </cell>
          <cell r="C702" t="str">
            <v>-</v>
          </cell>
          <cell r="D702">
            <v>6.33333333333333E-6</v>
          </cell>
          <cell r="E702">
            <v>7.3920825356020098E-6</v>
          </cell>
          <cell r="F702">
            <v>7.8087565192484001E-6</v>
          </cell>
          <cell r="G702">
            <v>2.3284537758097003E-7</v>
          </cell>
          <cell r="H702">
            <v>2.3454536824478699E-7</v>
          </cell>
          <cell r="I702">
            <v>2.4537179465325931E-7</v>
          </cell>
          <cell r="J702">
            <v>2.4590817409626805E-7</v>
          </cell>
          <cell r="K702">
            <v>2.4591173402009125E-7</v>
          </cell>
          <cell r="L702">
            <v>2.4989822765488433E-7</v>
          </cell>
          <cell r="M702">
            <v>2.537814502480724E-7</v>
          </cell>
          <cell r="N702">
            <v>2.499110996209578E-7</v>
          </cell>
          <cell r="O702">
            <v>3.7348614997195707E-7</v>
          </cell>
        </row>
        <row r="703">
          <cell r="A703" t="str">
            <v>T_B_c-ICEDSL-S2</v>
          </cell>
          <cell r="B703" t="str">
            <v>VAR_fout</v>
          </cell>
          <cell r="C703" t="str">
            <v>CO2_T</v>
          </cell>
          <cell r="D703">
            <v>38.074408756683802</v>
          </cell>
          <cell r="E703">
            <v>29.302624187236677</v>
          </cell>
          <cell r="F703">
            <v>30.77429111941392</v>
          </cell>
        </row>
        <row r="704">
          <cell r="A704" t="str">
            <v>T_B_c-ICEDSL-S2</v>
          </cell>
          <cell r="B704" t="str">
            <v>VAR_fout</v>
          </cell>
          <cell r="C704" t="str">
            <v>TPBSc</v>
          </cell>
          <cell r="D704">
            <v>4.54326116401714E-2</v>
          </cell>
          <cell r="E704">
            <v>3.510342800603275E-2</v>
          </cell>
          <cell r="F704">
            <v>3.6862982947822913E-2</v>
          </cell>
        </row>
        <row r="705">
          <cell r="A705" t="str">
            <v>T_B_c-ICEDSL-S2</v>
          </cell>
          <cell r="B705" t="str">
            <v>VAR_fin</v>
          </cell>
          <cell r="C705" t="str">
            <v>TDSL</v>
          </cell>
          <cell r="D705">
            <v>0.51943258876785292</v>
          </cell>
          <cell r="E705">
            <v>0.39976294934838541</v>
          </cell>
          <cell r="F705">
            <v>0.41984026083784282</v>
          </cell>
        </row>
        <row r="706">
          <cell r="A706" t="str">
            <v>T_B_c-ICEDSL-S2</v>
          </cell>
          <cell r="B706" t="str">
            <v>VAR_ncap</v>
          </cell>
          <cell r="C706" t="str">
            <v>-</v>
          </cell>
          <cell r="E706">
            <v>4.7283219123292399E-7</v>
          </cell>
          <cell r="F706">
            <v>7.15619497852293E-7</v>
          </cell>
        </row>
        <row r="707">
          <cell r="A707" t="str">
            <v>T_B_c-ICEDSL-S2</v>
          </cell>
          <cell r="B707" t="str">
            <v>VAR_cap</v>
          </cell>
          <cell r="C707" t="str">
            <v>-</v>
          </cell>
          <cell r="D707">
            <v>9.8784375000000001E-4</v>
          </cell>
          <cell r="E707">
            <v>8.0050060097488487E-4</v>
          </cell>
          <cell r="F707">
            <v>8.0121283818981827E-4</v>
          </cell>
          <cell r="G707">
            <v>-6.1826824960696178E-9</v>
          </cell>
          <cell r="H707">
            <v>-1.1156470417669678E-9</v>
          </cell>
          <cell r="J707">
            <v>-5.3772147405787401E-9</v>
          </cell>
        </row>
        <row r="708">
          <cell r="A708" t="str">
            <v>T_TW-FCLH2O-S1</v>
          </cell>
          <cell r="B708" t="str">
            <v>VAR_fout</v>
          </cell>
          <cell r="C708" t="str">
            <v>TPTWL</v>
          </cell>
          <cell r="G708">
            <v>1.1902887245359271E-4</v>
          </cell>
          <cell r="H708">
            <v>3.2820253740710421E-4</v>
          </cell>
          <cell r="I708">
            <v>5.0369543906031726E-4</v>
          </cell>
          <cell r="J708">
            <v>8.1279279252419406E-4</v>
          </cell>
          <cell r="K708">
            <v>1.4394444261908942E-3</v>
          </cell>
          <cell r="L708">
            <v>2.1040167026795983E-3</v>
          </cell>
          <cell r="M708">
            <v>2.3892805474891726E-3</v>
          </cell>
          <cell r="N708">
            <v>2.0594306272486416E-3</v>
          </cell>
          <cell r="O708">
            <v>2.9053663566930474E-3</v>
          </cell>
        </row>
        <row r="709">
          <cell r="A709" t="str">
            <v>T_TW-FCLH2O-S1</v>
          </cell>
          <cell r="B709" t="str">
            <v>VAR_fin</v>
          </cell>
          <cell r="C709" t="str">
            <v>TH2O</v>
          </cell>
          <cell r="G709">
            <v>2.5657651685949381E-5</v>
          </cell>
          <cell r="H709">
            <v>7.0028808674265803E-5</v>
          </cell>
          <cell r="I709">
            <v>1.0605568007802367E-4</v>
          </cell>
          <cell r="J709">
            <v>1.6870642098242914E-4</v>
          </cell>
          <cell r="K709">
            <v>2.9344474040741546E-4</v>
          </cell>
          <cell r="L709">
            <v>4.2672404848106727E-4</v>
          </cell>
          <cell r="M709">
            <v>4.8389440323891319E-4</v>
          </cell>
          <cell r="N709">
            <v>4.170908081228319E-4</v>
          </cell>
          <cell r="O709">
            <v>5.8841583958811616E-4</v>
          </cell>
        </row>
        <row r="710">
          <cell r="A710" t="str">
            <v>T_TW-FCLH2O-S1</v>
          </cell>
          <cell r="B710" t="str">
            <v>VAR_ncap</v>
          </cell>
          <cell r="C710" t="str">
            <v>-</v>
          </cell>
          <cell r="G710">
            <v>4.58387609899986E-5</v>
          </cell>
          <cell r="H710">
            <v>8.1663452263982497E-5</v>
          </cell>
          <cell r="I710">
            <v>1.04014012463144E-4</v>
          </cell>
          <cell r="J710">
            <v>1.6807318218556899E-4</v>
          </cell>
          <cell r="K710">
            <v>3.53580185002635E-4</v>
          </cell>
          <cell r="L710">
            <v>3.74213934966291E-4</v>
          </cell>
          <cell r="M710">
            <v>3.7384127622057498E-4</v>
          </cell>
          <cell r="N710">
            <v>3.5833662082299198E-4</v>
          </cell>
          <cell r="O710">
            <v>5.3461610594228198E-4</v>
          </cell>
        </row>
        <row r="711">
          <cell r="A711" t="str">
            <v>T_TW-FCLH2O-S1</v>
          </cell>
          <cell r="B711" t="str">
            <v>VAR_cap</v>
          </cell>
          <cell r="C711" t="str">
            <v>-</v>
          </cell>
          <cell r="G711">
            <v>4.58387609899986E-5</v>
          </cell>
          <cell r="H711">
            <v>1.2744188314154327E-4</v>
          </cell>
          <cell r="I711">
            <v>1.9521289446155799E-4</v>
          </cell>
          <cell r="J711">
            <v>3.1427453325239338E-4</v>
          </cell>
          <cell r="K711">
            <v>5.5700025638746908E-4</v>
          </cell>
          <cell r="L711">
            <v>8.0317652424206681E-4</v>
          </cell>
          <cell r="M711">
            <v>9.2875408331774523E-4</v>
          </cell>
          <cell r="N711">
            <v>7.9820874294777959E-4</v>
          </cell>
          <cell r="O711">
            <v>1.1442735707267722E-3</v>
          </cell>
        </row>
        <row r="712">
          <cell r="A712" t="str">
            <v>D-T-ELC-TW_Bat_S1</v>
          </cell>
          <cell r="B712" t="str">
            <v>VAR_fout</v>
          </cell>
          <cell r="C712" t="str">
            <v>T-ELC-TWSTGin_S1</v>
          </cell>
          <cell r="D712">
            <v>1.5580592063721859E-3</v>
          </cell>
          <cell r="E712">
            <v>2.1242793967312002E-3</v>
          </cell>
          <cell r="F712">
            <v>2.138274658777401E-3</v>
          </cell>
          <cell r="G712">
            <v>3.2786829351925464E-3</v>
          </cell>
          <cell r="H712">
            <v>3.6438477995056947E-3</v>
          </cell>
          <cell r="I712">
            <v>3.4500056036482212E-3</v>
          </cell>
          <cell r="J712">
            <v>3.8291558020714664E-3</v>
          </cell>
          <cell r="K712">
            <v>7.7408506168310199E-3</v>
          </cell>
          <cell r="L712">
            <v>6.5286508584578668E-3</v>
          </cell>
          <cell r="M712">
            <v>1.0746838157149666E-2</v>
          </cell>
          <cell r="N712">
            <v>8.3197617389623637E-3</v>
          </cell>
          <cell r="O712">
            <v>1.6880715825975955E-2</v>
          </cell>
        </row>
        <row r="713">
          <cell r="A713" t="str">
            <v>D-T-ELC-TW_Bat_S1</v>
          </cell>
          <cell r="B713" t="str">
            <v>VAR_fin</v>
          </cell>
          <cell r="C713" t="str">
            <v>TELC</v>
          </cell>
          <cell r="D713">
            <v>1.5580592063721859E-3</v>
          </cell>
          <cell r="E713">
            <v>2.1242793967312002E-3</v>
          </cell>
          <cell r="F713">
            <v>2.138274658777401E-3</v>
          </cell>
          <cell r="G713">
            <v>3.2786829351925464E-3</v>
          </cell>
          <cell r="H713">
            <v>3.6438477995056947E-3</v>
          </cell>
          <cell r="I713">
            <v>3.4500056036482212E-3</v>
          </cell>
          <cell r="J713">
            <v>3.8291558020714664E-3</v>
          </cell>
          <cell r="K713">
            <v>7.7408506168310199E-3</v>
          </cell>
          <cell r="L713">
            <v>6.5286508584578668E-3</v>
          </cell>
          <cell r="M713">
            <v>1.0746838157149666E-2</v>
          </cell>
          <cell r="N713">
            <v>8.3197617389623637E-3</v>
          </cell>
          <cell r="O713">
            <v>1.6880715825975955E-2</v>
          </cell>
        </row>
        <row r="714">
          <cell r="A714" t="str">
            <v>D-T-ELC-TW_Bat_S1</v>
          </cell>
          <cell r="B714" t="str">
            <v>VAR_ncap</v>
          </cell>
          <cell r="C714" t="str">
            <v>-</v>
          </cell>
          <cell r="D714">
            <v>1.8012159577815399E-4</v>
          </cell>
          <cell r="E714">
            <v>4.72582912740328E-5</v>
          </cell>
          <cell r="F714">
            <v>2.23524531013275E-6</v>
          </cell>
          <cell r="G714">
            <v>1.7163279086277299E-4</v>
          </cell>
          <cell r="H714">
            <v>2.1311785967275201E-4</v>
          </cell>
          <cell r="I714">
            <v>1.1636004160323499E-4</v>
          </cell>
          <cell r="J714">
            <v>1.7853493266278299E-4</v>
          </cell>
          <cell r="K714">
            <v>6.0216986920981095E-4</v>
          </cell>
          <cell r="L714">
            <v>8.7060050206414201E-6</v>
          </cell>
          <cell r="M714">
            <v>8.2124347936692499E-4</v>
          </cell>
          <cell r="N714">
            <v>5.8586356156456199E-5</v>
          </cell>
          <cell r="O714">
            <v>1.1768956489544001E-3</v>
          </cell>
        </row>
        <row r="715">
          <cell r="A715" t="str">
            <v>D-T-ELC-TW_Bat_S1</v>
          </cell>
          <cell r="B715" t="str">
            <v>VAR_cap</v>
          </cell>
          <cell r="C715" t="str">
            <v>-</v>
          </cell>
          <cell r="D715">
            <v>1.8012159577815399E-4</v>
          </cell>
          <cell r="E715">
            <v>2.2737988705218701E-4</v>
          </cell>
          <cell r="F715">
            <v>2.2961513236231901E-4</v>
          </cell>
          <cell r="G715">
            <v>3.4665920719746299E-4</v>
          </cell>
          <cell r="H715">
            <v>3.8589586460906E-4</v>
          </cell>
          <cell r="I715">
            <v>3.6552026179457E-4</v>
          </cell>
          <cell r="J715">
            <v>4.0539892796195398E-4</v>
          </cell>
          <cell r="K715">
            <v>8.2045307063162399E-4</v>
          </cell>
          <cell r="L715">
            <v>6.9118278990142697E-4</v>
          </cell>
          <cell r="M715">
            <v>1.1384674827262999E-3</v>
          </cell>
          <cell r="N715">
            <v>8.8137185987655802E-4</v>
          </cell>
          <cell r="O715">
            <v>1.7897087077599399E-3</v>
          </cell>
        </row>
        <row r="716">
          <cell r="A716" t="str">
            <v>T_C-FC-H2O-S3</v>
          </cell>
          <cell r="B716" t="str">
            <v>VAR_fout</v>
          </cell>
          <cell r="C716" t="str">
            <v>TPCAR</v>
          </cell>
          <cell r="D716">
            <v>6.3189889105855863E-4</v>
          </cell>
          <cell r="E716">
            <v>1.5554769727469933E-3</v>
          </cell>
          <cell r="F716">
            <v>1.4632727131480552E-3</v>
          </cell>
          <cell r="G716">
            <v>3.3797271288230782E-6</v>
          </cell>
          <cell r="H716">
            <v>2.4430384492655831E-6</v>
          </cell>
          <cell r="I716">
            <v>2.1780918458911404E-6</v>
          </cell>
          <cell r="J716">
            <v>2.5370255932378469E-6</v>
          </cell>
          <cell r="K716">
            <v>2.5693190665930192E-6</v>
          </cell>
          <cell r="L716">
            <v>2.4414482893676074E-6</v>
          </cell>
          <cell r="M716">
            <v>2.5908361254778946E-6</v>
          </cell>
          <cell r="N716">
            <v>2.5619413002713761E-6</v>
          </cell>
          <cell r="O716">
            <v>4.3713154612252507E-6</v>
          </cell>
        </row>
        <row r="717">
          <cell r="A717" t="str">
            <v>T_C-FC-H2O-S3</v>
          </cell>
          <cell r="B717" t="str">
            <v>VAR_fin</v>
          </cell>
          <cell r="C717" t="str">
            <v>TH2O</v>
          </cell>
          <cell r="D717">
            <v>7.6131931230955809E-4</v>
          </cell>
          <cell r="E717">
            <v>1.8740571885183918E-3</v>
          </cell>
          <cell r="F717">
            <v>1.7629683980438901E-3</v>
          </cell>
          <cell r="G717">
            <v>4.0719355104408487E-6</v>
          </cell>
          <cell r="H717">
            <v>2.8495803154491363E-6</v>
          </cell>
          <cell r="I717">
            <v>2.3849103039966321E-6</v>
          </cell>
          <cell r="J717">
            <v>2.6634892650847456E-6</v>
          </cell>
          <cell r="K717">
            <v>2.5260630495256373E-6</v>
          </cell>
          <cell r="L717">
            <v>2.2424153757819117E-6</v>
          </cell>
          <cell r="M717">
            <v>2.2533420508351901E-6</v>
          </cell>
          <cell r="N717">
            <v>2.1325390579987124E-6</v>
          </cell>
          <cell r="O717">
            <v>3.5967137309614305E-6</v>
          </cell>
        </row>
        <row r="718">
          <cell r="A718" t="str">
            <v>T_C-FC-H2O-S3</v>
          </cell>
          <cell r="B718" t="str">
            <v>VAR_ncap</v>
          </cell>
          <cell r="C718" t="str">
            <v>-</v>
          </cell>
          <cell r="E718">
            <v>8.9228835715208998E-7</v>
          </cell>
          <cell r="F718">
            <v>3.3926752771357001E-7</v>
          </cell>
          <cell r="G718">
            <v>8.1474320223223398E-8</v>
          </cell>
          <cell r="H718">
            <v>1.2678267359864099E-7</v>
          </cell>
          <cell r="I718">
            <v>1.29254781500556E-7</v>
          </cell>
          <cell r="J718">
            <v>1.1811023170711201E-7</v>
          </cell>
          <cell r="K718">
            <v>1.23381689386285E-7</v>
          </cell>
          <cell r="L718">
            <v>1.15925117524078E-7</v>
          </cell>
          <cell r="M718">
            <v>1.0918426702697301E-7</v>
          </cell>
          <cell r="N718">
            <v>1.13645550098894E-7</v>
          </cell>
          <cell r="O718">
            <v>1.9736332291359401E-7</v>
          </cell>
        </row>
        <row r="719">
          <cell r="A719" t="str">
            <v>T_C-FC-H2O-S3</v>
          </cell>
          <cell r="B719" t="str">
            <v>VAR_cap</v>
          </cell>
          <cell r="C719" t="str">
            <v>-</v>
          </cell>
          <cell r="D719">
            <v>5.3666666666666699E-5</v>
          </cell>
          <cell r="E719">
            <v>1.0893804029260097E-4</v>
          </cell>
          <cell r="F719">
            <v>1.0403508570785758E-4</v>
          </cell>
          <cell r="G719">
            <v>3.8849467995364013E-7</v>
          </cell>
          <cell r="H719">
            <v>2.9386860274593457E-7</v>
          </cell>
          <cell r="I719">
            <v>2.812380782606411E-7</v>
          </cell>
          <cell r="J719">
            <v>2.7533023955872494E-7</v>
          </cell>
          <cell r="K719">
            <v>2.7834402968339788E-7</v>
          </cell>
          <cell r="L719">
            <v>2.8704890553009584E-7</v>
          </cell>
          <cell r="M719">
            <v>2.7557995009709667E-7</v>
          </cell>
          <cell r="N719">
            <v>2.7972999073331093E-7</v>
          </cell>
          <cell r="O719">
            <v>4.20193140039461E-7</v>
          </cell>
        </row>
        <row r="720">
          <cell r="A720" t="str">
            <v>T_B_c-ICEDSL-S3</v>
          </cell>
          <cell r="B720" t="str">
            <v>VAR_fout</v>
          </cell>
          <cell r="C720" t="str">
            <v>CO2_T</v>
          </cell>
          <cell r="D720">
            <v>11.832290874287981</v>
          </cell>
          <cell r="E720">
            <v>9.416433416884562</v>
          </cell>
          <cell r="F720">
            <v>11.373657500688665</v>
          </cell>
          <cell r="H720">
            <v>2.1640578800348602E-5</v>
          </cell>
        </row>
        <row r="721">
          <cell r="A721" t="str">
            <v>T_B_c-ICEDSL-S3</v>
          </cell>
          <cell r="B721" t="str">
            <v>VAR_fout</v>
          </cell>
          <cell r="C721" t="str">
            <v>TPBSc</v>
          </cell>
          <cell r="D721">
            <v>9.3543747771423387E-3</v>
          </cell>
          <cell r="E721">
            <v>7.4736297387995778E-3</v>
          </cell>
          <cell r="F721">
            <v>9.0221762473303626E-3</v>
          </cell>
          <cell r="H721">
            <v>2.01276246190588E-8</v>
          </cell>
        </row>
        <row r="722">
          <cell r="A722" t="str">
            <v>T_B_c-ICEDSL-S3</v>
          </cell>
          <cell r="B722" t="str">
            <v>VAR_fin</v>
          </cell>
          <cell r="C722" t="str">
            <v>TDSL</v>
          </cell>
          <cell r="D722">
            <v>0.16142279501075013</v>
          </cell>
          <cell r="E722">
            <v>0.12846430309528764</v>
          </cell>
          <cell r="F722">
            <v>0.15516585949097769</v>
          </cell>
          <cell r="H722">
            <v>2.952329986405E-7</v>
          </cell>
        </row>
        <row r="723">
          <cell r="A723" t="str">
            <v>T_B_c-ICEDSL-S3</v>
          </cell>
          <cell r="B723" t="str">
            <v>VAR_ncap</v>
          </cell>
          <cell r="C723" t="str">
            <v>-</v>
          </cell>
          <cell r="E723">
            <v>1.62909621866214E-7</v>
          </cell>
          <cell r="F723">
            <v>1.6312855083355701E-7</v>
          </cell>
        </row>
        <row r="724">
          <cell r="A724" t="str">
            <v>T_B_c-ICEDSL-S3</v>
          </cell>
          <cell r="B724" t="str">
            <v>VAR_cap</v>
          </cell>
          <cell r="C724" t="str">
            <v>-</v>
          </cell>
          <cell r="D724">
            <v>2.0395715338722238E-4</v>
          </cell>
          <cell r="E724">
            <v>1.959040525098045E-4</v>
          </cell>
          <cell r="F724">
            <v>1.9606992249434968E-4</v>
          </cell>
          <cell r="G724">
            <v>-8.1329360036803749E-9</v>
          </cell>
        </row>
        <row r="725">
          <cell r="A725" t="str">
            <v>T_TW-FCLH2O-S2</v>
          </cell>
          <cell r="B725" t="str">
            <v>VAR_fout</v>
          </cell>
          <cell r="C725" t="str">
            <v>TPTWL</v>
          </cell>
          <cell r="G725">
            <v>6.230611444625439E-5</v>
          </cell>
          <cell r="H725">
            <v>1.5804768353440171E-4</v>
          </cell>
          <cell r="I725">
            <v>2.5413965454057106E-4</v>
          </cell>
          <cell r="J725">
            <v>3.6816018884420224E-4</v>
          </cell>
          <cell r="K725">
            <v>5.4427837955813669E-4</v>
          </cell>
          <cell r="L725">
            <v>6.5367563922405243E-4</v>
          </cell>
          <cell r="M725">
            <v>8.3981639452672071E-4</v>
          </cell>
          <cell r="N725">
            <v>7.743264019480034E-4</v>
          </cell>
          <cell r="O725">
            <v>1.1118147826028909E-3</v>
          </cell>
        </row>
        <row r="726">
          <cell r="A726" t="str">
            <v>T_TW-FCLH2O-S2</v>
          </cell>
          <cell r="B726" t="str">
            <v>VAR_fin</v>
          </cell>
          <cell r="C726" t="str">
            <v>TH2O</v>
          </cell>
          <cell r="G726">
            <v>2.306876144152445E-5</v>
          </cell>
          <cell r="H726">
            <v>5.7991037687465495E-5</v>
          </cell>
          <cell r="I726">
            <v>9.2276503130001903E-5</v>
          </cell>
          <cell r="J726">
            <v>1.3190637958151883E-4</v>
          </cell>
          <cell r="K726">
            <v>1.9216963087921018E-4</v>
          </cell>
          <cell r="L726">
            <v>2.2893843476015294E-4</v>
          </cell>
          <cell r="M726">
            <v>2.9334339735503044E-4</v>
          </cell>
          <cell r="N726">
            <v>2.7046809146555307E-4</v>
          </cell>
          <cell r="O726">
            <v>3.8835098681548732E-4</v>
          </cell>
        </row>
        <row r="727">
          <cell r="A727" t="str">
            <v>T_TW-FCLH2O-S2</v>
          </cell>
          <cell r="B727" t="str">
            <v>VAR_ncap</v>
          </cell>
          <cell r="C727" t="str">
            <v>-</v>
          </cell>
          <cell r="G727">
            <v>2.4020835972815301E-5</v>
          </cell>
          <cell r="H727">
            <v>3.7353561423010003E-5</v>
          </cell>
          <cell r="I727">
            <v>4.6776493737524201E-5</v>
          </cell>
          <cell r="J727">
            <v>6.5414901600510105E-5</v>
          </cell>
          <cell r="K727">
            <v>1.0051620718432501E-4</v>
          </cell>
          <cell r="L727">
            <v>1.0737225613532201E-4</v>
          </cell>
          <cell r="M727">
            <v>1.2302481438921601E-4</v>
          </cell>
          <cell r="N727">
            <v>1.26245051193841E-4</v>
          </cell>
          <cell r="O727">
            <v>1.9245411486398499E-4</v>
          </cell>
        </row>
        <row r="728">
          <cell r="A728" t="str">
            <v>T_TW-FCLH2O-S2</v>
          </cell>
          <cell r="B728" t="str">
            <v>VAR_cap</v>
          </cell>
          <cell r="C728" t="str">
            <v>-</v>
          </cell>
          <cell r="G728">
            <v>2.4020835972815301E-5</v>
          </cell>
          <cell r="H728">
            <v>6.1332544011176223E-5</v>
          </cell>
          <cell r="I728">
            <v>9.8795499858075021E-5</v>
          </cell>
          <cell r="J728">
            <v>1.4356268985583364E-4</v>
          </cell>
          <cell r="K728">
            <v>2.1251439334001837E-4</v>
          </cell>
          <cell r="L728">
            <v>2.5557316871731691E-4</v>
          </cell>
          <cell r="M728">
            <v>3.3045460247779535E-4</v>
          </cell>
          <cell r="N728">
            <v>3.0471900539589869E-4</v>
          </cell>
          <cell r="O728">
            <v>4.412245203538725E-4</v>
          </cell>
        </row>
        <row r="729">
          <cell r="A729" t="str">
            <v>D-T-ELC-TW_Bat_S2</v>
          </cell>
          <cell r="B729" t="str">
            <v>VAR_fout</v>
          </cell>
          <cell r="C729" t="str">
            <v>T-ELC-TWSTGin_S2</v>
          </cell>
          <cell r="D729">
            <v>3.5317286740487683E-4</v>
          </cell>
          <cell r="E729">
            <v>4.5344378324668587E-4</v>
          </cell>
          <cell r="F729">
            <v>4.580397686389958E-4</v>
          </cell>
          <cell r="G729">
            <v>2.7723103968232158E-3</v>
          </cell>
          <cell r="H729">
            <v>4.2679202257914382E-3</v>
          </cell>
          <cell r="I729">
            <v>4.0905774263152606E-3</v>
          </cell>
          <cell r="J729">
            <v>3.9140150155195464E-3</v>
          </cell>
          <cell r="K729">
            <v>7.7293044336869511E-3</v>
          </cell>
          <cell r="L729">
            <v>6.8191508454048741E-3</v>
          </cell>
          <cell r="M729">
            <v>1.0742909247368636E-2</v>
          </cell>
          <cell r="N729">
            <v>8.3624844556154758E-3</v>
          </cell>
          <cell r="O729">
            <v>1.6697371408394463E-2</v>
          </cell>
        </row>
        <row r="730">
          <cell r="A730" t="str">
            <v>D-T-ELC-TW_Bat_S2</v>
          </cell>
          <cell r="B730" t="str">
            <v>VAR_fin</v>
          </cell>
          <cell r="C730" t="str">
            <v>TELC</v>
          </cell>
          <cell r="D730">
            <v>3.5317286740487683E-4</v>
          </cell>
          <cell r="E730">
            <v>4.5344378324668587E-4</v>
          </cell>
          <cell r="F730">
            <v>4.580397686389958E-4</v>
          </cell>
          <cell r="G730">
            <v>2.7723103968232158E-3</v>
          </cell>
          <cell r="H730">
            <v>4.2679202257914382E-3</v>
          </cell>
          <cell r="I730">
            <v>4.0905774263152606E-3</v>
          </cell>
          <cell r="J730">
            <v>3.9140150155195464E-3</v>
          </cell>
          <cell r="K730">
            <v>7.7293044336869511E-3</v>
          </cell>
          <cell r="L730">
            <v>6.8191508454048741E-3</v>
          </cell>
          <cell r="M730">
            <v>1.0742909247368636E-2</v>
          </cell>
          <cell r="N730">
            <v>8.3624844556154758E-3</v>
          </cell>
          <cell r="O730">
            <v>1.6697371408394463E-2</v>
          </cell>
        </row>
        <row r="731">
          <cell r="A731" t="str">
            <v>D-T-ELC-TW_Bat_S2</v>
          </cell>
          <cell r="B731" t="str">
            <v>VAR_ncap</v>
          </cell>
          <cell r="C731" t="str">
            <v>-</v>
          </cell>
          <cell r="D731">
            <v>8.80896197126376E-5</v>
          </cell>
          <cell r="E731">
            <v>5.5596740347833801E-7</v>
          </cell>
          <cell r="F731">
            <v>2.6561767014592E-6</v>
          </cell>
          <cell r="G731">
            <v>2.0186793282259499E-4</v>
          </cell>
          <cell r="H731">
            <v>2.4714241482500898E-4</v>
          </cell>
          <cell r="I731">
            <v>6.2160514635523298E-5</v>
          </cell>
          <cell r="J731">
            <v>1.4380489071444001E-4</v>
          </cell>
          <cell r="K731">
            <v>6.1314448052130605E-4</v>
          </cell>
          <cell r="L731">
            <v>3.77037912690516E-6</v>
          </cell>
          <cell r="M731">
            <v>5.2141615442916902E-4</v>
          </cell>
          <cell r="N731">
            <v>3.6262265460380101E-4</v>
          </cell>
          <cell r="O731">
            <v>8.8662999963265302E-4</v>
          </cell>
        </row>
        <row r="732">
          <cell r="A732" t="str">
            <v>D-T-ELC-TW_Bat_S2</v>
          </cell>
          <cell r="B732" t="str">
            <v>VAR_cap</v>
          </cell>
          <cell r="C732" t="str">
            <v>-</v>
          </cell>
          <cell r="D732">
            <v>8.80896197126376E-5</v>
          </cell>
          <cell r="E732">
            <v>8.8645587116115899E-5</v>
          </cell>
          <cell r="F732">
            <v>9.1301763817575106E-5</v>
          </cell>
          <cell r="G732">
            <v>2.9316969664017E-4</v>
          </cell>
          <cell r="H732">
            <v>4.5181070588625702E-4</v>
          </cell>
          <cell r="I732">
            <v>4.3340126292782099E-4</v>
          </cell>
          <cell r="J732">
            <v>4.1441768260827398E-4</v>
          </cell>
          <cell r="K732">
            <v>8.1910988587126799E-4</v>
          </cell>
          <cell r="L732">
            <v>7.2213643167056698E-4</v>
          </cell>
          <cell r="M732">
            <v>1.1383310140773799E-3</v>
          </cell>
          <cell r="N732">
            <v>8.8599379206956495E-4</v>
          </cell>
          <cell r="O732">
            <v>1.7706688086656199E-3</v>
          </cell>
        </row>
        <row r="733">
          <cell r="A733" t="str">
            <v>T_C-FC-H2O-S4</v>
          </cell>
          <cell r="B733" t="str">
            <v>VAR_fout</v>
          </cell>
          <cell r="C733" t="str">
            <v>TPCAR</v>
          </cell>
          <cell r="E733">
            <v>1.410959709534459E-5</v>
          </cell>
          <cell r="F733">
            <v>1.8471817613270575E-5</v>
          </cell>
          <cell r="G733">
            <v>9.0350215206175864E-7</v>
          </cell>
          <cell r="H733">
            <v>1.0774585372553708E-6</v>
          </cell>
          <cell r="I733">
            <v>1.5295161947151099E-6</v>
          </cell>
          <cell r="J733">
            <v>1.5090599517754828E-6</v>
          </cell>
          <cell r="K733">
            <v>1.4549405192749507E-6</v>
          </cell>
          <cell r="L733">
            <v>1.4622977173326288E-6</v>
          </cell>
          <cell r="M733">
            <v>1.5232683616050286E-6</v>
          </cell>
          <cell r="N733">
            <v>1.4271847695880376E-6</v>
          </cell>
          <cell r="O733">
            <v>2.9941293522389052E-6</v>
          </cell>
        </row>
        <row r="734">
          <cell r="A734" t="str">
            <v>T_C-FC-H2O-S4</v>
          </cell>
          <cell r="B734" t="str">
            <v>VAR_fin</v>
          </cell>
          <cell r="C734" t="str">
            <v>TH2O</v>
          </cell>
          <cell r="E734">
            <v>1.6862323904742206E-5</v>
          </cell>
          <cell r="F734">
            <v>2.2075596461011744E-5</v>
          </cell>
          <cell r="G734">
            <v>1.0797718626369417E-6</v>
          </cell>
          <cell r="H734">
            <v>1.2283792932368773E-6</v>
          </cell>
          <cell r="I734">
            <v>1.6683838693415601E-6</v>
          </cell>
          <cell r="J734">
            <v>1.5680082921606579E-6</v>
          </cell>
          <cell r="K734">
            <v>1.4176543680241721E-6</v>
          </cell>
          <cell r="L734">
            <v>1.3395364959049727E-6</v>
          </cell>
          <cell r="M734">
            <v>1.3250073662460953E-6</v>
          </cell>
          <cell r="N734">
            <v>1.1961354077400415E-6</v>
          </cell>
          <cell r="O734">
            <v>2.5061001705405714E-6</v>
          </cell>
        </row>
        <row r="735">
          <cell r="A735" t="str">
            <v>T_C-FC-H2O-S4</v>
          </cell>
          <cell r="B735" t="str">
            <v>VAR_ncap</v>
          </cell>
          <cell r="C735" t="str">
            <v>-</v>
          </cell>
          <cell r="E735">
            <v>1.18300580402255E-6</v>
          </cell>
          <cell r="F735">
            <v>4.4333613088794002E-7</v>
          </cell>
          <cell r="G735">
            <v>6.3513560971184499E-8</v>
          </cell>
          <cell r="H735">
            <v>1.07179984801051E-7</v>
          </cell>
          <cell r="I735">
            <v>1.07470713483475E-7</v>
          </cell>
          <cell r="J735">
            <v>9.5783394394373105E-8</v>
          </cell>
          <cell r="K735">
            <v>1.03077526839195E-7</v>
          </cell>
          <cell r="L735">
            <v>9.4423683865535496E-8</v>
          </cell>
          <cell r="M735">
            <v>9.1970039992031599E-8</v>
          </cell>
          <cell r="N735">
            <v>9.2077821418640196E-8</v>
          </cell>
          <cell r="O735">
            <v>1.7806375698543499E-7</v>
          </cell>
        </row>
        <row r="736">
          <cell r="A736" t="str">
            <v>T_C-FC-H2O-S4</v>
          </cell>
          <cell r="B736" t="str">
            <v>VAR_cap</v>
          </cell>
          <cell r="C736" t="str">
            <v>-</v>
          </cell>
          <cell r="E736">
            <v>1.1672562692167601E-6</v>
          </cell>
          <cell r="F736">
            <v>1.53787798840126E-6</v>
          </cell>
          <cell r="G736">
            <v>1.7731881727611003E-7</v>
          </cell>
          <cell r="H736">
            <v>2.1776435864295597E-7</v>
          </cell>
          <cell r="I736">
            <v>2.3340741097376591E-7</v>
          </cell>
          <cell r="J736">
            <v>2.282027220357401E-7</v>
          </cell>
          <cell r="K736">
            <v>2.3674694888243058E-7</v>
          </cell>
          <cell r="L736">
            <v>2.3602894720174731E-7</v>
          </cell>
          <cell r="M736">
            <v>2.2947991843877009E-7</v>
          </cell>
          <cell r="N736">
            <v>2.2650349816594279E-7</v>
          </cell>
          <cell r="O736">
            <v>3.6211161839610701E-7</v>
          </cell>
        </row>
        <row r="737">
          <cell r="A737" t="str">
            <v>T_B_c-ICEDSL-S4</v>
          </cell>
          <cell r="B737" t="str">
            <v>VAR_fout</v>
          </cell>
          <cell r="C737" t="str">
            <v>CO2_T</v>
          </cell>
          <cell r="D737">
            <v>0.97265200000319751</v>
          </cell>
          <cell r="E737">
            <v>6.8149303704941495E-3</v>
          </cell>
          <cell r="F737">
            <v>8.3471777660864693E-3</v>
          </cell>
        </row>
        <row r="738">
          <cell r="A738" t="str">
            <v>T_B_c-ICEDSL-S4</v>
          </cell>
          <cell r="B738" t="str">
            <v>VAR_fout</v>
          </cell>
          <cell r="C738" t="str">
            <v>TPBSc</v>
          </cell>
          <cell r="D738">
            <v>5.128182457718077E-4</v>
          </cell>
          <cell r="E738">
            <v>3.6091691901004398E-6</v>
          </cell>
          <cell r="F738">
            <v>4.4269956786974926E-6</v>
          </cell>
        </row>
        <row r="739">
          <cell r="A739" t="str">
            <v>T_B_c-ICEDSL-S4</v>
          </cell>
          <cell r="B739" t="str">
            <v>VAR_fin</v>
          </cell>
          <cell r="C739" t="str">
            <v>TDSL</v>
          </cell>
          <cell r="D739">
            <v>1.3269467940016337E-2</v>
          </cell>
          <cell r="E739">
            <v>9.2973129201830067E-5</v>
          </cell>
          <cell r="F739">
            <v>1.138769135891743E-4</v>
          </cell>
        </row>
        <row r="740">
          <cell r="A740" t="str">
            <v>T_B_c-ICEDSL-S4</v>
          </cell>
          <cell r="B740" t="str">
            <v>VAR_ncap</v>
          </cell>
          <cell r="C740" t="str">
            <v>-</v>
          </cell>
          <cell r="E740">
            <v>1.10227211879616E-8</v>
          </cell>
          <cell r="F740">
            <v>1.12058091913572E-8</v>
          </cell>
        </row>
        <row r="741">
          <cell r="A741" t="str">
            <v>T_B_c-ICEDSL-S4</v>
          </cell>
          <cell r="B741" t="str">
            <v>VAR_cap</v>
          </cell>
          <cell r="C741" t="str">
            <v>-</v>
          </cell>
          <cell r="D741">
            <v>1.1555958612463504E-5</v>
          </cell>
          <cell r="E741">
            <v>1.2068781224396053E-7</v>
          </cell>
          <cell r="F741">
            <v>1.3330969320282497E-7</v>
          </cell>
          <cell r="G741">
            <v>-1.8201870134764952E-8</v>
          </cell>
          <cell r="H741">
            <v>-1.6619123532890401E-8</v>
          </cell>
        </row>
        <row r="742">
          <cell r="A742" t="str">
            <v>D-T-ELC-HGV</v>
          </cell>
          <cell r="B742" t="str">
            <v>VAR_fout</v>
          </cell>
          <cell r="C742" t="str">
            <v>T-ELC-HGV_BatSTGin</v>
          </cell>
          <cell r="D742">
            <v>4.1960647388378488E-3</v>
          </cell>
          <cell r="E742">
            <v>4.1389879241709787E-3</v>
          </cell>
          <cell r="F742">
            <v>4.349697659875488E-3</v>
          </cell>
          <cell r="G742">
            <v>2.0617867215323975E-3</v>
          </cell>
          <cell r="H742">
            <v>1.3409326280593406E-3</v>
          </cell>
          <cell r="I742">
            <v>1.9250491970531497E-3</v>
          </cell>
          <cell r="J742">
            <v>2.0780333641785666E-3</v>
          </cell>
          <cell r="K742">
            <v>3.597862035947072E-3</v>
          </cell>
          <cell r="L742">
            <v>4.4607780246387193E-3</v>
          </cell>
          <cell r="M742">
            <v>5.8912511751545655E-3</v>
          </cell>
          <cell r="N742">
            <v>1.0178164093336977E-2</v>
          </cell>
          <cell r="O742">
            <v>2.7104924827431126E-2</v>
          </cell>
        </row>
        <row r="743">
          <cell r="A743" t="str">
            <v>D-T-ELC-HGV</v>
          </cell>
          <cell r="B743" t="str">
            <v>VAR_fin</v>
          </cell>
          <cell r="C743" t="str">
            <v>TELC</v>
          </cell>
          <cell r="D743">
            <v>4.1960647388378488E-3</v>
          </cell>
          <cell r="E743">
            <v>4.1389879241709787E-3</v>
          </cell>
          <cell r="F743">
            <v>4.349697659875488E-3</v>
          </cell>
          <cell r="G743">
            <v>2.0617867215323975E-3</v>
          </cell>
          <cell r="H743">
            <v>1.3409326280593406E-3</v>
          </cell>
          <cell r="I743">
            <v>1.9250491970531497E-3</v>
          </cell>
          <cell r="J743">
            <v>2.0780333641785666E-3</v>
          </cell>
          <cell r="K743">
            <v>3.597862035947072E-3</v>
          </cell>
          <cell r="L743">
            <v>4.4607780246387193E-3</v>
          </cell>
          <cell r="M743">
            <v>5.8912511751545655E-3</v>
          </cell>
          <cell r="N743">
            <v>1.0178164093336977E-2</v>
          </cell>
          <cell r="O743">
            <v>2.7104924827431126E-2</v>
          </cell>
        </row>
        <row r="744">
          <cell r="A744" t="str">
            <v>D-T-ELC-HGV</v>
          </cell>
          <cell r="B744" t="str">
            <v>VAR_ncap</v>
          </cell>
          <cell r="C744" t="str">
            <v>-</v>
          </cell>
          <cell r="D744">
            <v>5.6624150995777999E-4</v>
          </cell>
          <cell r="E744">
            <v>9.7415555808803701E-5</v>
          </cell>
          <cell r="F744">
            <v>6.9178075039218106E-5</v>
          </cell>
          <cell r="G744">
            <v>1.13746784062242E-4</v>
          </cell>
          <cell r="H744">
            <v>1.5710344303006301E-4</v>
          </cell>
          <cell r="I744">
            <v>1.4326280983485601E-4</v>
          </cell>
          <cell r="J744">
            <v>2.0282914823701399E-4</v>
          </cell>
          <cell r="K744">
            <v>3.3249822370330802E-4</v>
          </cell>
          <cell r="L744">
            <v>2.9615832570694799E-4</v>
          </cell>
          <cell r="M744">
            <v>6.2781157789533395E-4</v>
          </cell>
          <cell r="N744">
            <v>7.5276461443008196E-4</v>
          </cell>
          <cell r="O744">
            <v>2.5790982843026198E-3</v>
          </cell>
        </row>
        <row r="745">
          <cell r="A745" t="str">
            <v>D-T-ELC-HGV</v>
          </cell>
          <cell r="B745" t="str">
            <v>VAR_cap</v>
          </cell>
          <cell r="C745" t="str">
            <v>-</v>
          </cell>
          <cell r="D745">
            <v>5.6624150995777999E-4</v>
          </cell>
          <cell r="E745">
            <v>6.6365706576658402E-4</v>
          </cell>
          <cell r="F745">
            <v>7.3283514080580195E-4</v>
          </cell>
          <cell r="G745">
            <v>2.8094098861052101E-4</v>
          </cell>
          <cell r="H745">
            <v>1.8660191016030601E-4</v>
          </cell>
          <cell r="I745">
            <v>2.7047781622962299E-4</v>
          </cell>
          <cell r="J745">
            <v>2.7711249046206098E-4</v>
          </cell>
          <cell r="K745">
            <v>4.6938007768792601E-4</v>
          </cell>
          <cell r="L745">
            <v>5.3944619734252704E-4</v>
          </cell>
          <cell r="M745">
            <v>7.0461565379284605E-4</v>
          </cell>
          <cell r="N745">
            <v>1.18155132717598E-3</v>
          </cell>
          <cell r="O745">
            <v>3.0871111460279901E-3</v>
          </cell>
        </row>
        <row r="746">
          <cell r="A746" t="str">
            <v>T_TW-FCLH2O-S3</v>
          </cell>
          <cell r="B746" t="str">
            <v>VAR_fout</v>
          </cell>
          <cell r="C746" t="str">
            <v>TPTWL</v>
          </cell>
          <cell r="G746">
            <v>3.7233373037807872E-5</v>
          </cell>
          <cell r="H746">
            <v>1.0693947656164662E-4</v>
          </cell>
          <cell r="I746">
            <v>1.7589944619386943E-4</v>
          </cell>
          <cell r="J746">
            <v>2.5539614304161454E-4</v>
          </cell>
          <cell r="K746">
            <v>3.6252399294878869E-4</v>
          </cell>
          <cell r="L746">
            <v>4.4505260893800915E-4</v>
          </cell>
          <cell r="M746">
            <v>5.299012772597573E-4</v>
          </cell>
          <cell r="N746">
            <v>6.0900645810830611E-4</v>
          </cell>
          <cell r="O746">
            <v>7.4016461526949841E-4</v>
          </cell>
        </row>
        <row r="747">
          <cell r="A747" t="str">
            <v>T_TW-FCLH2O-S3</v>
          </cell>
          <cell r="B747" t="str">
            <v>VAR_fin</v>
          </cell>
          <cell r="C747" t="str">
            <v>TH2O</v>
          </cell>
          <cell r="G747">
            <v>2.1147533022060567E-5</v>
          </cell>
          <cell r="H747">
            <v>6.0103342346675799E-5</v>
          </cell>
          <cell r="I747">
            <v>9.8031960886698887E-5</v>
          </cell>
          <cell r="J747">
            <v>1.4077505146823475E-4</v>
          </cell>
          <cell r="K747">
            <v>1.9702882297801958E-4</v>
          </cell>
          <cell r="L747">
            <v>2.3964630419255153E-4</v>
          </cell>
          <cell r="M747">
            <v>2.8332861330240491E-4</v>
          </cell>
          <cell r="N747">
            <v>3.2476443557519907E-4</v>
          </cell>
          <cell r="O747">
            <v>3.9470705164177988E-4</v>
          </cell>
        </row>
        <row r="748">
          <cell r="A748" t="str">
            <v>T_TW-FCLH2O-S3</v>
          </cell>
          <cell r="B748" t="str">
            <v>VAR_ncap</v>
          </cell>
          <cell r="C748" t="str">
            <v>-</v>
          </cell>
          <cell r="G748">
            <v>1.42711564614965E-5</v>
          </cell>
          <cell r="H748">
            <v>2.71379741439816E-5</v>
          </cell>
          <cell r="I748">
            <v>2.69734128982742E-5</v>
          </cell>
          <cell r="J748">
            <v>3.5611656661267898E-5</v>
          </cell>
          <cell r="K748">
            <v>5.1621067731700598E-5</v>
          </cell>
          <cell r="L748">
            <v>5.5327170037941898E-5</v>
          </cell>
          <cell r="M748">
            <v>6.6040002876367301E-5</v>
          </cell>
          <cell r="N748">
            <v>6.7581915723268998E-5</v>
          </cell>
          <cell r="O748">
            <v>1.04942821840392E-4</v>
          </cell>
        </row>
        <row r="749">
          <cell r="A749" t="str">
            <v>T_TW-FCLH2O-S3</v>
          </cell>
          <cell r="B749" t="str">
            <v>VAR_cap</v>
          </cell>
          <cell r="C749" t="str">
            <v>-</v>
          </cell>
          <cell r="G749">
            <v>1.42711564614965E-5</v>
          </cell>
          <cell r="H749">
            <v>4.1387014785252655E-5</v>
          </cell>
          <cell r="I749">
            <v>6.8309381755407423E-5</v>
          </cell>
          <cell r="J749">
            <v>9.9331169092321418E-5</v>
          </cell>
          <cell r="K749">
            <v>1.4116341293354633E-4</v>
          </cell>
          <cell r="L749">
            <v>1.7392789302082939E-4</v>
          </cell>
          <cell r="M749">
            <v>2.0824912932408413E-4</v>
          </cell>
          <cell r="N749">
            <v>2.4019578138128261E-4</v>
          </cell>
          <cell r="O749">
            <v>2.9343902415187255E-4</v>
          </cell>
        </row>
        <row r="750">
          <cell r="A750" t="str">
            <v>D-T-ELC-TW_Bat_S3</v>
          </cell>
          <cell r="B750" t="str">
            <v>VAR_fout</v>
          </cell>
          <cell r="C750" t="str">
            <v>T-ELC-TWSTGin_S3</v>
          </cell>
          <cell r="D750">
            <v>8.1741080253958077E-5</v>
          </cell>
          <cell r="E750">
            <v>1.4759941513720434E-4</v>
          </cell>
          <cell r="F750">
            <v>1.6827187430990312E-4</v>
          </cell>
          <cell r="G750">
            <v>3.0992732623729186E-3</v>
          </cell>
          <cell r="H750">
            <v>7.0765313734736015E-3</v>
          </cell>
          <cell r="I750">
            <v>6.8755455295284873E-3</v>
          </cell>
          <cell r="J750">
            <v>5.9706158968135907E-3</v>
          </cell>
          <cell r="K750">
            <v>1.2382390798369315E-2</v>
          </cell>
          <cell r="L750">
            <v>9.7996972620320952E-3</v>
          </cell>
          <cell r="M750">
            <v>1.3583408962290053E-2</v>
          </cell>
          <cell r="N750">
            <v>1.3482514038916397E-2</v>
          </cell>
          <cell r="O750">
            <v>2.3596653126948041E-2</v>
          </cell>
        </row>
        <row r="751">
          <cell r="A751" t="str">
            <v>D-T-ELC-TW_Bat_S3</v>
          </cell>
          <cell r="B751" t="str">
            <v>VAR_fin</v>
          </cell>
          <cell r="C751" t="str">
            <v>TELC</v>
          </cell>
          <cell r="D751">
            <v>8.1741080253958077E-5</v>
          </cell>
          <cell r="E751">
            <v>1.4759941513720434E-4</v>
          </cell>
          <cell r="F751">
            <v>1.6827187430990312E-4</v>
          </cell>
          <cell r="G751">
            <v>3.0992732623729186E-3</v>
          </cell>
          <cell r="H751">
            <v>7.0765313734736015E-3</v>
          </cell>
          <cell r="I751">
            <v>6.8755455295284873E-3</v>
          </cell>
          <cell r="J751">
            <v>5.9706158968135907E-3</v>
          </cell>
          <cell r="K751">
            <v>1.2382390798369315E-2</v>
          </cell>
          <cell r="L751">
            <v>9.7996972620320952E-3</v>
          </cell>
          <cell r="M751">
            <v>1.3583408962290053E-2</v>
          </cell>
          <cell r="N751">
            <v>1.3482514038916397E-2</v>
          </cell>
          <cell r="O751">
            <v>2.3596653126948041E-2</v>
          </cell>
        </row>
        <row r="752">
          <cell r="A752" t="str">
            <v>D-T-ELC-TW_Bat_S3</v>
          </cell>
          <cell r="B752" t="str">
            <v>VAR_ncap</v>
          </cell>
          <cell r="C752" t="str">
            <v>-</v>
          </cell>
          <cell r="D752">
            <v>8.6450727285565106E-5</v>
          </cell>
          <cell r="E752">
            <v>5.8430385889163503E-7</v>
          </cell>
          <cell r="F752">
            <v>1.54683166395155E-6</v>
          </cell>
          <cell r="G752">
            <v>2.3921839950974999E-4</v>
          </cell>
          <cell r="H752">
            <v>4.2101902391331497E-4</v>
          </cell>
          <cell r="I752">
            <v>2.9437966977932601E-5</v>
          </cell>
          <cell r="J752">
            <v>1.7673911210874301E-5</v>
          </cell>
          <cell r="K752">
            <v>8.4350567021610899E-4</v>
          </cell>
          <cell r="L752">
            <v>2.2596988433265299E-5</v>
          </cell>
          <cell r="M752">
            <v>5.5462187498307605E-4</v>
          </cell>
          <cell r="N752">
            <v>6.7952335855892198E-6</v>
          </cell>
          <cell r="O752">
            <v>1.91604154314072E-3</v>
          </cell>
        </row>
        <row r="753">
          <cell r="A753" t="str">
            <v>D-T-ELC-TW_Bat_S3</v>
          </cell>
          <cell r="B753" t="str">
            <v>VAR_cap</v>
          </cell>
          <cell r="C753" t="str">
            <v>-</v>
          </cell>
          <cell r="D753">
            <v>8.6450727285565106E-5</v>
          </cell>
          <cell r="E753">
            <v>8.7035031144456706E-5</v>
          </cell>
          <cell r="F753">
            <v>8.8581862808408295E-5</v>
          </cell>
          <cell r="G753">
            <v>3.27800262318159E-4</v>
          </cell>
          <cell r="H753">
            <v>7.4881928623147403E-4</v>
          </cell>
          <cell r="I753">
            <v>7.2744740898634901E-4</v>
          </cell>
          <cell r="J753">
            <v>6.3178777178432696E-4</v>
          </cell>
          <cell r="K753">
            <v>1.3116365723182301E-3</v>
          </cell>
          <cell r="L753">
            <v>1.0371188842478E-3</v>
          </cell>
          <cell r="M753">
            <v>1.43839844484332E-3</v>
          </cell>
          <cell r="N753">
            <v>1.4275197672180401E-3</v>
          </cell>
          <cell r="O753">
            <v>2.50005564014265E-3</v>
          </cell>
        </row>
        <row r="754">
          <cell r="A754" t="str">
            <v>T_TW-FCLH2O-S4</v>
          </cell>
          <cell r="B754" t="str">
            <v>VAR_fout</v>
          </cell>
          <cell r="C754" t="str">
            <v>TPTWL</v>
          </cell>
          <cell r="G754">
            <v>2.3828870301609245E-5</v>
          </cell>
          <cell r="H754">
            <v>5.9986184423235951E-5</v>
          </cell>
          <cell r="I754">
            <v>1.0376770273313434E-4</v>
          </cell>
          <cell r="J754">
            <v>1.6150365332855105E-4</v>
          </cell>
          <cell r="K754">
            <v>2.5058300145508326E-4</v>
          </cell>
          <cell r="L754">
            <v>3.1187805745131906E-4</v>
          </cell>
          <cell r="M754">
            <v>3.7999461984269988E-4</v>
          </cell>
          <cell r="N754">
            <v>4.332625317657095E-4</v>
          </cell>
          <cell r="O754">
            <v>5.497697546972799E-4</v>
          </cell>
        </row>
        <row r="755">
          <cell r="A755" t="str">
            <v>T_TW-FCLH2O-S4</v>
          </cell>
          <cell r="B755" t="str">
            <v>VAR_fin</v>
          </cell>
          <cell r="C755" t="str">
            <v>TH2O</v>
          </cell>
          <cell r="G755">
            <v>1.5254956545579707E-5</v>
          </cell>
          <cell r="H755">
            <v>3.7979658283789421E-5</v>
          </cell>
          <cell r="I755">
            <v>6.5001851352028598E-5</v>
          </cell>
          <cell r="J755">
            <v>1.0001052941092615E-4</v>
          </cell>
          <cell r="K755">
            <v>1.5310052404058651E-4</v>
          </cell>
          <cell r="L755">
            <v>1.8857077151691529E-4</v>
          </cell>
          <cell r="M755">
            <v>2.2799046504172891E-4</v>
          </cell>
          <cell r="N755">
            <v>2.5871203553359443E-4</v>
          </cell>
          <cell r="O755">
            <v>3.2763675206997706E-4</v>
          </cell>
        </row>
        <row r="756">
          <cell r="A756" t="str">
            <v>T_TW-FCLH2O-S4</v>
          </cell>
          <cell r="B756" t="str">
            <v>VAR_ncap</v>
          </cell>
          <cell r="C756" t="str">
            <v>-</v>
          </cell>
          <cell r="G756">
            <v>9.0420171671359099E-6</v>
          </cell>
          <cell r="H756">
            <v>1.3894715387815601E-5</v>
          </cell>
          <cell r="I756">
            <v>1.6966736988769399E-5</v>
          </cell>
          <cell r="J756">
            <v>2.2471835621216501E-5</v>
          </cell>
          <cell r="K756">
            <v>3.4567631338877603E-5</v>
          </cell>
          <cell r="L756">
            <v>3.3613408762202802E-5</v>
          </cell>
          <cell r="M756">
            <v>4.1072315046881001E-5</v>
          </cell>
          <cell r="N756">
            <v>4.1971839568307198E-5</v>
          </cell>
          <cell r="O756">
            <v>6.6043360805095197E-5</v>
          </cell>
        </row>
        <row r="757">
          <cell r="A757" t="str">
            <v>T_TW-FCLH2O-S4</v>
          </cell>
          <cell r="B757" t="str">
            <v>VAR_cap</v>
          </cell>
          <cell r="C757" t="str">
            <v>-</v>
          </cell>
          <cell r="G757">
            <v>9.0420171671359099E-6</v>
          </cell>
          <cell r="H757">
            <v>2.2924562221007711E-5</v>
          </cell>
          <cell r="I757">
            <v>3.9862353288075747E-5</v>
          </cell>
          <cell r="J757">
            <v>6.2285889612317979E-5</v>
          </cell>
          <cell r="K757">
            <v>9.6767657749640646E-5</v>
          </cell>
          <cell r="L757">
            <v>1.213003595083496E-4</v>
          </cell>
          <cell r="M757">
            <v>1.48408934505183E-4</v>
          </cell>
          <cell r="N757">
            <v>1.6987863190039327E-4</v>
          </cell>
          <cell r="O757">
            <v>2.1689984738667857E-4</v>
          </cell>
        </row>
        <row r="758">
          <cell r="A758" t="str">
            <v>D-T-ELC-TW_Bat_S4</v>
          </cell>
          <cell r="B758" t="str">
            <v>VAR_fout</v>
          </cell>
          <cell r="C758" t="str">
            <v>T-ELC-TWSTGin_S4</v>
          </cell>
          <cell r="D758">
            <v>3.4690479816950699E-5</v>
          </cell>
          <cell r="E758">
            <v>6.9814361945152282E-5</v>
          </cell>
          <cell r="F758">
            <v>8.9293613065397995E-5</v>
          </cell>
          <cell r="G758">
            <v>3.4862005513294821E-3</v>
          </cell>
          <cell r="H758">
            <v>7.1164939167207781E-3</v>
          </cell>
          <cell r="I758">
            <v>8.005755078890734E-3</v>
          </cell>
          <cell r="J758">
            <v>8.1281840960787458E-3</v>
          </cell>
          <cell r="K758">
            <v>1.4639088792376386E-2</v>
          </cell>
          <cell r="L758">
            <v>1.2180762962218199E-2</v>
          </cell>
          <cell r="M758">
            <v>1.7958802069791165E-2</v>
          </cell>
          <cell r="N758">
            <v>1.7056337312343756E-2</v>
          </cell>
          <cell r="O758">
            <v>3.0680658073852108E-2</v>
          </cell>
        </row>
        <row r="759">
          <cell r="A759" t="str">
            <v>D-T-ELC-TW_Bat_S4</v>
          </cell>
          <cell r="B759" t="str">
            <v>VAR_fin</v>
          </cell>
          <cell r="C759" t="str">
            <v>TELC</v>
          </cell>
          <cell r="D759">
            <v>3.4690479816950699E-5</v>
          </cell>
          <cell r="E759">
            <v>6.9814361945152282E-5</v>
          </cell>
          <cell r="F759">
            <v>8.9293613065397995E-5</v>
          </cell>
          <cell r="G759">
            <v>3.4862005513294821E-3</v>
          </cell>
          <cell r="H759">
            <v>7.1164939167207781E-3</v>
          </cell>
          <cell r="I759">
            <v>8.005755078890734E-3</v>
          </cell>
          <cell r="J759">
            <v>8.1281840960787458E-3</v>
          </cell>
          <cell r="K759">
            <v>1.4639088792376386E-2</v>
          </cell>
          <cell r="L759">
            <v>1.2180762962218199E-2</v>
          </cell>
          <cell r="M759">
            <v>1.7958802069791165E-2</v>
          </cell>
          <cell r="N759">
            <v>1.7056337312343756E-2</v>
          </cell>
          <cell r="O759">
            <v>3.0680658073852108E-2</v>
          </cell>
        </row>
        <row r="760">
          <cell r="A760" t="str">
            <v>D-T-ELC-TW_Bat_S4</v>
          </cell>
          <cell r="B760" t="str">
            <v>VAR_ncap</v>
          </cell>
          <cell r="C760" t="str">
            <v>-</v>
          </cell>
          <cell r="D760">
            <v>8.7306429402527201E-5</v>
          </cell>
          <cell r="E760">
            <v>6.0187301823720604E-7</v>
          </cell>
          <cell r="F760">
            <v>1.7937378357662E-6</v>
          </cell>
          <cell r="G760">
            <v>2.7907130440956498E-4</v>
          </cell>
          <cell r="H760">
            <v>3.84289244447337E-4</v>
          </cell>
          <cell r="I760">
            <v>9.3965232851624307E-5</v>
          </cell>
          <cell r="J760">
            <v>6.9720699570161094E-5</v>
          </cell>
          <cell r="K760">
            <v>7.23012746398122E-4</v>
          </cell>
          <cell r="L760">
            <v>1.7918355732394402E-5</v>
          </cell>
          <cell r="M760">
            <v>9.9606879191302703E-4</v>
          </cell>
          <cell r="N760">
            <v>9.0631072212795907E-6</v>
          </cell>
          <cell r="O760">
            <v>1.50172295142236E-3</v>
          </cell>
        </row>
        <row r="761">
          <cell r="A761" t="str">
            <v>D-T-ELC-TW_Bat_S4</v>
          </cell>
          <cell r="B761" t="str">
            <v>VAR_cap</v>
          </cell>
          <cell r="C761" t="str">
            <v>-</v>
          </cell>
          <cell r="D761">
            <v>8.7306429402527201E-5</v>
          </cell>
          <cell r="E761">
            <v>8.7908302420764401E-5</v>
          </cell>
          <cell r="F761">
            <v>8.9702040256530601E-5</v>
          </cell>
          <cell r="G761">
            <v>3.6877334466609599E-4</v>
          </cell>
          <cell r="H761">
            <v>7.5306258911343304E-4</v>
          </cell>
          <cell r="I761">
            <v>8.4702782196505698E-4</v>
          </cell>
          <cell r="J761">
            <v>8.5970289439984396E-4</v>
          </cell>
          <cell r="K761">
            <v>1.55005922767681E-3</v>
          </cell>
          <cell r="L761">
            <v>1.2889062789996401E-3</v>
          </cell>
          <cell r="M761">
            <v>1.90068582646533E-3</v>
          </cell>
          <cell r="N761">
            <v>1.8048689274257901E-3</v>
          </cell>
          <cell r="O761">
            <v>3.24778595268718E-3</v>
          </cell>
        </row>
        <row r="762">
          <cell r="A762" t="str">
            <v>T_B_u-ICENGA-S1</v>
          </cell>
          <cell r="B762" t="str">
            <v>VAR_fout</v>
          </cell>
          <cell r="C762" t="str">
            <v>CO2_T</v>
          </cell>
          <cell r="E762">
            <v>3.76433378515685E-3</v>
          </cell>
          <cell r="F762">
            <v>4.7821923351228757E-2</v>
          </cell>
        </row>
        <row r="763">
          <cell r="A763" t="str">
            <v>T_B_u-ICENGA-S1</v>
          </cell>
          <cell r="B763" t="str">
            <v>VAR_fout</v>
          </cell>
          <cell r="C763" t="str">
            <v>TPBSu</v>
          </cell>
          <cell r="E763">
            <v>8.025073720436853E-6</v>
          </cell>
          <cell r="F763">
            <v>1.0699401916186693E-4</v>
          </cell>
        </row>
        <row r="764">
          <cell r="A764" t="str">
            <v>T_B_u-ICENGA-S1</v>
          </cell>
          <cell r="B764" t="str">
            <v>VAR_fin</v>
          </cell>
          <cell r="C764" t="str">
            <v>TNGA</v>
          </cell>
          <cell r="E764">
            <v>6.674350682902224E-5</v>
          </cell>
          <cell r="F764">
            <v>8.4790644239767399E-4</v>
          </cell>
        </row>
        <row r="765">
          <cell r="A765" t="str">
            <v>T_B_u-ICENGA-S1</v>
          </cell>
          <cell r="B765" t="str">
            <v>VAR_ncap</v>
          </cell>
          <cell r="C765" t="str">
            <v>-</v>
          </cell>
          <cell r="E765">
            <v>1.8573027870986201E-7</v>
          </cell>
          <cell r="F765">
            <v>1.8859647648641601E-6</v>
          </cell>
        </row>
        <row r="766">
          <cell r="A766" t="str">
            <v>T_B_u-ICENGA-S1</v>
          </cell>
          <cell r="B766" t="str">
            <v>VAR_cap</v>
          </cell>
          <cell r="C766" t="str">
            <v>-</v>
          </cell>
          <cell r="E766">
            <v>1.8573027870986201E-7</v>
          </cell>
          <cell r="F766">
            <v>2.0716950435740202E-6</v>
          </cell>
          <cell r="G766">
            <v>2.4575661553399085E-9</v>
          </cell>
          <cell r="H766">
            <v>1.9903327821390201E-9</v>
          </cell>
        </row>
        <row r="767">
          <cell r="A767" t="str">
            <v>T_B_u-ICENGA-S2</v>
          </cell>
          <cell r="B767" t="str">
            <v>VAR_fout</v>
          </cell>
          <cell r="C767" t="str">
            <v>CO2_T</v>
          </cell>
          <cell r="E767">
            <v>2.56980583425818E-3</v>
          </cell>
          <cell r="F767">
            <v>0.99791028913411139</v>
          </cell>
        </row>
        <row r="768">
          <cell r="A768" t="str">
            <v>T_B_u-ICENGA-S2</v>
          </cell>
          <cell r="B768" t="str">
            <v>VAR_fout</v>
          </cell>
          <cell r="C768" t="str">
            <v>TPBSu</v>
          </cell>
          <cell r="E768">
            <v>3.8728466703164876E-6</v>
          </cell>
          <cell r="F768">
            <v>1.5819393157237675E-3</v>
          </cell>
        </row>
        <row r="769">
          <cell r="A769" t="str">
            <v>T_B_u-ICENGA-S2</v>
          </cell>
          <cell r="B769" t="str">
            <v>VAR_fin</v>
          </cell>
          <cell r="C769" t="str">
            <v>TNGA</v>
          </cell>
          <cell r="E769">
            <v>4.5563933231528056E-5</v>
          </cell>
          <cell r="F769">
            <v>1.7693444842803396E-2</v>
          </cell>
        </row>
        <row r="770">
          <cell r="A770" t="str">
            <v>T_B_u-ICENGA-S2</v>
          </cell>
          <cell r="B770" t="str">
            <v>VAR_ncap</v>
          </cell>
          <cell r="C770" t="str">
            <v>-</v>
          </cell>
          <cell r="E770">
            <v>9.2076019627142903E-8</v>
          </cell>
          <cell r="F770">
            <v>2.9748297521841101E-5</v>
          </cell>
        </row>
        <row r="771">
          <cell r="A771" t="str">
            <v>T_B_u-ICENGA-S2</v>
          </cell>
          <cell r="B771" t="str">
            <v>VAR_cap</v>
          </cell>
          <cell r="C771" t="str">
            <v>-</v>
          </cell>
          <cell r="E771">
            <v>9.2076019627142903E-8</v>
          </cell>
          <cell r="F771">
            <v>2.9840373541468301E-5</v>
          </cell>
          <cell r="G771">
            <v>5.6181824148992794E-9</v>
          </cell>
          <cell r="H771">
            <v>2.6359813062004601E-9</v>
          </cell>
        </row>
        <row r="772">
          <cell r="A772" t="str">
            <v>T_B_c-ICEDSLEXT</v>
          </cell>
          <cell r="B772" t="str">
            <v>VAR_fout</v>
          </cell>
          <cell r="C772" t="str">
            <v>CO2_T</v>
          </cell>
          <cell r="D772">
            <v>0.44179036301647301</v>
          </cell>
          <cell r="E772">
            <v>0.44075201095295602</v>
          </cell>
          <cell r="F772">
            <v>0.43751410142459402</v>
          </cell>
        </row>
        <row r="773">
          <cell r="A773" t="str">
            <v>T_B_c-ICEDSLEXT</v>
          </cell>
          <cell r="B773" t="str">
            <v>VAR_fout</v>
          </cell>
          <cell r="C773" t="str">
            <v>TPBSc</v>
          </cell>
          <cell r="D773">
            <v>5.9971683224068428E-2</v>
          </cell>
          <cell r="E773">
            <v>4.7981999568505213E-2</v>
          </cell>
          <cell r="F773">
            <v>2.9986979171924395E-2</v>
          </cell>
        </row>
        <row r="774">
          <cell r="A774" t="str">
            <v>T_B_c-ICEDSLEXT</v>
          </cell>
          <cell r="B774" t="str">
            <v>VAR_fin</v>
          </cell>
          <cell r="C774" t="str">
            <v>TDSL</v>
          </cell>
          <cell r="D774">
            <v>6.0271536564320992E-3</v>
          </cell>
          <cell r="E774">
            <v>6.0129878711180822E-3</v>
          </cell>
          <cell r="F774">
            <v>5.968814480553814E-3</v>
          </cell>
        </row>
        <row r="775">
          <cell r="A775" t="str">
            <v>T_B_c-ICEDSLEXT</v>
          </cell>
          <cell r="B775" t="str">
            <v>VAR_cap</v>
          </cell>
          <cell r="C775" t="str">
            <v>-</v>
          </cell>
          <cell r="D775">
            <v>1.3033190156729554E-3</v>
          </cell>
          <cell r="E775">
            <v>1.04265638017014E-3</v>
          </cell>
          <cell r="F775">
            <v>6.5166023760633498E-4</v>
          </cell>
        </row>
        <row r="776">
          <cell r="A776" t="str">
            <v>T_B_u-ICENGA-S3</v>
          </cell>
          <cell r="B776" t="str">
            <v>VAR_fout</v>
          </cell>
          <cell r="C776" t="str">
            <v>CO2_T</v>
          </cell>
          <cell r="E776">
            <v>1.6290571922421601E-3</v>
          </cell>
          <cell r="F776">
            <v>1.4612987819463061E-2</v>
          </cell>
          <cell r="G776">
            <v>9.8029316471923405E-4</v>
          </cell>
          <cell r="H776">
            <v>1.087414760642238E-4</v>
          </cell>
          <cell r="I776">
            <v>1.13646343205811E-4</v>
          </cell>
        </row>
        <row r="777">
          <cell r="A777" t="str">
            <v>T_B_u-ICENGA-S3</v>
          </cell>
          <cell r="B777" t="str">
            <v>VAR_fout</v>
          </cell>
          <cell r="C777" t="str">
            <v>TPBSu</v>
          </cell>
          <cell r="E777">
            <v>1.6296964949765153E-6</v>
          </cell>
          <cell r="F777">
            <v>1.523109735954095E-5</v>
          </cell>
          <cell r="G777">
            <v>1.0112093569757714E-6</v>
          </cell>
          <cell r="H777">
            <v>1.2597548256626791E-7</v>
          </cell>
          <cell r="I777">
            <v>1.3621996530466501E-7</v>
          </cell>
        </row>
        <row r="778">
          <cell r="A778" t="str">
            <v>T_B_u-ICENGA-S3</v>
          </cell>
          <cell r="B778" t="str">
            <v>VAR_fin</v>
          </cell>
          <cell r="C778" t="str">
            <v>TNGA</v>
          </cell>
          <cell r="E778">
            <v>2.8883992770251082E-5</v>
          </cell>
          <cell r="F778">
            <v>2.5909552871388369E-4</v>
          </cell>
          <cell r="G778">
            <v>1.7381084480837489E-5</v>
          </cell>
          <cell r="H778">
            <v>1.9280403557486475E-6</v>
          </cell>
          <cell r="I778">
            <v>2.0150060852094079E-6</v>
          </cell>
        </row>
        <row r="779">
          <cell r="A779" t="str">
            <v>T_B_u-ICENGA-S3</v>
          </cell>
          <cell r="B779" t="str">
            <v>VAR_ncap</v>
          </cell>
          <cell r="C779" t="str">
            <v>-</v>
          </cell>
          <cell r="E779">
            <v>4.87977300298287E-8</v>
          </cell>
          <cell r="F779">
            <v>2.2973688125298601E-7</v>
          </cell>
          <cell r="H779">
            <v>1.0090743125492199E-8</v>
          </cell>
        </row>
        <row r="780">
          <cell r="A780" t="str">
            <v>T_B_u-ICENGA-S3</v>
          </cell>
          <cell r="B780" t="str">
            <v>VAR_cap</v>
          </cell>
          <cell r="C780" t="str">
            <v>-</v>
          </cell>
          <cell r="E780">
            <v>4.87977300298287E-8</v>
          </cell>
          <cell r="F780">
            <v>2.7853461128281497E-7</v>
          </cell>
          <cell r="G780">
            <v>2.6553106324859E-8</v>
          </cell>
          <cell r="H780">
            <v>1.0090743125492199E-8</v>
          </cell>
          <cell r="I780">
            <v>1.0090743125492199E-8</v>
          </cell>
          <cell r="J780">
            <v>1.7872918295206001E-9</v>
          </cell>
        </row>
        <row r="781">
          <cell r="A781" t="str">
            <v>T_B_u-ICENGA-S4</v>
          </cell>
          <cell r="B781" t="str">
            <v>VAR_fout</v>
          </cell>
          <cell r="C781" t="str">
            <v>CO2_T</v>
          </cell>
          <cell r="F781">
            <v>1.93079645773653E-4</v>
          </cell>
        </row>
        <row r="782">
          <cell r="A782" t="str">
            <v>T_B_u-ICENGA-S4</v>
          </cell>
          <cell r="B782" t="str">
            <v>VAR_fout</v>
          </cell>
          <cell r="C782" t="str">
            <v>TPBSu</v>
          </cell>
          <cell r="F782">
            <v>1.3581896356297362E-7</v>
          </cell>
        </row>
        <row r="783">
          <cell r="A783" t="str">
            <v>T_B_u-ICENGA-S4</v>
          </cell>
          <cell r="B783" t="str">
            <v>VAR_fin</v>
          </cell>
          <cell r="C783" t="str">
            <v>TNGA</v>
          </cell>
          <cell r="F783">
            <v>3.4233979747101653E-6</v>
          </cell>
        </row>
        <row r="784">
          <cell r="A784" t="str">
            <v>T_B_u-ICENGA-S4</v>
          </cell>
          <cell r="B784" t="str">
            <v>VAR_ncap</v>
          </cell>
          <cell r="C784" t="str">
            <v>-</v>
          </cell>
          <cell r="F784">
            <v>1.19635619719915E-8</v>
          </cell>
        </row>
        <row r="785">
          <cell r="A785" t="str">
            <v>T_B_u-ICENGA-S4</v>
          </cell>
          <cell r="B785" t="str">
            <v>VAR_cap</v>
          </cell>
          <cell r="C785" t="str">
            <v>-</v>
          </cell>
          <cell r="F785">
            <v>1.19635619719915E-8</v>
          </cell>
          <cell r="G785">
            <v>-2.7703957252518849E-11</v>
          </cell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18.873007326849777</v>
          </cell>
          <cell r="C9">
            <v>22.21484341827972</v>
          </cell>
          <cell r="D9">
            <v>26.303442959815634</v>
          </cell>
          <cell r="E9">
            <v>30.768343877399669</v>
          </cell>
          <cell r="F9">
            <v>39.09098367274278</v>
          </cell>
          <cell r="G9">
            <v>42.154845619372956</v>
          </cell>
          <cell r="H9">
            <v>44.02745798343733</v>
          </cell>
          <cell r="I9">
            <v>47.219051472922999</v>
          </cell>
          <cell r="J9">
            <v>49.379430215112848</v>
          </cell>
          <cell r="K9">
            <v>52.296998396272542</v>
          </cell>
          <cell r="L9">
            <v>54.688117037048187</v>
          </cell>
          <cell r="M9">
            <v>56.044840890290409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2.6233540302501434E-4</v>
          </cell>
          <cell r="H28">
            <v>2.9612124358168079E-2</v>
          </cell>
          <cell r="I28">
            <v>6.0464530835620915E-2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82.759999999988366</v>
          </cell>
          <cell r="C14">
            <v>83.109715980042893</v>
          </cell>
          <cell r="D14">
            <v>73.079983920487365</v>
          </cell>
          <cell r="E14">
            <v>73.080000702705178</v>
          </cell>
          <cell r="F14">
            <v>57.310226274558119</v>
          </cell>
          <cell r="G14">
            <v>33.166643943950533</v>
          </cell>
          <cell r="H14">
            <v>0</v>
          </cell>
          <cell r="I14">
            <v>0</v>
          </cell>
          <cell r="J14">
            <v>6.3918994125119601</v>
          </cell>
          <cell r="K14">
            <v>15.569339446229092</v>
          </cell>
          <cell r="L14">
            <v>15.530202963339857</v>
          </cell>
          <cell r="M14">
            <v>16.339243935639132</v>
          </cell>
        </row>
        <row r="15">
          <cell r="B15">
            <v>66.745680000005166</v>
          </cell>
          <cell r="C15">
            <v>49.798808745892025</v>
          </cell>
          <cell r="D15">
            <v>68.53533129855343</v>
          </cell>
          <cell r="E15">
            <v>69.61885191281759</v>
          </cell>
          <cell r="F15">
            <v>70.70329499371978</v>
          </cell>
          <cell r="G15">
            <v>71.788040300827447</v>
          </cell>
          <cell r="H15">
            <v>72.872455969312327</v>
          </cell>
          <cell r="I15">
            <v>73.957467737400691</v>
          </cell>
          <cell r="J15">
            <v>73.957372334075956</v>
          </cell>
          <cell r="K15">
            <v>73.957554331584944</v>
          </cell>
          <cell r="L15">
            <v>73.957542706858618</v>
          </cell>
          <cell r="M15">
            <v>73.95706907243904</v>
          </cell>
        </row>
        <row r="16">
          <cell r="B16">
            <v>66.63239999997181</v>
          </cell>
          <cell r="C16">
            <v>55.764009655932128</v>
          </cell>
          <cell r="D16">
            <v>65.550672969520036</v>
          </cell>
          <cell r="E16">
            <v>64.467168293409145</v>
          </cell>
          <cell r="F16">
            <v>63.382752024529353</v>
          </cell>
          <cell r="G16">
            <v>62.29800792004422</v>
          </cell>
          <cell r="H16">
            <v>61.213592511768802</v>
          </cell>
          <cell r="I16">
            <v>60.12858100266638</v>
          </cell>
          <cell r="J16">
            <v>60.12867747482062</v>
          </cell>
          <cell r="K16">
            <v>60.128496861436346</v>
          </cell>
          <cell r="L16">
            <v>60.128511240346747</v>
          </cell>
          <cell r="M16">
            <v>60.129000043258308</v>
          </cell>
        </row>
        <row r="17">
          <cell r="B17">
            <v>12.841920127177305</v>
          </cell>
          <cell r="C17">
            <v>16.034353219403016</v>
          </cell>
          <cell r="D17">
            <v>6.3004971273732453</v>
          </cell>
          <cell r="E17">
            <v>12.738756161017273</v>
          </cell>
          <cell r="F17">
            <v>12.776040792860519</v>
          </cell>
          <cell r="G17">
            <v>12.806445983766977</v>
          </cell>
          <cell r="H17">
            <v>12.836740145215066</v>
          </cell>
          <cell r="I17">
            <v>12.869197841259233</v>
          </cell>
          <cell r="J17">
            <v>12.898673865371011</v>
          </cell>
          <cell r="K17">
            <v>12.933639428785645</v>
          </cell>
          <cell r="L17">
            <v>12.972955907534079</v>
          </cell>
          <cell r="M17">
            <v>13.350989743889107</v>
          </cell>
        </row>
        <row r="18">
          <cell r="B18">
            <v>3.9601033260590508E-2</v>
          </cell>
          <cell r="C18">
            <v>3.1368589487424039E-5</v>
          </cell>
          <cell r="D18">
            <v>2.9651281900311471E-3</v>
          </cell>
          <cell r="E18">
            <v>1.3292855709399502E-3</v>
          </cell>
          <cell r="F18">
            <v>1.708364532870605E-3</v>
          </cell>
          <cell r="G18">
            <v>2.1808083418708465E-3</v>
          </cell>
          <cell r="H18">
            <v>6.3017937204196024E-3</v>
          </cell>
          <cell r="I18">
            <v>1.0781610571119447E-2</v>
          </cell>
          <cell r="J18">
            <v>5.4305094914151126E-3</v>
          </cell>
          <cell r="K18">
            <v>1.0913390748919369E-2</v>
          </cell>
          <cell r="L18">
            <v>1.3017730754231049E-2</v>
          </cell>
          <cell r="M18">
            <v>2.4927356379651704E-2</v>
          </cell>
        </row>
        <row r="19">
          <cell r="B19">
            <v>6.5070000873702849</v>
          </cell>
          <cell r="C19">
            <v>7.3027675820014011</v>
          </cell>
          <cell r="D19">
            <v>8.1981764107316693</v>
          </cell>
          <cell r="E19">
            <v>7.3981438396929704</v>
          </cell>
          <cell r="F19">
            <v>7.4918672254097105</v>
          </cell>
          <cell r="G19">
            <v>7.6680300775679928</v>
          </cell>
          <cell r="H19">
            <v>7.8484505642518947</v>
          </cell>
          <cell r="I19">
            <v>8.0332839634634823</v>
          </cell>
          <cell r="J19">
            <v>8.033283301566108</v>
          </cell>
          <cell r="K19">
            <v>8.0332901921364019</v>
          </cell>
          <cell r="L19">
            <v>8.0332875229630929</v>
          </cell>
          <cell r="M19">
            <v>8.0333058601122396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3.1921204313399371E-2</v>
          </cell>
          <cell r="H21">
            <v>1.8588061309398227</v>
          </cell>
          <cell r="I21">
            <v>3.0325238617004966</v>
          </cell>
          <cell r="J21">
            <v>7.8969945861796553</v>
          </cell>
          <cell r="K21">
            <v>11.238119983668872</v>
          </cell>
          <cell r="L21">
            <v>11.514584550638638</v>
          </cell>
          <cell r="M21">
            <v>11.319206059858665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7.2876643998682385E-3</v>
          </cell>
          <cell r="G22">
            <v>6.3367679076580252E-2</v>
          </cell>
          <cell r="H22">
            <v>0.54065022904373872</v>
          </cell>
          <cell r="I22">
            <v>0.37247514472689641</v>
          </cell>
          <cell r="J22">
            <v>0.38688504561792059</v>
          </cell>
          <cell r="K22">
            <v>0.15175031914315104</v>
          </cell>
          <cell r="L22">
            <v>4.2471086177414727E-2</v>
          </cell>
          <cell r="M22">
            <v>0.13872296393816216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0.96588084158097376</v>
          </cell>
          <cell r="C24">
            <v>1.3134004255717239E-4</v>
          </cell>
          <cell r="D24">
            <v>6.7795141583233791E-3</v>
          </cell>
          <cell r="E24">
            <v>0.56975806658516226</v>
          </cell>
          <cell r="F24">
            <v>0.39173055897183834</v>
          </cell>
          <cell r="G24">
            <v>0.91071022246697586</v>
          </cell>
          <cell r="H24">
            <v>1.0432861600994268</v>
          </cell>
          <cell r="I24">
            <v>0.78912326751037187</v>
          </cell>
          <cell r="J24">
            <v>0.57761547273040192</v>
          </cell>
          <cell r="K24">
            <v>1.8728253100378411E-2</v>
          </cell>
          <cell r="L24">
            <v>8.2092159014217122E-3</v>
          </cell>
          <cell r="M24">
            <v>1.0676452155681386E-2</v>
          </cell>
        </row>
        <row r="25">
          <cell r="B25">
            <v>0.40914796555012184</v>
          </cell>
          <cell r="C25">
            <v>6.01089385608388E-2</v>
          </cell>
          <cell r="D25">
            <v>0.5554078795400883</v>
          </cell>
          <cell r="E25">
            <v>1.081883591359865</v>
          </cell>
          <cell r="F25">
            <v>1.3217068813394592</v>
          </cell>
          <cell r="G25">
            <v>1.5461936919282218</v>
          </cell>
          <cell r="H25">
            <v>1.5292104888806692</v>
          </cell>
          <cell r="I25">
            <v>1.9538972435083033</v>
          </cell>
          <cell r="J25">
            <v>1.8613404979904027</v>
          </cell>
          <cell r="K25">
            <v>1.6646434973418989</v>
          </cell>
          <cell r="L25">
            <v>1.7222922778196612</v>
          </cell>
          <cell r="M25">
            <v>1.6142922139248408</v>
          </cell>
        </row>
        <row r="26">
          <cell r="B26">
            <v>1.5380809336434054</v>
          </cell>
          <cell r="C26">
            <v>1.4148181880546895</v>
          </cell>
          <cell r="D26">
            <v>1.327007132679503</v>
          </cell>
          <cell r="E26">
            <v>1.405070548697545</v>
          </cell>
          <cell r="F26">
            <v>1.3945076265385987</v>
          </cell>
          <cell r="G26">
            <v>1.3940882897407392</v>
          </cell>
          <cell r="H26">
            <v>1.3931205742935087</v>
          </cell>
          <cell r="I26">
            <v>1.391575766287275</v>
          </cell>
          <cell r="J26">
            <v>1.3915743767575501</v>
          </cell>
          <cell r="K26">
            <v>1.3915729237202097</v>
          </cell>
          <cell r="L26">
            <v>1.3915726709380094</v>
          </cell>
          <cell r="M26">
            <v>1.3915615197952664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1.801038496678716E-3</v>
          </cell>
          <cell r="C28">
            <v>2.1297088746688112E-5</v>
          </cell>
          <cell r="D28">
            <v>8.4522232953629676E-4</v>
          </cell>
          <cell r="E28">
            <v>5.3657221910538273E-4</v>
          </cell>
          <cell r="F28">
            <v>8.2958064229598117E-4</v>
          </cell>
          <cell r="G28">
            <v>8.5932125524671994E-4</v>
          </cell>
          <cell r="H28">
            <v>9.0608954545477272E-4</v>
          </cell>
          <cell r="I28">
            <v>1.4758462143194869E-3</v>
          </cell>
          <cell r="J28">
            <v>1.2061795027087585E-3</v>
          </cell>
          <cell r="K28">
            <v>1.500148934668406E-3</v>
          </cell>
          <cell r="L28">
            <v>1.1106030437029696E-3</v>
          </cell>
          <cell r="M28">
            <v>1.5202934720445487E-3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0.46619778008568546</v>
          </cell>
          <cell r="H29">
            <v>1.2043327160779675</v>
          </cell>
          <cell r="I29">
            <v>1.9212198804162783</v>
          </cell>
          <cell r="J29">
            <v>1.8597084776145776</v>
          </cell>
          <cell r="K29">
            <v>1.4549704739265905</v>
          </cell>
          <cell r="L29">
            <v>0.59353486415726486</v>
          </cell>
          <cell r="M29">
            <v>3.0951811310763147E-2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1.3345939735363505E-3</v>
          </cell>
          <cell r="H30">
            <v>1.3677335980541048E-3</v>
          </cell>
          <cell r="I30">
            <v>3.6050000802142286E-3</v>
          </cell>
          <cell r="J30">
            <v>3.6342690830924416E-3</v>
          </cell>
          <cell r="K30">
            <v>3.0654686192528913E-2</v>
          </cell>
          <cell r="L30">
            <v>8.0211446472741602E-2</v>
          </cell>
          <cell r="M30">
            <v>8.04571517661061E-2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4.4030656401504911E-3</v>
          </cell>
          <cell r="I32">
            <v>7.2626199616957062E-3</v>
          </cell>
          <cell r="J32">
            <v>7.4056454840873906E-3</v>
          </cell>
          <cell r="K32">
            <v>7.8544075810348512E-3</v>
          </cell>
          <cell r="L32">
            <v>9.0302653595816969E-3</v>
          </cell>
          <cell r="M32">
            <v>1.5925986712853606E-2</v>
          </cell>
        </row>
        <row r="33">
          <cell r="B33">
            <v>0.52400000000000047</v>
          </cell>
          <cell r="C33">
            <v>0.54529243786285653</v>
          </cell>
          <cell r="D33">
            <v>0.50316503619640585</v>
          </cell>
          <cell r="E33">
            <v>0.54631808875432664</v>
          </cell>
          <cell r="F33">
            <v>0.54690604939064846</v>
          </cell>
          <cell r="G33">
            <v>0.54700295898854001</v>
          </cell>
          <cell r="H33">
            <v>0.55239549323873605</v>
          </cell>
          <cell r="I33">
            <v>0.55251028619260412</v>
          </cell>
          <cell r="J33">
            <v>0.55264956458325831</v>
          </cell>
          <cell r="K33">
            <v>0.55266114110383402</v>
          </cell>
          <cell r="L33">
            <v>0.55307791932053907</v>
          </cell>
          <cell r="M33">
            <v>0.55529657156945755</v>
          </cell>
        </row>
        <row r="34">
          <cell r="B34">
            <v>0</v>
          </cell>
          <cell r="C34">
            <v>0</v>
          </cell>
          <cell r="D34">
            <v>0.15619503255243455</v>
          </cell>
          <cell r="E34">
            <v>0.30105286589138736</v>
          </cell>
          <cell r="F34">
            <v>1.049632832589068</v>
          </cell>
          <cell r="G34">
            <v>1.0504647064294375</v>
          </cell>
          <cell r="H34">
            <v>0.8962187342656085</v>
          </cell>
          <cell r="I34">
            <v>0.79053184184124248</v>
          </cell>
          <cell r="J34">
            <v>0.27013764661399153</v>
          </cell>
          <cell r="K34">
            <v>4.5675306028738719E-2</v>
          </cell>
          <cell r="L34">
            <v>3.3897815184968927E-2</v>
          </cell>
          <cell r="M34">
            <v>0.12528134525170787</v>
          </cell>
        </row>
        <row r="35">
          <cell r="B35">
            <v>3.517953999707534</v>
          </cell>
          <cell r="C35">
            <v>4.8486223226375946</v>
          </cell>
          <cell r="D35">
            <v>11.927073668943692</v>
          </cell>
          <cell r="E35">
            <v>14.116593749288365</v>
          </cell>
          <cell r="F35">
            <v>14.836692188738388</v>
          </cell>
          <cell r="G35">
            <v>15.593513430283519</v>
          </cell>
          <cell r="H35">
            <v>16.388940131900775</v>
          </cell>
          <cell r="I35">
            <v>17.224942251103382</v>
          </cell>
          <cell r="J35">
            <v>18.103589215629981</v>
          </cell>
          <cell r="K35">
            <v>19.027057481323634</v>
          </cell>
          <cell r="L35">
            <v>19.997634739329083</v>
          </cell>
          <cell r="M35">
            <v>21.017740101708423</v>
          </cell>
        </row>
        <row r="36">
          <cell r="B36">
            <v>2.1349390887346629</v>
          </cell>
          <cell r="C36">
            <v>3.390685612337311</v>
          </cell>
          <cell r="D36">
            <v>6.9698805135229964</v>
          </cell>
          <cell r="E36">
            <v>18.917342266541016</v>
          </cell>
          <cell r="F36">
            <v>19.88231949085872</v>
          </cell>
          <cell r="G36">
            <v>20.896518193583173</v>
          </cell>
          <cell r="H36">
            <v>21.962450731876249</v>
          </cell>
          <cell r="I36">
            <v>23.08275767478564</v>
          </cell>
          <cell r="J36">
            <v>24.260211502333817</v>
          </cell>
          <cell r="K36">
            <v>25.497728386975304</v>
          </cell>
          <cell r="L36">
            <v>26.798372303342745</v>
          </cell>
          <cell r="M36">
            <v>28.16540805172853</v>
          </cell>
        </row>
        <row r="37">
          <cell r="B37">
            <v>0.86248322578584768</v>
          </cell>
          <cell r="C37">
            <v>1.287605713492991</v>
          </cell>
          <cell r="D37">
            <v>5.8107759491545004</v>
          </cell>
          <cell r="E37">
            <v>13.43393198711869</v>
          </cell>
          <cell r="F37">
            <v>14.119221259710265</v>
          </cell>
          <cell r="G37">
            <v>14.839444135647264</v>
          </cell>
          <cell r="H37">
            <v>15.596405081750969</v>
          </cell>
          <cell r="I37">
            <v>16.391979534208108</v>
          </cell>
          <cell r="J37">
            <v>17.228136296980622</v>
          </cell>
          <cell r="K37">
            <v>18.106946347099335</v>
          </cell>
          <cell r="L37">
            <v>19.030585768596385</v>
          </cell>
          <cell r="M37">
            <v>20.001354107338575</v>
          </cell>
        </row>
        <row r="38">
          <cell r="B38">
            <v>2.8396236857719668</v>
          </cell>
          <cell r="C38">
            <v>3.2944551101995345</v>
          </cell>
          <cell r="D38">
            <v>3.9360815169771404</v>
          </cell>
          <cell r="E38">
            <v>4.4088734832615035</v>
          </cell>
          <cell r="F38">
            <v>4.6338713149869886</v>
          </cell>
          <cell r="G38">
            <v>4.8702454697762692</v>
          </cell>
          <cell r="H38">
            <v>5.1186768890329919</v>
          </cell>
          <cell r="I38">
            <v>5.3797813498433893</v>
          </cell>
          <cell r="J38">
            <v>5.6542048983212458</v>
          </cell>
          <cell r="K38">
            <v>5.9426280652846017</v>
          </cell>
          <cell r="L38">
            <v>6.2457654917201113</v>
          </cell>
          <cell r="M38">
            <v>6.5643765325515071</v>
          </cell>
        </row>
        <row r="39">
          <cell r="B39">
            <v>0.66996194088771244</v>
          </cell>
          <cell r="C39">
            <v>9.0379477957270402E-2</v>
          </cell>
          <cell r="D39">
            <v>5.7505735364324462E-2</v>
          </cell>
          <cell r="E39">
            <v>0.78300501008212198</v>
          </cell>
          <cell r="F39">
            <v>0.64423588846251367</v>
          </cell>
          <cell r="G39">
            <v>0.15558794319950811</v>
          </cell>
          <cell r="H39">
            <v>0.11710179096376193</v>
          </cell>
          <cell r="I39">
            <v>5.2900837715784174E-2</v>
          </cell>
          <cell r="J39">
            <v>4.0555711076177565E-2</v>
          </cell>
          <cell r="K39">
            <v>5.37345779184921E-2</v>
          </cell>
          <cell r="L39">
            <v>6.0632453767421234E-2</v>
          </cell>
          <cell r="M39">
            <v>2.0927913275969701E-2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7.0502039086193874E-2</v>
          </cell>
          <cell r="C41">
            <v>0.17147932493720927</v>
          </cell>
          <cell r="D41">
            <v>2.6132846013954738E-3</v>
          </cell>
          <cell r="E41">
            <v>0.16966611297499831</v>
          </cell>
          <cell r="F41">
            <v>0.16899878373355956</v>
          </cell>
          <cell r="G41">
            <v>1.820771354005955E-2</v>
          </cell>
          <cell r="H41">
            <v>2.0331236854922063E-2</v>
          </cell>
          <cell r="I41">
            <v>1.9985481137400764E-2</v>
          </cell>
          <cell r="J41">
            <v>1.9687769987282808E-2</v>
          </cell>
          <cell r="K41">
            <v>2.1568072078768083E-2</v>
          </cell>
          <cell r="L41">
            <v>2.0640440979192612E-2</v>
          </cell>
          <cell r="M41">
            <v>2.0813860868071424E-2</v>
          </cell>
        </row>
        <row r="42">
          <cell r="B42">
            <v>0.17251407833425858</v>
          </cell>
          <cell r="C42">
            <v>0.52155330434235259</v>
          </cell>
          <cell r="D42">
            <v>1.1549570266779945</v>
          </cell>
          <cell r="E42">
            <v>1.9167780705948847</v>
          </cell>
          <cell r="F42">
            <v>2.5401845929163094</v>
          </cell>
          <cell r="G42">
            <v>2.9888017592299332</v>
          </cell>
          <cell r="H42">
            <v>3.6774081563349328</v>
          </cell>
          <cell r="I42">
            <v>3.916163391912387</v>
          </cell>
          <cell r="J42">
            <v>4.0093895809955828</v>
          </cell>
          <cell r="K42">
            <v>4.2000370694273608</v>
          </cell>
          <cell r="L42">
            <v>4.146483428968911</v>
          </cell>
          <cell r="M42">
            <v>4.2396864537289245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0.23004203074339041</v>
          </cell>
          <cell r="C44">
            <v>0.23015896130946792</v>
          </cell>
          <cell r="D44">
            <v>0.33670659203009717</v>
          </cell>
          <cell r="E44">
            <v>0.33294642410416891</v>
          </cell>
          <cell r="F44">
            <v>0.32918643816693954</v>
          </cell>
          <cell r="G44">
            <v>0.32752460255632443</v>
          </cell>
          <cell r="H44">
            <v>0.3258629771940727</v>
          </cell>
          <cell r="I44">
            <v>0.32420182605575126</v>
          </cell>
          <cell r="J44">
            <v>0.32420158259024195</v>
          </cell>
          <cell r="K44">
            <v>0.32420230604671185</v>
          </cell>
          <cell r="L44">
            <v>0.3242021300805793</v>
          </cell>
          <cell r="M44">
            <v>0.32420425623781712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1.2335318564976874E-3</v>
          </cell>
          <cell r="F46">
            <v>4.2217079741211716E-3</v>
          </cell>
          <cell r="G46">
            <v>7.1397698332612367E-3</v>
          </cell>
          <cell r="H46">
            <v>7.1879308990553609E-3</v>
          </cell>
          <cell r="I46">
            <v>2.2108082795120665E-2</v>
          </cell>
          <cell r="J46">
            <v>1.9569666991396062E-2</v>
          </cell>
          <cell r="K46">
            <v>5.000724436379473E-2</v>
          </cell>
          <cell r="L46">
            <v>6.9715778014345128E-2</v>
          </cell>
          <cell r="M46">
            <v>4.8354523058095567E-2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1.1541973873233434E-3</v>
          </cell>
          <cell r="F47">
            <v>1.6488022877505599E-3</v>
          </cell>
          <cell r="G47">
            <v>2.7166071623233438E-3</v>
          </cell>
          <cell r="H47">
            <v>3.9696860827220055E-3</v>
          </cell>
          <cell r="I47">
            <v>6.6106505353186393E-3</v>
          </cell>
          <cell r="J47">
            <v>6.0300525869226816E-3</v>
          </cell>
          <cell r="K47">
            <v>1.0942624236505718E-2</v>
          </cell>
          <cell r="L47">
            <v>1.0608964049101976E-2</v>
          </cell>
          <cell r="M47">
            <v>1.3174830530129968E-2</v>
          </cell>
        </row>
        <row r="48">
          <cell r="B48">
            <v>1.4021553030712088E-2</v>
          </cell>
          <cell r="C48">
            <v>2.5060783344160878E-3</v>
          </cell>
          <cell r="D48">
            <v>8.3502407375802504E-3</v>
          </cell>
          <cell r="E48">
            <v>8.029236179414926E-3</v>
          </cell>
          <cell r="F48">
            <v>1.1049600617863446E-2</v>
          </cell>
          <cell r="G48">
            <v>1.0863012038759601E-2</v>
          </cell>
          <cell r="H48">
            <v>1.5858514644810081E-2</v>
          </cell>
          <cell r="I48">
            <v>1.6981286396605056E-2</v>
          </cell>
          <cell r="J48">
            <v>1.5140611441035691E-2</v>
          </cell>
          <cell r="K48">
            <v>1.8798968725299008E-2</v>
          </cell>
          <cell r="L48">
            <v>9.6361856220012462E-2</v>
          </cell>
          <cell r="M48">
            <v>0.11471838336700735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1.9808469581278045E-4</v>
          </cell>
          <cell r="F49">
            <v>7.3003104253014294E-4</v>
          </cell>
          <cell r="G49">
            <v>7.3913652591063215E-4</v>
          </cell>
          <cell r="H49">
            <v>7.8860154908649924E-4</v>
          </cell>
          <cell r="I49">
            <v>1.8731205884509319E-3</v>
          </cell>
          <cell r="J49">
            <v>1.5135269648937693E-3</v>
          </cell>
          <cell r="K49">
            <v>2.401248681499611E-3</v>
          </cell>
          <cell r="L49">
            <v>2.3050637335019896E-3</v>
          </cell>
          <cell r="M49">
            <v>4.3660282634392844E-3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9.8582211639026171E-4</v>
          </cell>
          <cell r="F50">
            <v>2.1170451941129836E-3</v>
          </cell>
          <cell r="G50">
            <v>2.0473857826346143E-3</v>
          </cell>
          <cell r="H50">
            <v>2.105990795987851E-3</v>
          </cell>
          <cell r="I50">
            <v>4.3741114723855144E-3</v>
          </cell>
          <cell r="J50">
            <v>4.2079740332296809E-3</v>
          </cell>
          <cell r="K50">
            <v>6.1599728013638951E-3</v>
          </cell>
          <cell r="L50">
            <v>4.3033519456381654E-3</v>
          </cell>
          <cell r="M50">
            <v>7.3235506617218109E-3</v>
          </cell>
        </row>
        <row r="51">
          <cell r="B51">
            <v>2.7759358049337286E-2</v>
          </cell>
          <cell r="C51">
            <v>2.2844934028872776E-2</v>
          </cell>
          <cell r="D51">
            <v>9.7007813326405581E-2</v>
          </cell>
          <cell r="E51">
            <v>0.62888906435435077</v>
          </cell>
          <cell r="F51">
            <v>0.65064431414907009</v>
          </cell>
          <cell r="G51">
            <v>0.74022342745679381</v>
          </cell>
          <cell r="H51">
            <v>0.66630550138447386</v>
          </cell>
          <cell r="I51">
            <v>0.71139246658082322</v>
          </cell>
          <cell r="J51">
            <v>0.69341763528050593</v>
          </cell>
          <cell r="K51">
            <v>0.67090997429179544</v>
          </cell>
          <cell r="L51">
            <v>0.59036730148116501</v>
          </cell>
          <cell r="M51">
            <v>0.54803623927668299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8.8546133386460614E-4</v>
          </cell>
          <cell r="F52">
            <v>3.5613827112134498E-3</v>
          </cell>
          <cell r="G52">
            <v>3.6487283492496357E-3</v>
          </cell>
          <cell r="H52">
            <v>4.2377885682789718E-3</v>
          </cell>
          <cell r="I52">
            <v>1.09506383710006E-2</v>
          </cell>
          <cell r="J52">
            <v>9.3526033364622063E-3</v>
          </cell>
          <cell r="K52">
            <v>1.8888822493489284E-2</v>
          </cell>
          <cell r="L52">
            <v>1.8160009146267204E-2</v>
          </cell>
          <cell r="M52">
            <v>3.3852308072996169E-2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2.8546306953250947E-3</v>
          </cell>
          <cell r="F53">
            <v>3.7474479459525967E-3</v>
          </cell>
          <cell r="G53">
            <v>3.3839416067098947E-3</v>
          </cell>
          <cell r="H53">
            <v>3.2816884345684854E-3</v>
          </cell>
          <cell r="I53">
            <v>8.247572037769442E-3</v>
          </cell>
          <cell r="J53">
            <v>7.9620325867982393E-3</v>
          </cell>
          <cell r="K53">
            <v>9.3454203414090244E-3</v>
          </cell>
          <cell r="L53">
            <v>8.0466070836681565E-3</v>
          </cell>
          <cell r="M53">
            <v>1.4128855769532173E-2</v>
          </cell>
        </row>
        <row r="54">
          <cell r="B54">
            <v>0.95936645619300431</v>
          </cell>
          <cell r="C54">
            <v>1.1059914384979337</v>
          </cell>
          <cell r="D54">
            <v>1.1059889202134268</v>
          </cell>
          <cell r="E54">
            <v>1.1059887531238566</v>
          </cell>
          <cell r="F54">
            <v>1.105988917422619</v>
          </cell>
          <cell r="G54">
            <v>1.1059894762866755</v>
          </cell>
          <cell r="H54">
            <v>1.1059910811394866</v>
          </cell>
          <cell r="I54">
            <v>1.1059945308742034</v>
          </cell>
          <cell r="J54">
            <v>1.1059982940371198</v>
          </cell>
          <cell r="K54">
            <v>1.1060159094736006</v>
          </cell>
          <cell r="L54">
            <v>1.1602326408133625</v>
          </cell>
          <cell r="M54">
            <v>1.1604680437036381</v>
          </cell>
        </row>
        <row r="55">
          <cell r="B55">
            <v>0.59439853598262871</v>
          </cell>
          <cell r="C55">
            <v>0.62587603806855885</v>
          </cell>
          <cell r="D55">
            <v>0.52581833253843724</v>
          </cell>
          <cell r="E55">
            <v>2.2348313165276426</v>
          </cell>
          <cell r="F55">
            <v>3.9530208283892994</v>
          </cell>
          <cell r="G55">
            <v>3.8469862471296379</v>
          </cell>
          <cell r="H55">
            <v>3.796729769520145</v>
          </cell>
          <cell r="I55">
            <v>2.66368056894364</v>
          </cell>
          <cell r="J55">
            <v>2.6033191322220399</v>
          </cell>
          <cell r="K55">
            <v>2.6237530724743792</v>
          </cell>
          <cell r="L55">
            <v>2.6562596656277764</v>
          </cell>
          <cell r="M55">
            <v>2.83402412408411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2.9219567896060831E-3</v>
          </cell>
          <cell r="F56">
            <v>2.2618497937590748E-3</v>
          </cell>
          <cell r="G56">
            <v>1.8347910897926042E-3</v>
          </cell>
          <cell r="H56">
            <v>2.4949042178924559E-3</v>
          </cell>
          <cell r="I56">
            <v>3.9985862158817076E-3</v>
          </cell>
          <cell r="J56">
            <v>3.7936034537087524E-3</v>
          </cell>
          <cell r="K56">
            <v>6.5187309743088857E-3</v>
          </cell>
          <cell r="L56">
            <v>5.5927137356985915E-3</v>
          </cell>
          <cell r="M56">
            <v>1.132536303368783E-2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8.3220439052704149E-4</v>
          </cell>
          <cell r="F57">
            <v>2.1705341172415737E-3</v>
          </cell>
          <cell r="G57">
            <v>2.5099895782726431E-3</v>
          </cell>
          <cell r="H57">
            <v>2.932800703402157E-3</v>
          </cell>
          <cell r="I57">
            <v>7.4939875650592942E-3</v>
          </cell>
          <cell r="J57">
            <v>7.0628997007879703E-3</v>
          </cell>
          <cell r="K57">
            <v>1.812172518769076E-2</v>
          </cell>
          <cell r="L57">
            <v>1.3205884331971326E-2</v>
          </cell>
          <cell r="M57">
            <v>2.6721630125490642E-2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1.1890463550939059E-3</v>
          </cell>
          <cell r="F58">
            <v>3.7900642784004005E-3</v>
          </cell>
          <cell r="G58">
            <v>3.6767759353899298E-3</v>
          </cell>
          <cell r="H58">
            <v>2.8023904243080909E-3</v>
          </cell>
          <cell r="I58">
            <v>6.2211087118794629E-3</v>
          </cell>
          <cell r="J58">
            <v>6.2109053581957414E-3</v>
          </cell>
          <cell r="K58">
            <v>1.2583361650146499E-2</v>
          </cell>
          <cell r="L58">
            <v>9.6572397825753706E-3</v>
          </cell>
          <cell r="M58">
            <v>2.5985339342406752E-2</v>
          </cell>
        </row>
        <row r="70">
          <cell r="B70">
            <v>9.4525707112822807E-2</v>
          </cell>
          <cell r="C70">
            <v>7.9656823154644011E-3</v>
          </cell>
          <cell r="D70">
            <v>9.4362120403341285E-2</v>
          </cell>
          <cell r="E70">
            <v>4.4031925253949229E-2</v>
          </cell>
          <cell r="F70">
            <v>3.7853351174552727E-2</v>
          </cell>
          <cell r="G70">
            <v>3.8810421272072265E-2</v>
          </cell>
          <cell r="H70">
            <v>2.684440220277696E-3</v>
          </cell>
          <cell r="I70">
            <v>8.7544263888230198E-3</v>
          </cell>
          <cell r="J70">
            <v>4.7563594677283029E-2</v>
          </cell>
          <cell r="K70">
            <v>9.4292436956361345E-2</v>
          </cell>
          <cell r="L70">
            <v>9.4308498877329727E-2</v>
          </cell>
          <cell r="M70">
            <v>9.4304520923107898E-2</v>
          </cell>
        </row>
        <row r="71">
          <cell r="B71">
            <v>2.5912564623051695E-3</v>
          </cell>
          <cell r="C71">
            <v>2.0892716527254871E-3</v>
          </cell>
          <cell r="D71">
            <v>2.5999354242429531E-3</v>
          </cell>
          <cell r="E71">
            <v>2.408557761995203E-3</v>
          </cell>
          <cell r="F71">
            <v>5.9428366786955658E-3</v>
          </cell>
          <cell r="G71">
            <v>0.11740645485615478</v>
          </cell>
          <cell r="H71">
            <v>0.12029941382517766</v>
          </cell>
          <cell r="I71">
            <v>0.1660989074078553</v>
          </cell>
          <cell r="J71">
            <v>0.18374620753326024</v>
          </cell>
          <cell r="K71">
            <v>0.23564759413201816</v>
          </cell>
          <cell r="L71">
            <v>0.23897222437927804</v>
          </cell>
          <cell r="M71">
            <v>0.26035894941634219</v>
          </cell>
        </row>
        <row r="72">
          <cell r="B72">
            <v>2.3818064007201573E-3</v>
          </cell>
          <cell r="C72">
            <v>1.9301110415295589E-3</v>
          </cell>
          <cell r="D72">
            <v>2.3875555860061359E-3</v>
          </cell>
          <cell r="E72">
            <v>2.2954123842871569E-3</v>
          </cell>
          <cell r="F72">
            <v>5.8255039615796953E-3</v>
          </cell>
          <cell r="G72">
            <v>4.7978033154060427E-2</v>
          </cell>
          <cell r="H72">
            <v>0.386936607766031</v>
          </cell>
          <cell r="I72">
            <v>0.98009168338818531</v>
          </cell>
          <cell r="J72">
            <v>1.2957437184816649</v>
          </cell>
          <cell r="K72">
            <v>1.7387552525029082</v>
          </cell>
          <cell r="L72">
            <v>1.8901726062297255</v>
          </cell>
          <cell r="M72">
            <v>2.2424380830783046</v>
          </cell>
        </row>
        <row r="73">
          <cell r="B73">
            <v>7.5559231430677367E-4</v>
          </cell>
          <cell r="C73">
            <v>7.5045788810692399E-4</v>
          </cell>
          <cell r="D73">
            <v>7.5478179776892692E-4</v>
          </cell>
          <cell r="E73">
            <v>3.3078548048934432E-2</v>
          </cell>
          <cell r="F73">
            <v>5.4774172196220404E-2</v>
          </cell>
          <cell r="G73">
            <v>5.4485820585051616E-2</v>
          </cell>
          <cell r="H73">
            <v>5.5449875412341983E-2</v>
          </cell>
          <cell r="I73">
            <v>7.8505392151996325E-2</v>
          </cell>
          <cell r="J73">
            <v>6.7846276639808731E-2</v>
          </cell>
          <cell r="K73">
            <v>9.167311660260466E-2</v>
          </cell>
          <cell r="L73">
            <v>0.10943551150451603</v>
          </cell>
          <cell r="M73">
            <v>0.15887706995416107</v>
          </cell>
        </row>
        <row r="74">
          <cell r="B74">
            <v>1.5721094741693083E-3</v>
          </cell>
          <cell r="C74">
            <v>1.563349741187838E-3</v>
          </cell>
          <cell r="D74">
            <v>1.5716359859543698E-3</v>
          </cell>
          <cell r="E74">
            <v>5.3036870108885165E-2</v>
          </cell>
          <cell r="F74">
            <v>9.5635941447227077E-2</v>
          </cell>
          <cell r="G74">
            <v>0.10525495710745156</v>
          </cell>
          <cell r="H74">
            <v>0.10825593265308227</v>
          </cell>
          <cell r="I74">
            <v>0.13669148754106913</v>
          </cell>
          <cell r="J74">
            <v>0.14964325710651888</v>
          </cell>
          <cell r="K74">
            <v>0.14977898640658285</v>
          </cell>
          <cell r="L74">
            <v>0.15220589664141687</v>
          </cell>
          <cell r="M74">
            <v>0.14411971498415238</v>
          </cell>
        </row>
        <row r="75">
          <cell r="B75">
            <v>1.5721225661262908E-3</v>
          </cell>
          <cell r="C75">
            <v>1.5633620192388601E-3</v>
          </cell>
          <cell r="D75">
            <v>1.5715951780305361E-3</v>
          </cell>
          <cell r="E75">
            <v>5.3351009225432067E-2</v>
          </cell>
          <cell r="F75">
            <v>9.7483739015165216E-2</v>
          </cell>
          <cell r="G75">
            <v>0.13117711878265625</v>
          </cell>
          <cell r="H75">
            <v>0.11886449465282088</v>
          </cell>
          <cell r="I75">
            <v>0.13769882393546423</v>
          </cell>
          <cell r="J75">
            <v>0.1497804548873588</v>
          </cell>
          <cell r="K75">
            <v>0.15000890547322088</v>
          </cell>
          <cell r="L75">
            <v>0.15246586922607286</v>
          </cell>
          <cell r="M75">
            <v>0.14426330470886697</v>
          </cell>
        </row>
        <row r="76">
          <cell r="B76">
            <v>7.5805830085758498E-4</v>
          </cell>
          <cell r="C76">
            <v>7.5283512812036142E-4</v>
          </cell>
          <cell r="D76">
            <v>7.5703016388037E-4</v>
          </cell>
          <cell r="E76">
            <v>3.4820028554629075E-2</v>
          </cell>
          <cell r="F76">
            <v>6.586184789440977E-2</v>
          </cell>
          <cell r="G76">
            <v>8.8791791385237281E-2</v>
          </cell>
          <cell r="H76">
            <v>8.0232337289299988E-2</v>
          </cell>
          <cell r="I76">
            <v>9.0661789120972072E-2</v>
          </cell>
          <cell r="J76">
            <v>9.8843574338481385E-2</v>
          </cell>
          <cell r="K76">
            <v>9.8790250223052989E-2</v>
          </cell>
          <cell r="L76">
            <v>0.10079911601730107</v>
          </cell>
          <cell r="M76">
            <v>9.5336316462829113E-2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2.2298509257126216E-4</v>
          </cell>
          <cell r="H90">
            <v>2.196004102567467E-4</v>
          </cell>
          <cell r="I90">
            <v>2.1885511704955926E-4</v>
          </cell>
          <cell r="J90">
            <v>2.1945705543165473E-4</v>
          </cell>
          <cell r="K90">
            <v>2.2069567826989994E-4</v>
          </cell>
          <cell r="L90">
            <v>2.2334750598149703E-4</v>
          </cell>
          <cell r="M90">
            <v>2.9749944487845103E-4</v>
          </cell>
        </row>
        <row r="91">
          <cell r="B91">
            <v>1.8035513916882318</v>
          </cell>
          <cell r="C91">
            <v>2.5237711092032428E-4</v>
          </cell>
          <cell r="D91">
            <v>1.3579341621517272E-2</v>
          </cell>
          <cell r="E91">
            <v>1.2185596938707561</v>
          </cell>
          <cell r="F91">
            <v>0.83330226594114021</v>
          </cell>
          <cell r="G91">
            <v>1.9268212023499653</v>
          </cell>
          <cell r="H91">
            <v>2.1955756651760208</v>
          </cell>
          <cell r="I91">
            <v>1.6518140238298746</v>
          </cell>
          <cell r="J91">
            <v>1.2090802255107265</v>
          </cell>
          <cell r="K91">
            <v>3.9202482535637295E-2</v>
          </cell>
          <cell r="L91">
            <v>1.7183751270440611E-2</v>
          </cell>
          <cell r="M91">
            <v>2.2348236481661499E-2</v>
          </cell>
        </row>
        <row r="92">
          <cell r="B92">
            <v>1.3103063748607897</v>
          </cell>
          <cell r="C92">
            <v>0.40573114005600075</v>
          </cell>
          <cell r="D92">
            <v>1.6986001932615626</v>
          </cell>
          <cell r="E92">
            <v>2.8294483975269773</v>
          </cell>
          <cell r="F92">
            <v>3.4566076865299538</v>
          </cell>
          <cell r="G92">
            <v>4.0437247075334923</v>
          </cell>
          <cell r="H92">
            <v>3.9994143297469469</v>
          </cell>
          <cell r="I92">
            <v>5.1112933925797011</v>
          </cell>
          <cell r="J92">
            <v>4.871596554521183</v>
          </cell>
          <cell r="K92">
            <v>4.4184329094642809</v>
          </cell>
          <cell r="L92">
            <v>5.2015189190748554</v>
          </cell>
          <cell r="M92">
            <v>5.2186551978918798</v>
          </cell>
        </row>
        <row r="93">
          <cell r="B93">
            <v>14.365849703638691</v>
          </cell>
          <cell r="C93">
            <v>13.051655559850996</v>
          </cell>
          <cell r="D93">
            <v>12.148834804495479</v>
          </cell>
          <cell r="E93">
            <v>12.779641498825209</v>
          </cell>
          <cell r="F93">
            <v>12.342952198103678</v>
          </cell>
          <cell r="G93">
            <v>12.034792839244009</v>
          </cell>
          <cell r="H93">
            <v>11.720082077493259</v>
          </cell>
          <cell r="I93">
            <v>11.399075717017014</v>
          </cell>
          <cell r="J93">
            <v>11.39907734342855</v>
          </cell>
          <cell r="K93">
            <v>11.399071942007813</v>
          </cell>
          <cell r="L93">
            <v>11.399072596013205</v>
          </cell>
          <cell r="M93">
            <v>11.399053386549234</v>
          </cell>
        </row>
        <row r="94">
          <cell r="B94">
            <v>9.2624836972048114E-3</v>
          </cell>
          <cell r="C94">
            <v>1.0952788498296744E-4</v>
          </cell>
          <cell r="D94">
            <v>4.3468576947580939E-3</v>
          </cell>
          <cell r="E94">
            <v>2.7595142696848199E-3</v>
          </cell>
          <cell r="F94">
            <v>4.2664147318078995E-3</v>
          </cell>
          <cell r="G94">
            <v>4.419366455554556E-3</v>
          </cell>
          <cell r="H94">
            <v>4.6598890909102554E-3</v>
          </cell>
          <cell r="I94">
            <v>7.590066245071643E-3</v>
          </cell>
          <cell r="J94">
            <v>6.2032088710736125E-3</v>
          </cell>
          <cell r="K94">
            <v>7.7150516640089352E-3</v>
          </cell>
          <cell r="L94">
            <v>5.7116727961866896E-3</v>
          </cell>
          <cell r="M94">
            <v>7.8186521419433986E-3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0.59440216960924974</v>
          </cell>
          <cell r="H95">
            <v>1.5656325309013561</v>
          </cell>
          <cell r="I95">
            <v>2.5456163415515687</v>
          </cell>
          <cell r="J95">
            <v>2.4641137328393183</v>
          </cell>
          <cell r="K95">
            <v>1.9278358779527327</v>
          </cell>
          <cell r="L95">
            <v>0.78643369500837546</v>
          </cell>
          <cell r="M95">
            <v>4.1011149986761135E-2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1.6205783964369908E-3</v>
          </cell>
          <cell r="H96">
            <v>1.6933844547336494E-3</v>
          </cell>
          <cell r="I96">
            <v>4.5491667678893731E-3</v>
          </cell>
          <cell r="J96">
            <v>4.5861014619975942E-3</v>
          </cell>
          <cell r="K96">
            <v>3.8683294481048347E-2</v>
          </cell>
          <cell r="L96">
            <v>0.10121920626322148</v>
          </cell>
          <cell r="M96">
            <v>0.10152926294294327</v>
          </cell>
        </row>
        <row r="97">
          <cell r="B97">
            <v>1.7328982326223819</v>
          </cell>
          <cell r="C97">
            <v>1.8866666334993003</v>
          </cell>
          <cell r="D97">
            <v>1.8836370221874899</v>
          </cell>
          <cell r="E97">
            <v>0.68666943717808504</v>
          </cell>
          <cell r="F97">
            <v>0.70772615885133972</v>
          </cell>
          <cell r="G97">
            <v>0.70784465425689524</v>
          </cell>
          <cell r="H97">
            <v>7.7807175900401482E-3</v>
          </cell>
          <cell r="I97">
            <v>0.44713984343908153</v>
          </cell>
          <cell r="J97">
            <v>0.12677925511790433</v>
          </cell>
          <cell r="K97">
            <v>2.413597986766716E-3</v>
          </cell>
          <cell r="L97">
            <v>2.1946858956700143E-3</v>
          </cell>
          <cell r="M97">
            <v>1.9873586878563407E-3</v>
          </cell>
        </row>
        <row r="98">
          <cell r="B98">
            <v>0.90177452933999391</v>
          </cell>
          <cell r="C98">
            <v>1.5572847115683306</v>
          </cell>
          <cell r="D98">
            <v>1.5572848594854338</v>
          </cell>
          <cell r="E98">
            <v>1.5572852315600125</v>
          </cell>
          <cell r="F98">
            <v>1.557286581899904</v>
          </cell>
          <cell r="G98">
            <v>1.557288480768884</v>
          </cell>
          <cell r="H98">
            <v>1.5572916678986621</v>
          </cell>
          <cell r="I98">
            <v>1.557294040175099</v>
          </cell>
          <cell r="J98">
            <v>1.5572955278313627</v>
          </cell>
          <cell r="K98">
            <v>1.5573003452778111</v>
          </cell>
          <cell r="L98">
            <v>1.5573078305082444</v>
          </cell>
          <cell r="M98">
            <v>1.557330536694612</v>
          </cell>
        </row>
        <row r="99">
          <cell r="B99">
            <v>2.9000014853971168</v>
          </cell>
          <cell r="C99">
            <v>7.6038441768948033</v>
          </cell>
          <cell r="D99">
            <v>7.6024259969185479</v>
          </cell>
          <cell r="E99">
            <v>2.3003723742158035</v>
          </cell>
          <cell r="F99">
            <v>1.3912622604809637</v>
          </cell>
          <cell r="G99">
            <v>0</v>
          </cell>
          <cell r="H99">
            <v>0</v>
          </cell>
          <cell r="I99">
            <v>0</v>
          </cell>
          <cell r="J99">
            <v>2.2332353060185626</v>
          </cell>
          <cell r="K99">
            <v>4.1597193064079407</v>
          </cell>
          <cell r="L99">
            <v>4.4076957835889861</v>
          </cell>
          <cell r="M99">
            <v>3.8176820312276853</v>
          </cell>
        </row>
        <row r="100">
          <cell r="B100">
            <v>0.18406436211589677</v>
          </cell>
          <cell r="C100">
            <v>0.18584385812513227</v>
          </cell>
          <cell r="D100">
            <v>1.1602924832809056E-3</v>
          </cell>
          <cell r="E100">
            <v>1.3127554110342035E-3</v>
          </cell>
          <cell r="F100">
            <v>1.0230997138316127E-3</v>
          </cell>
          <cell r="G100">
            <v>9.893795921352398E-4</v>
          </cell>
          <cell r="H100">
            <v>9.4096526861961027E-4</v>
          </cell>
          <cell r="I100">
            <v>3.7008030565188445E-4</v>
          </cell>
          <cell r="J100">
            <v>6.3810259168107467E-4</v>
          </cell>
          <cell r="K100">
            <v>3.4296897194193977E-4</v>
          </cell>
          <cell r="L100">
            <v>7.3029877517326411E-4</v>
          </cell>
          <cell r="M100">
            <v>3.1859230539517695E-4</v>
          </cell>
        </row>
        <row r="101">
          <cell r="B101">
            <v>1.3002930992575914</v>
          </cell>
          <cell r="C101">
            <v>1.1735151560628918</v>
          </cell>
          <cell r="D101">
            <v>1.006145081898143</v>
          </cell>
          <cell r="E101">
            <v>0.77854747502177524</v>
          </cell>
          <cell r="F101">
            <v>0.60254038477920757</v>
          </cell>
          <cell r="G101">
            <v>0.46626670620588812</v>
          </cell>
          <cell r="H101">
            <v>0.36079640239237432</v>
          </cell>
          <cell r="I101">
            <v>0.2792185815796781</v>
          </cell>
          <cell r="J101">
            <v>0.25097044745465008</v>
          </cell>
          <cell r="K101">
            <v>0.26404370111276448</v>
          </cell>
          <cell r="L101">
            <v>0.20612611021449323</v>
          </cell>
          <cell r="M101">
            <v>0.17866783547389514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2.6098150698876568E-5</v>
          </cell>
          <cell r="F102">
            <v>4.0950133908677277E-5</v>
          </cell>
          <cell r="G102">
            <v>4.3227780112411672E-5</v>
          </cell>
          <cell r="H102">
            <v>4.395130972703971E-5</v>
          </cell>
          <cell r="I102">
            <v>4.6149490461966188E-5</v>
          </cell>
          <cell r="J102">
            <v>4.7163693464034713E-5</v>
          </cell>
          <cell r="K102">
            <v>5.2991356756462799E-5</v>
          </cell>
          <cell r="L102">
            <v>5.6273356328914659E-5</v>
          </cell>
          <cell r="M102">
            <v>1.0306757751039172E-4</v>
          </cell>
        </row>
        <row r="103">
          <cell r="F103">
            <v>1.0484883634022417</v>
          </cell>
          <cell r="G103">
            <v>0.17622016425431186</v>
          </cell>
          <cell r="H103">
            <v>0.13102936594385073</v>
          </cell>
          <cell r="I103">
            <v>5.8469346949024892E-2</v>
          </cell>
          <cell r="J103">
            <v>4.4824733294722655E-2</v>
          </cell>
          <cell r="K103">
            <v>5.9390849278333595E-2</v>
          </cell>
          <cell r="L103">
            <v>6.7014817321886799E-2</v>
          </cell>
          <cell r="M103">
            <v>2.313085151554551E-2</v>
          </cell>
        </row>
        <row r="104">
          <cell r="B104">
            <v>0.92934506068164746</v>
          </cell>
          <cell r="C104">
            <v>2.0723805192236053</v>
          </cell>
          <cell r="D104">
            <v>2.7284111891074811E-2</v>
          </cell>
          <cell r="E104">
            <v>1.3063050562825889</v>
          </cell>
          <cell r="F104">
            <v>0.83789504327709263</v>
          </cell>
          <cell r="G104">
            <v>4.0361402088766984E-2</v>
          </cell>
          <cell r="H104">
            <v>4.5068658613177243E-2</v>
          </cell>
          <cell r="I104">
            <v>4.4302215011751661E-2</v>
          </cell>
          <cell r="J104">
            <v>4.3642272762013233E-2</v>
          </cell>
          <cell r="K104">
            <v>4.7810375945085283E-2</v>
          </cell>
          <cell r="L104">
            <v>4.5754077568156429E-2</v>
          </cell>
          <cell r="M104">
            <v>4.6138500897852812E-2</v>
          </cell>
        </row>
        <row r="105">
          <cell r="B105">
            <v>0.6597677179609821</v>
          </cell>
          <cell r="C105">
            <v>1.8163717279046891</v>
          </cell>
          <cell r="D105">
            <v>3.4301143139158339</v>
          </cell>
          <cell r="E105">
            <v>4.054722841643037</v>
          </cell>
          <cell r="F105">
            <v>5.3734674080922069</v>
          </cell>
          <cell r="G105">
            <v>6.322465259909495</v>
          </cell>
          <cell r="H105">
            <v>7.7791326384008324</v>
          </cell>
          <cell r="I105">
            <v>8.2841917905839129</v>
          </cell>
          <cell r="J105">
            <v>8.4814010367214472</v>
          </cell>
          <cell r="K105">
            <v>8.8846938007117462</v>
          </cell>
          <cell r="L105">
            <v>8.7714072535880998</v>
          </cell>
          <cell r="M105">
            <v>8.9685674982727441</v>
          </cell>
        </row>
        <row r="106">
          <cell r="B106">
            <v>1.934796613047008</v>
          </cell>
          <cell r="C106">
            <v>1.8587784746536555</v>
          </cell>
          <cell r="D106">
            <v>2.5502919553255841</v>
          </cell>
          <cell r="E106">
            <v>2.2433365950009776</v>
          </cell>
          <cell r="F106">
            <v>1.9426722861373502</v>
          </cell>
          <cell r="G106">
            <v>1.6589248634022977</v>
          </cell>
          <cell r="H106">
            <v>1.3779582344468517</v>
          </cell>
          <cell r="I106">
            <v>1.0997727671888535</v>
          </cell>
          <cell r="J106">
            <v>1.0997719412936369</v>
          </cell>
          <cell r="K106">
            <v>1.0997743954368899</v>
          </cell>
          <cell r="L106">
            <v>1.0997737985162537</v>
          </cell>
          <cell r="M106">
            <v>1.0997810109673893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5.7709869366167135E-4</v>
          </cell>
          <cell r="F107">
            <v>7.8280292101918852E-4</v>
          </cell>
          <cell r="G107">
            <v>1.2212270729710451E-3</v>
          </cell>
          <cell r="H107">
            <v>1.6931704682461479E-3</v>
          </cell>
          <cell r="I107">
            <v>2.6674554791636649E-3</v>
          </cell>
          <cell r="J107">
            <v>2.4331791140214348E-3</v>
          </cell>
          <cell r="K107">
            <v>4.4154448673619602E-3</v>
          </cell>
          <cell r="L107">
            <v>4.2808100549008082E-3</v>
          </cell>
          <cell r="M107">
            <v>5.3161596875963089E-3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9.2203391293766562E-4</v>
          </cell>
          <cell r="F108">
            <v>2.8443224431705305E-3</v>
          </cell>
          <cell r="G108">
            <v>4.2838618999567445E-3</v>
          </cell>
          <cell r="H108">
            <v>3.953361994480451E-3</v>
          </cell>
          <cell r="I108">
            <v>1.1054041397560336E-2</v>
          </cell>
          <cell r="J108">
            <v>9.7848334956980414E-3</v>
          </cell>
          <cell r="K108">
            <v>2.5003622181897358E-2</v>
          </cell>
          <cell r="L108">
            <v>3.4857889007172571E-2</v>
          </cell>
          <cell r="M108">
            <v>2.417726152904779E-2</v>
          </cell>
        </row>
        <row r="109">
          <cell r="B109">
            <v>3.375559062949212E-2</v>
          </cell>
          <cell r="C109">
            <v>5.9721570466720036E-3</v>
          </cell>
          <cell r="D109">
            <v>1.9594347974163234E-2</v>
          </cell>
          <cell r="E109">
            <v>1.879624955728337E-2</v>
          </cell>
          <cell r="F109">
            <v>2.6626151779353728E-2</v>
          </cell>
          <cell r="G109">
            <v>2.596110173249596E-2</v>
          </cell>
          <cell r="H109">
            <v>3.6656198698392262E-2</v>
          </cell>
          <cell r="I109">
            <v>4.0636621969526686E-2</v>
          </cell>
          <cell r="J109">
            <v>3.5918727060313384E-2</v>
          </cell>
          <cell r="K109">
            <v>4.5641636317959165E-2</v>
          </cell>
          <cell r="L109">
            <v>0.21394795304841038</v>
          </cell>
          <cell r="M109">
            <v>0.25794785487589478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2.6612936638100984E-3</v>
          </cell>
          <cell r="F110">
            <v>5.5970263592696537E-3</v>
          </cell>
          <cell r="G110">
            <v>5.2986660024417643E-3</v>
          </cell>
          <cell r="H110">
            <v>5.3421950806196526E-3</v>
          </cell>
          <cell r="I110">
            <v>1.0871051011560617E-2</v>
          </cell>
          <cell r="J110">
            <v>1.0458146908088356E-2</v>
          </cell>
          <cell r="K110">
            <v>1.530948147440145E-2</v>
          </cell>
          <cell r="L110">
            <v>1.0695191198732214E-2</v>
          </cell>
          <cell r="M110">
            <v>1.8201340622420577E-2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6.0304812314077604E-2</v>
          </cell>
          <cell r="C112">
            <v>4.9145492561423393E-2</v>
          </cell>
          <cell r="D112">
            <v>0.20561196295849649</v>
          </cell>
          <cell r="E112">
            <v>1.301687499720185</v>
          </cell>
          <cell r="F112">
            <v>1.3360737365295312</v>
          </cell>
          <cell r="G112">
            <v>1.5003169693001728</v>
          </cell>
          <cell r="H112">
            <v>1.3360555047971974</v>
          </cell>
          <cell r="I112">
            <v>1.4217380658203944</v>
          </cell>
          <cell r="J112">
            <v>1.3831721664184358</v>
          </cell>
          <cell r="K112">
            <v>1.3579553363353509</v>
          </cell>
          <cell r="L112">
            <v>1.1980105147554716</v>
          </cell>
          <cell r="M112">
            <v>1.1460985063355935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7.5935988939682363E-3</v>
          </cell>
          <cell r="F113">
            <v>9.9685807429280987E-3</v>
          </cell>
          <cell r="G113">
            <v>9.0016180671100721E-3</v>
          </cell>
          <cell r="H113">
            <v>8.7296145550097744E-3</v>
          </cell>
          <cell r="I113">
            <v>2.1939354189140413E-2</v>
          </cell>
          <cell r="J113">
            <v>2.1179791117591398E-2</v>
          </cell>
          <cell r="K113">
            <v>2.4859738839216161E-2</v>
          </cell>
          <cell r="L113">
            <v>2.1404767611728121E-2</v>
          </cell>
          <cell r="M113">
            <v>3.7584148352450171E-2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1.4243111096905381</v>
          </cell>
          <cell r="C115">
            <v>1.5783919482072848</v>
          </cell>
          <cell r="D115">
            <v>1.4829824790271979</v>
          </cell>
          <cell r="E115">
            <v>1.3239724868979559</v>
          </cell>
          <cell r="F115">
            <v>1.1649628918729289</v>
          </cell>
          <cell r="G115">
            <v>1.0059536084820908</v>
          </cell>
          <cell r="H115">
            <v>1.0059550681772427</v>
          </cell>
          <cell r="I115">
            <v>1.0059582058862002</v>
          </cell>
          <cell r="J115">
            <v>1.0059616286740267</v>
          </cell>
          <cell r="K115">
            <v>1.0059776508082983</v>
          </cell>
          <cell r="L115">
            <v>1.0552905219528348</v>
          </cell>
          <cell r="M115">
            <v>1.0555046328390572</v>
          </cell>
        </row>
        <row r="116">
          <cell r="B116">
            <v>0.69257702934064935</v>
          </cell>
          <cell r="C116">
            <v>0.75020978952433359</v>
          </cell>
          <cell r="D116">
            <v>0.6566838039760573</v>
          </cell>
          <cell r="E116">
            <v>2.9781058616620526</v>
          </cell>
          <cell r="F116">
            <v>5.5986365567033038</v>
          </cell>
          <cell r="G116">
            <v>5.770479370694459</v>
          </cell>
          <cell r="H116">
            <v>5.6950946542802159</v>
          </cell>
          <cell r="I116">
            <v>3.9955208534154578</v>
          </cell>
          <cell r="J116">
            <v>3.9049786983330619</v>
          </cell>
          <cell r="K116">
            <v>3.9356296087115696</v>
          </cell>
          <cell r="L116">
            <v>3.9843894984416637</v>
          </cell>
          <cell r="M116">
            <v>4.2510361861261678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4.6697790550885602E-3</v>
          </cell>
          <cell r="F117">
            <v>3.5369113662133142E-3</v>
          </cell>
          <cell r="G117">
            <v>2.8059127060699879E-3</v>
          </cell>
          <cell r="H117">
            <v>3.7397091159451154E-3</v>
          </cell>
          <cell r="I117">
            <v>5.8723079586686343E-3</v>
          </cell>
          <cell r="J117">
            <v>5.5712710819552811E-3</v>
          </cell>
          <cell r="K117">
            <v>9.5733826192898365E-3</v>
          </cell>
          <cell r="L117">
            <v>8.2134373519957785E-3</v>
          </cell>
          <cell r="M117">
            <v>1.6632383519301408E-2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3.5671390652817185E-4</v>
          </cell>
          <cell r="F118">
            <v>1.1276994533273334E-3</v>
          </cell>
          <cell r="G118">
            <v>1.0849502760167018E-3</v>
          </cell>
          <cell r="H118">
            <v>8.2026604963221972E-4</v>
          </cell>
          <cell r="I118">
            <v>1.8061283357069401E-3</v>
          </cell>
          <cell r="J118">
            <v>1.8031660717342467E-3</v>
          </cell>
          <cell r="K118">
            <v>3.6532340274618848E-3</v>
          </cell>
          <cell r="L118">
            <v>2.8037147755863956E-3</v>
          </cell>
          <cell r="M118">
            <v>7.5441307768277614E-3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6.2634330444929988E-4</v>
          </cell>
          <cell r="F119">
            <v>1.5001225560779725E-3</v>
          </cell>
          <cell r="G119">
            <v>1.5803638085420337E-3</v>
          </cell>
          <cell r="H119">
            <v>1.7521240917265702E-3</v>
          </cell>
          <cell r="I119">
            <v>4.2357321019900413E-3</v>
          </cell>
          <cell r="J119">
            <v>3.9920737439236402E-3</v>
          </cell>
          <cell r="K119">
            <v>1.0242714236520869E-2</v>
          </cell>
          <cell r="L119">
            <v>7.4641954919837964E-3</v>
          </cell>
          <cell r="M119">
            <v>1.5103530070929495E-2</v>
          </cell>
        </row>
        <row r="123">
          <cell r="B123">
            <v>0</v>
          </cell>
          <cell r="C123">
            <v>3.4254842520538507</v>
          </cell>
          <cell r="D123">
            <v>3.5292827585277684</v>
          </cell>
          <cell r="E123">
            <v>3.709311350539449</v>
          </cell>
          <cell r="F123">
            <v>3.8985228141806383</v>
          </cell>
          <cell r="G123">
            <v>4.0973864744538426</v>
          </cell>
          <cell r="H123">
            <v>4.3063945030312816</v>
          </cell>
          <cell r="I123">
            <v>4.5260640730260731</v>
          </cell>
          <cell r="J123">
            <v>4.7569391274843777</v>
          </cell>
          <cell r="K123">
            <v>4.9995911211350164</v>
          </cell>
          <cell r="L123">
            <v>5.2546218533109261</v>
          </cell>
          <cell r="M123">
            <v>5.5226663074365474</v>
          </cell>
        </row>
      </sheetData>
      <sheetData sheetId="59">
        <row r="13">
          <cell r="B13">
            <v>16.052400692253347</v>
          </cell>
          <cell r="C13">
            <v>20.042942082370185</v>
          </cell>
          <cell r="D13">
            <v>7.8756220354195472</v>
          </cell>
          <cell r="E13">
            <v>15.923445448363248</v>
          </cell>
          <cell r="F13">
            <v>15.970051387600718</v>
          </cell>
          <cell r="G13">
            <v>16.008057955358552</v>
          </cell>
          <cell r="H13">
            <v>16.045925681804189</v>
          </cell>
          <cell r="I13">
            <v>16.086497884130917</v>
          </cell>
          <cell r="J13">
            <v>16.123342910977019</v>
          </cell>
          <cell r="K13">
            <v>16.167049879571639</v>
          </cell>
          <cell r="L13">
            <v>16.216195480455852</v>
          </cell>
          <cell r="M13">
            <v>16.688737786884516</v>
          </cell>
        </row>
        <row r="14">
          <cell r="B14">
            <v>250.94817052814827</v>
          </cell>
          <cell r="C14">
            <v>254.39253601595215</v>
          </cell>
          <cell r="D14">
            <v>224.17872019611792</v>
          </cell>
          <cell r="E14">
            <v>221.53133225677718</v>
          </cell>
          <cell r="F14">
            <v>173.53579558137116</v>
          </cell>
          <cell r="G14">
            <v>100.02627046177557</v>
          </cell>
          <cell r="H14">
            <v>0</v>
          </cell>
          <cell r="I14">
            <v>0</v>
          </cell>
          <cell r="J14">
            <v>21.69477015437894</v>
          </cell>
          <cell r="K14">
            <v>44.364172905616648</v>
          </cell>
          <cell r="L14">
            <v>44.569989628917682</v>
          </cell>
          <cell r="M14">
            <v>45.582995275074573</v>
          </cell>
        </row>
        <row r="15">
          <cell r="B15">
            <v>66.745680000005166</v>
          </cell>
          <cell r="C15">
            <v>49.798808745892025</v>
          </cell>
          <cell r="D15">
            <v>68.53533129855343</v>
          </cell>
          <cell r="E15">
            <v>69.61885191281759</v>
          </cell>
          <cell r="F15">
            <v>70.70329499371978</v>
          </cell>
          <cell r="G15">
            <v>71.788040300827447</v>
          </cell>
          <cell r="H15">
            <v>72.872455969312327</v>
          </cell>
          <cell r="I15">
            <v>73.957467737400691</v>
          </cell>
          <cell r="J15">
            <v>73.957372334075956</v>
          </cell>
          <cell r="K15">
            <v>73.957554331584944</v>
          </cell>
          <cell r="L15">
            <v>73.957542706858618</v>
          </cell>
          <cell r="M15">
            <v>73.95706907243904</v>
          </cell>
        </row>
        <row r="16">
          <cell r="B16">
            <v>66.63239999997181</v>
          </cell>
          <cell r="C16">
            <v>55.764009655932128</v>
          </cell>
          <cell r="D16">
            <v>65.550672969520036</v>
          </cell>
          <cell r="E16">
            <v>64.467168293409145</v>
          </cell>
          <cell r="F16">
            <v>63.382752024529353</v>
          </cell>
          <cell r="G16">
            <v>62.29800792004422</v>
          </cell>
          <cell r="H16">
            <v>61.213592511768802</v>
          </cell>
          <cell r="I16">
            <v>60.12858100266638</v>
          </cell>
          <cell r="J16">
            <v>60.12867747482062</v>
          </cell>
          <cell r="K16">
            <v>60.128496861436346</v>
          </cell>
          <cell r="L16">
            <v>60.128511240346747</v>
          </cell>
          <cell r="M16">
            <v>60.129000043258308</v>
          </cell>
        </row>
        <row r="18">
          <cell r="B18">
            <v>0.11784642743198814</v>
          </cell>
          <cell r="C18">
            <v>1.8965058111053426E-4</v>
          </cell>
          <cell r="D18">
            <v>1.0003256825507529E-2</v>
          </cell>
          <cell r="E18">
            <v>4.3437508137875221E-3</v>
          </cell>
          <cell r="F18">
            <v>5.649376389583469E-3</v>
          </cell>
          <cell r="G18">
            <v>6.9388964721805828E-3</v>
          </cell>
          <cell r="H18">
            <v>1.9541085104425711E-2</v>
          </cell>
          <cell r="I18">
            <v>3.4004632474611995E-2</v>
          </cell>
          <cell r="J18">
            <v>1.6898467609685854E-2</v>
          </cell>
          <cell r="K18">
            <v>3.3793350371293537E-2</v>
          </cell>
          <cell r="L18">
            <v>4.090206259426258E-2</v>
          </cell>
          <cell r="M18">
            <v>7.8281523595450209E-2</v>
          </cell>
        </row>
        <row r="19">
          <cell r="B19">
            <v>18.203590723083604</v>
          </cell>
          <cell r="C19">
            <v>20.429781838573934</v>
          </cell>
          <cell r="D19">
            <v>22.934723536619725</v>
          </cell>
          <cell r="E19">
            <v>20.696600700784568</v>
          </cell>
          <cell r="F19">
            <v>20.958795588115311</v>
          </cell>
          <cell r="G19">
            <v>21.451618151238478</v>
          </cell>
          <cell r="H19">
            <v>21.956351615746655</v>
          </cell>
          <cell r="I19">
            <v>22.473430378006807</v>
          </cell>
          <cell r="J19">
            <v>22.473428526322671</v>
          </cell>
          <cell r="K19">
            <v>22.473447802966199</v>
          </cell>
          <cell r="L19">
            <v>22.473440335848057</v>
          </cell>
          <cell r="M19">
            <v>22.473491634749795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5.3210117705608108E-2</v>
          </cell>
          <cell r="H21">
            <v>2.975131452926552</v>
          </cell>
          <cell r="I21">
            <v>4.8424691925632777</v>
          </cell>
          <cell r="J21">
            <v>12.667593039816181</v>
          </cell>
          <cell r="K21">
            <v>18.025466689048507</v>
          </cell>
          <cell r="L21">
            <v>18.473251951417975</v>
          </cell>
          <cell r="M21">
            <v>18.159164458703597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1.8280575995947009E-2</v>
          </cell>
          <cell r="G22">
            <v>0.16586954219180158</v>
          </cell>
          <cell r="H22">
            <v>1.274506953431358</v>
          </cell>
          <cell r="I22">
            <v>0.85871555737853811</v>
          </cell>
          <cell r="J22">
            <v>0.88194723670791841</v>
          </cell>
          <cell r="K22">
            <v>0.34810600662486446</v>
          </cell>
          <cell r="L22">
            <v>9.7176535098342898E-2</v>
          </cell>
          <cell r="M22">
            <v>0.31417703593167068</v>
          </cell>
          <cell r="P22">
            <v>2.5577031658146026</v>
          </cell>
          <cell r="Q22">
            <v>1.1386669288468145</v>
          </cell>
          <cell r="R22">
            <v>1.0642849560283614</v>
          </cell>
          <cell r="S22">
            <v>3.6284381587098768</v>
          </cell>
          <cell r="T22">
            <v>4.689893490404069</v>
          </cell>
          <cell r="U22">
            <v>5.3177649690477971</v>
          </cell>
          <cell r="V22">
            <v>6.7301463098728682</v>
          </cell>
          <cell r="W22">
            <v>6.605541861227576</v>
          </cell>
          <cell r="X22">
            <v>8.3227711899313359</v>
          </cell>
          <cell r="Y22">
            <v>8.7290288830771576</v>
          </cell>
          <cell r="Z22">
            <v>8.1939373655013092</v>
          </cell>
          <cell r="AA22">
            <v>7.9023859755309402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2.6489274168193155E-4</v>
          </cell>
          <cell r="H23">
            <v>3.4109772272300612E-4</v>
          </cell>
          <cell r="I23">
            <v>7.9473874748298081E-4</v>
          </cell>
          <cell r="J23">
            <v>4.8214829052604453E-4</v>
          </cell>
          <cell r="K23">
            <v>9.1110593622250864E-4</v>
          </cell>
          <cell r="L23">
            <v>6.1500475122277642E-4</v>
          </cell>
          <cell r="M23">
            <v>1.2379528794832085E-3</v>
          </cell>
          <cell r="P23">
            <v>6.8256511206359033E-2</v>
          </cell>
          <cell r="Q23">
            <v>5.3451960717768539E-2</v>
          </cell>
          <cell r="R23">
            <v>0.10916754804383524</v>
          </cell>
          <cell r="S23">
            <v>0.16442236715261618</v>
          </cell>
          <cell r="T23">
            <v>0.15975357008628022</v>
          </cell>
          <cell r="U23">
            <v>0.12436855398521864</v>
          </cell>
          <cell r="V23">
            <v>0.12213034101259415</v>
          </cell>
          <cell r="W23">
            <v>0.11631424101349311</v>
          </cell>
          <cell r="X23">
            <v>0.11675711055704328</v>
          </cell>
          <cell r="Y23">
            <v>0.12000538054529918</v>
          </cell>
          <cell r="Z23">
            <v>0.1207963621380016</v>
          </cell>
          <cell r="AA23">
            <v>0.11583516313395605</v>
          </cell>
        </row>
        <row r="24">
          <cell r="B24">
            <v>3.6758373725216762</v>
          </cell>
          <cell r="C24">
            <v>6.1491665055738245E-4</v>
          </cell>
          <cell r="D24">
            <v>2.8371397681317894E-2</v>
          </cell>
          <cell r="E24">
            <v>2.3111861851954529</v>
          </cell>
          <cell r="F24">
            <v>1.5808257211953367</v>
          </cell>
          <cell r="G24">
            <v>3.6592577347325328</v>
          </cell>
          <cell r="H24">
            <v>4.178943756536885</v>
          </cell>
          <cell r="I24">
            <v>3.1452739996779728</v>
          </cell>
          <cell r="J24">
            <v>2.2983339472197715</v>
          </cell>
          <cell r="K24">
            <v>7.6835337916457164E-2</v>
          </cell>
          <cell r="L24">
            <v>3.4419436890230574E-2</v>
          </cell>
          <cell r="M24">
            <v>4.5753940161132919E-2</v>
          </cell>
        </row>
        <row r="25">
          <cell r="B25">
            <v>1.6779799442448933</v>
          </cell>
          <cell r="C25">
            <v>0.24033155272861792</v>
          </cell>
          <cell r="D25">
            <v>2.140950184402469</v>
          </cell>
          <cell r="E25">
            <v>3.9342734942459505</v>
          </cell>
          <cell r="F25">
            <v>4.5486282012326349</v>
          </cell>
          <cell r="G25">
            <v>5.0494039819994887</v>
          </cell>
          <cell r="H25">
            <v>4.9953112981610568</v>
          </cell>
          <cell r="I25">
            <v>6.3816398043543101</v>
          </cell>
          <cell r="J25">
            <v>6.0798681788062838</v>
          </cell>
          <cell r="K25">
            <v>5.4537209682586347</v>
          </cell>
          <cell r="L25">
            <v>5.6286483246327998</v>
          </cell>
          <cell r="M25">
            <v>5.2746171766237477</v>
          </cell>
        </row>
        <row r="26">
          <cell r="B26">
            <v>40.115757409654726</v>
          </cell>
          <cell r="C26">
            <v>37.657989361590481</v>
          </cell>
          <cell r="D26">
            <v>35.5128112904411</v>
          </cell>
          <cell r="E26">
            <v>37.424753175791778</v>
          </cell>
          <cell r="F26">
            <v>37.18348816257766</v>
          </cell>
          <cell r="G26">
            <v>36.966222586879532</v>
          </cell>
          <cell r="H26">
            <v>36.737841483387228</v>
          </cell>
          <cell r="I26">
            <v>36.497198751530391</v>
          </cell>
          <cell r="J26">
            <v>36.497067429528073</v>
          </cell>
          <cell r="K26">
            <v>36.496981904809687</v>
          </cell>
          <cell r="L26">
            <v>36.496955402808865</v>
          </cell>
          <cell r="M26">
            <v>36.496136826349961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2.0656707903584134E-2</v>
          </cell>
          <cell r="C28">
            <v>2.9157586391640898E-4</v>
          </cell>
          <cell r="D28">
            <v>8.7949103312449459E-3</v>
          </cell>
          <cell r="E28">
            <v>5.1863157379237121E-3</v>
          </cell>
          <cell r="F28">
            <v>7.933901055509382E-3</v>
          </cell>
          <cell r="G28">
            <v>7.9684550161405431E-3</v>
          </cell>
          <cell r="H28">
            <v>8.5078844002533204E-3</v>
          </cell>
          <cell r="I28">
            <v>1.4278370882902557E-2</v>
          </cell>
          <cell r="J28">
            <v>1.1397930501097515E-2</v>
          </cell>
          <cell r="K28">
            <v>1.4803888140577365E-2</v>
          </cell>
          <cell r="L28">
            <v>1.0845768289265843E-2</v>
          </cell>
          <cell r="M28">
            <v>1.5596401064690452E-2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1.1654944502142146</v>
          </cell>
          <cell r="H29">
            <v>3.0108317901949158</v>
          </cell>
          <cell r="I29">
            <v>4.803049701040691</v>
          </cell>
          <cell r="J29">
            <v>4.6492711940364435</v>
          </cell>
          <cell r="K29">
            <v>3.6374261848164759</v>
          </cell>
          <cell r="L29">
            <v>1.4838371603931602</v>
          </cell>
          <cell r="M29">
            <v>7.7379528276907805E-2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3.1776046988960709E-3</v>
          </cell>
          <cell r="H30">
            <v>3.2565085667954881E-3</v>
          </cell>
          <cell r="I30">
            <v>8.5833335243195863E-3</v>
          </cell>
          <cell r="J30">
            <v>8.6530216264105748E-3</v>
          </cell>
          <cell r="K30">
            <v>7.2987348077449873E-2</v>
          </cell>
          <cell r="L30">
            <v>0.19097963445890864</v>
          </cell>
          <cell r="M30">
            <v>0.19156464706215742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3.0292983510977583E-4</v>
          </cell>
          <cell r="H31">
            <v>3.7418261925088508E-4</v>
          </cell>
          <cell r="I31">
            <v>8.1476712359188031E-4</v>
          </cell>
          <cell r="J31">
            <v>4.7591213838297749E-4</v>
          </cell>
          <cell r="K31">
            <v>9.8518874139923661E-4</v>
          </cell>
          <cell r="L31">
            <v>8.1549711757726063E-4</v>
          </cell>
          <cell r="M31">
            <v>1.9053767295182428E-3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2.9353770934336613E-2</v>
          </cell>
          <cell r="I32">
            <v>4.8417466411304719E-2</v>
          </cell>
          <cell r="J32">
            <v>4.9370969893915914E-2</v>
          </cell>
          <cell r="K32">
            <v>5.2362717206899001E-2</v>
          </cell>
          <cell r="L32">
            <v>6.0201769063877975E-2</v>
          </cell>
          <cell r="M32">
            <v>0.10617324475235734</v>
          </cell>
        </row>
        <row r="33">
          <cell r="B33">
            <v>0.52400000000000047</v>
          </cell>
          <cell r="C33">
            <v>0.54529243786285653</v>
          </cell>
          <cell r="D33">
            <v>0.50316503619640585</v>
          </cell>
          <cell r="E33">
            <v>0.54631808875432664</v>
          </cell>
          <cell r="F33">
            <v>0.54690604939064846</v>
          </cell>
          <cell r="G33">
            <v>0.54700295898854001</v>
          </cell>
          <cell r="H33">
            <v>0.55239549323873605</v>
          </cell>
          <cell r="I33">
            <v>0.55251028619260412</v>
          </cell>
          <cell r="J33">
            <v>0.55264956458325831</v>
          </cell>
          <cell r="K33">
            <v>0.55266114110383402</v>
          </cell>
          <cell r="L33">
            <v>0.55307791932053907</v>
          </cell>
          <cell r="M33">
            <v>0.55529657156945755</v>
          </cell>
        </row>
        <row r="34">
          <cell r="B34">
            <v>0</v>
          </cell>
          <cell r="C34">
            <v>0</v>
          </cell>
          <cell r="D34">
            <v>0.15619503255243455</v>
          </cell>
          <cell r="E34">
            <v>0.30105286589138736</v>
          </cell>
          <cell r="F34">
            <v>1.049632832589068</v>
          </cell>
          <cell r="G34">
            <v>1.0504647064294375</v>
          </cell>
          <cell r="H34">
            <v>0.8962187342656085</v>
          </cell>
          <cell r="I34">
            <v>0.79053184184124248</v>
          </cell>
          <cell r="J34">
            <v>0.27013764661399153</v>
          </cell>
          <cell r="K34">
            <v>4.5675306028738719E-2</v>
          </cell>
          <cell r="L34">
            <v>3.3897815184968927E-2</v>
          </cell>
          <cell r="M34">
            <v>0.12528134525170787</v>
          </cell>
        </row>
        <row r="35">
          <cell r="B35">
            <v>3.517953999707534</v>
          </cell>
          <cell r="C35">
            <v>4.8486223226375946</v>
          </cell>
          <cell r="D35">
            <v>11.927073668943692</v>
          </cell>
          <cell r="E35">
            <v>14.116593749288365</v>
          </cell>
          <cell r="F35">
            <v>14.836692188738388</v>
          </cell>
          <cell r="G35">
            <v>15.593513430283519</v>
          </cell>
          <cell r="H35">
            <v>16.388940131900775</v>
          </cell>
          <cell r="I35">
            <v>17.224942251103382</v>
          </cell>
          <cell r="J35">
            <v>18.103589215629981</v>
          </cell>
          <cell r="K35">
            <v>19.027057481323634</v>
          </cell>
          <cell r="L35">
            <v>19.997634739329083</v>
          </cell>
          <cell r="M35">
            <v>21.017740101708423</v>
          </cell>
        </row>
        <row r="36">
          <cell r="B36">
            <v>2.1349390887346629</v>
          </cell>
          <cell r="C36">
            <v>3.390685612337311</v>
          </cell>
          <cell r="D36">
            <v>6.9698805135229964</v>
          </cell>
          <cell r="E36">
            <v>18.917342266541016</v>
          </cell>
          <cell r="F36">
            <v>19.88231949085872</v>
          </cell>
          <cell r="G36">
            <v>20.896518193583173</v>
          </cell>
          <cell r="H36">
            <v>21.962450731876249</v>
          </cell>
          <cell r="I36">
            <v>23.08275767478564</v>
          </cell>
          <cell r="J36">
            <v>24.260211502333817</v>
          </cell>
          <cell r="K36">
            <v>25.497728386975304</v>
          </cell>
          <cell r="L36">
            <v>26.798372303342745</v>
          </cell>
          <cell r="M36">
            <v>28.16540805172853</v>
          </cell>
        </row>
        <row r="37">
          <cell r="B37">
            <v>0.86248322578584768</v>
          </cell>
          <cell r="C37">
            <v>1.287605713492991</v>
          </cell>
          <cell r="D37">
            <v>5.8107759491545004</v>
          </cell>
          <cell r="E37">
            <v>13.43393198711869</v>
          </cell>
          <cell r="F37">
            <v>14.119221259710265</v>
          </cell>
          <cell r="G37">
            <v>14.839444135647264</v>
          </cell>
          <cell r="H37">
            <v>15.596405081750969</v>
          </cell>
          <cell r="I37">
            <v>16.391979534208108</v>
          </cell>
          <cell r="J37">
            <v>17.228136296980622</v>
          </cell>
          <cell r="K37">
            <v>18.106946347099335</v>
          </cell>
          <cell r="L37">
            <v>19.030585768596385</v>
          </cell>
          <cell r="M37">
            <v>20.001354107338575</v>
          </cell>
        </row>
        <row r="38">
          <cell r="B38">
            <v>2.8396236857719668</v>
          </cell>
          <cell r="C38">
            <v>3.2944551101995345</v>
          </cell>
          <cell r="D38">
            <v>3.9360815169771404</v>
          </cell>
          <cell r="E38">
            <v>4.4088734832615035</v>
          </cell>
          <cell r="F38">
            <v>4.6338713149869886</v>
          </cell>
          <cell r="G38">
            <v>4.8702454697762692</v>
          </cell>
          <cell r="H38">
            <v>5.1186768890329919</v>
          </cell>
          <cell r="I38">
            <v>5.3797813498433893</v>
          </cell>
          <cell r="J38">
            <v>5.6542048983212458</v>
          </cell>
          <cell r="K38">
            <v>5.9426280652846017</v>
          </cell>
          <cell r="L38">
            <v>6.2457654917201113</v>
          </cell>
          <cell r="M38">
            <v>6.5643765325515071</v>
          </cell>
        </row>
        <row r="39">
          <cell r="B39">
            <v>1.9193553866744089</v>
          </cell>
          <cell r="C39">
            <v>0.25681036602189139</v>
          </cell>
          <cell r="D39">
            <v>0.16372644978032821</v>
          </cell>
          <cell r="E39">
            <v>2.1755855157616897</v>
          </cell>
          <cell r="F39">
            <v>1.7899179491545867</v>
          </cell>
          <cell r="G39">
            <v>0.43739794063188636</v>
          </cell>
          <cell r="H39">
            <v>0.33007783413622804</v>
          </cell>
          <cell r="I39">
            <v>0.15069219983471269</v>
          </cell>
          <cell r="J39">
            <v>0.11584283263371238</v>
          </cell>
          <cell r="K39">
            <v>0.15354041603967894</v>
          </cell>
          <cell r="L39">
            <v>0.17252256680814096</v>
          </cell>
          <cell r="M39">
            <v>6.2709211868861109E-2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2.1480671745044324E-4</v>
          </cell>
          <cell r="H40">
            <v>2.5860885989975423E-4</v>
          </cell>
          <cell r="I40">
            <v>5.7943155105061122E-4</v>
          </cell>
          <cell r="J40">
            <v>3.7821395451788738E-4</v>
          </cell>
          <cell r="K40">
            <v>7.0918683119667756E-4</v>
          </cell>
          <cell r="L40">
            <v>6.4722648486084645E-4</v>
          </cell>
          <cell r="M40">
            <v>9.9557923988897513E-4</v>
          </cell>
        </row>
        <row r="41">
          <cell r="B41">
            <v>0.29405957695183566</v>
          </cell>
          <cell r="C41">
            <v>0.69518710948835927</v>
          </cell>
          <cell r="D41">
            <v>1.1393039783523797E-2</v>
          </cell>
          <cell r="E41">
            <v>0.64587962675318333</v>
          </cell>
          <cell r="F41">
            <v>0.64232450310931333</v>
          </cell>
          <cell r="G41">
            <v>6.9646150657652783E-2</v>
          </cell>
          <cell r="H41">
            <v>7.8598439092290667E-2</v>
          </cell>
          <cell r="I41">
            <v>7.8535765485059292E-2</v>
          </cell>
          <cell r="J41">
            <v>7.8479589167468847E-2</v>
          </cell>
          <cell r="K41">
            <v>8.561284390583182E-2</v>
          </cell>
          <cell r="L41">
            <v>8.0364368827128413E-2</v>
          </cell>
          <cell r="M41">
            <v>8.255604243679765E-2</v>
          </cell>
        </row>
        <row r="42">
          <cell r="B42">
            <v>0.873503087870795</v>
          </cell>
          <cell r="C42">
            <v>2.3096367061962915</v>
          </cell>
          <cell r="D42">
            <v>4.5387190253517691</v>
          </cell>
          <cell r="E42">
            <v>5.6644821883244809</v>
          </cell>
          <cell r="F42">
            <v>7.3476136531202574</v>
          </cell>
          <cell r="G42">
            <v>8.4653866899062535</v>
          </cell>
          <cell r="H42">
            <v>10.204844078185669</v>
          </cell>
          <cell r="I42">
            <v>10.652333733994197</v>
          </cell>
          <cell r="J42">
            <v>10.905364397342176</v>
          </cell>
          <cell r="K42">
            <v>11.424866629804628</v>
          </cell>
          <cell r="L42">
            <v>11.279340163905806</v>
          </cell>
          <cell r="M42">
            <v>11.534305986446205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3.1000438853312989E-4</v>
          </cell>
          <cell r="H43">
            <v>3.7512295548301094E-4</v>
          </cell>
          <cell r="I43">
            <v>8.1060559145031651E-4</v>
          </cell>
          <cell r="J43">
            <v>4.7260381645823938E-4</v>
          </cell>
          <cell r="K43">
            <v>9.7343691437828928E-4</v>
          </cell>
          <cell r="L43">
            <v>8.0502896485912538E-4</v>
          </cell>
          <cell r="M43">
            <v>1.8825280075462562E-3</v>
          </cell>
        </row>
        <row r="44">
          <cell r="B44">
            <v>3.7119760051077653</v>
          </cell>
          <cell r="C44">
            <v>3.7138626430016783</v>
          </cell>
          <cell r="D44">
            <v>5.4331481540255551</v>
          </cell>
          <cell r="E44">
            <v>5.3724735194649176</v>
          </cell>
          <cell r="F44">
            <v>5.3118018215012652</v>
          </cell>
          <cell r="G44">
            <v>5.2849861924229389</v>
          </cell>
          <cell r="H44">
            <v>5.2581739559437866</v>
          </cell>
          <cell r="I44">
            <v>5.231369371613229</v>
          </cell>
          <cell r="J44">
            <v>5.2313654430171859</v>
          </cell>
          <cell r="K44">
            <v>5.2313771168194734</v>
          </cell>
          <cell r="L44">
            <v>5.231374277403523</v>
          </cell>
          <cell r="M44">
            <v>5.2314085853961325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2.4919835484801772E-3</v>
          </cell>
          <cell r="F46">
            <v>8.0798238739161303E-3</v>
          </cell>
          <cell r="G46">
            <v>1.2981399696838619E-2</v>
          </cell>
          <cell r="H46">
            <v>1.2500749389661508E-2</v>
          </cell>
          <cell r="I46">
            <v>3.6846804658534467E-2</v>
          </cell>
          <cell r="J46">
            <v>3.2616111652326772E-2</v>
          </cell>
          <cell r="K46">
            <v>8.3345407272991098E-2</v>
          </cell>
          <cell r="L46">
            <v>0.11619296335724173</v>
          </cell>
          <cell r="M46">
            <v>8.0590871763492569E-2</v>
          </cell>
        </row>
        <row r="47">
          <cell r="B47">
            <v>0</v>
          </cell>
        </row>
        <row r="48">
          <cell r="B48">
            <v>6.2595122948080575E-2</v>
          </cell>
          <cell r="C48">
            <v>9.2929320600843128E-3</v>
          </cell>
          <cell r="D48">
            <v>3.3727905814917046E-2</v>
          </cell>
          <cell r="E48">
            <v>3.0850119607133013E-2</v>
          </cell>
          <cell r="F48">
            <v>4.3672163987935608E-2</v>
          </cell>
          <cell r="G48">
            <v>4.2237050559938399E-2</v>
          </cell>
          <cell r="H48">
            <v>5.934433888434508E-2</v>
          </cell>
          <cell r="I48">
            <v>6.6879384290633836E-2</v>
          </cell>
          <cell r="J48">
            <v>5.6314342603677403E-2</v>
          </cell>
          <cell r="K48">
            <v>7.3080420335499593E-2</v>
          </cell>
          <cell r="L48">
            <v>0.33943724507855805</v>
          </cell>
          <cell r="M48">
            <v>0.41098698220662111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4.7163022812566778E-4</v>
          </cell>
          <cell r="F49">
            <v>1.6977466105352161E-3</v>
          </cell>
          <cell r="G49">
            <v>1.6798557407059825E-3</v>
          </cell>
          <cell r="H49">
            <v>1.7721383125539312E-3</v>
          </cell>
          <cell r="I49">
            <v>4.1624901965576239E-3</v>
          </cell>
          <cell r="J49">
            <v>3.3633932553194888E-3</v>
          </cell>
          <cell r="K49">
            <v>5.3361081811102466E-3</v>
          </cell>
          <cell r="L49">
            <v>5.1223638522266421E-3</v>
          </cell>
          <cell r="M49">
            <v>9.7022850298650737E-3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5.1764467203235832E-3</v>
          </cell>
          <cell r="F50">
            <v>9.9623598859702265E-3</v>
          </cell>
          <cell r="G50">
            <v>9.2753527367579001E-3</v>
          </cell>
          <cell r="H50">
            <v>9.6178810691405318E-3</v>
          </cell>
          <cell r="I50">
            <v>1.9794884258114116E-2</v>
          </cell>
          <cell r="J50">
            <v>1.780683808829946E-2</v>
          </cell>
          <cell r="K50">
            <v>2.7198727832950562E-2</v>
          </cell>
          <cell r="L50">
            <v>1.9506905921413208E-2</v>
          </cell>
          <cell r="M50">
            <v>3.5212137510140448E-2</v>
          </cell>
        </row>
        <row r="51">
          <cell r="B51">
            <v>0.10706821258874874</v>
          </cell>
          <cell r="C51">
            <v>7.8305605204194176E-2</v>
          </cell>
          <cell r="D51">
            <v>0.33200135691514127</v>
          </cell>
          <cell r="E51">
            <v>2.1040100668094608</v>
          </cell>
          <cell r="F51">
            <v>2.1610741614614062</v>
          </cell>
          <cell r="G51">
            <v>2.4467445571191586</v>
          </cell>
          <cell r="H51">
            <v>2.1830626228775691</v>
          </cell>
          <cell r="I51">
            <v>2.3139630660807233</v>
          </cell>
          <cell r="J51">
            <v>2.2514883469452078</v>
          </cell>
          <cell r="K51">
            <v>2.1824227997130499</v>
          </cell>
          <cell r="L51">
            <v>1.9182414712109332</v>
          </cell>
          <cell r="M51">
            <v>1.7893294427351329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2.1082412711062072E-3</v>
          </cell>
          <cell r="F52">
            <v>8.2822853749150022E-3</v>
          </cell>
          <cell r="G52">
            <v>8.2925644301128122E-3</v>
          </cell>
          <cell r="H52">
            <v>9.5231203781549929E-3</v>
          </cell>
          <cell r="I52">
            <v>2.4334751935556884E-2</v>
          </cell>
          <cell r="J52">
            <v>2.0783562969916014E-2</v>
          </cell>
          <cell r="K52">
            <v>4.1975161096642871E-2</v>
          </cell>
          <cell r="L52">
            <v>4.0355575880593783E-2</v>
          </cell>
          <cell r="M52">
            <v>7.5227351273324847E-2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1.1969418523649949E-2</v>
          </cell>
          <cell r="F53">
            <v>1.5380027505464789E-2</v>
          </cell>
          <cell r="G53">
            <v>1.3547834983947852E-2</v>
          </cell>
          <cell r="H53">
            <v>1.3199440682956446E-2</v>
          </cell>
          <cell r="I53">
            <v>3.2107930279968853E-2</v>
          </cell>
          <cell r="J53">
            <v>2.9827538669413671E-2</v>
          </cell>
          <cell r="K53">
            <v>3.6561917086133017E-2</v>
          </cell>
          <cell r="L53">
            <v>3.1372195360053874E-2</v>
          </cell>
          <cell r="M53">
            <v>5.6846009876277429E-2</v>
          </cell>
        </row>
        <row r="54">
          <cell r="B54">
            <v>2.6453946558021997</v>
          </cell>
          <cell r="C54">
            <v>3.0462074274809239</v>
          </cell>
          <cell r="D54">
            <v>3.0421888286884085</v>
          </cell>
          <cell r="E54">
            <v>3.0349231132965766</v>
          </cell>
          <cell r="F54">
            <v>2.9922806770701524</v>
          </cell>
          <cell r="G54">
            <v>2.9530142431431772</v>
          </cell>
          <cell r="H54">
            <v>2.9220967667160336</v>
          </cell>
          <cell r="I54">
            <v>2.8802724110293645</v>
          </cell>
          <cell r="J54">
            <v>2.8768531026869106</v>
          </cell>
          <cell r="K54">
            <v>2.8838195173766863</v>
          </cell>
          <cell r="L54">
            <v>3.0332072724769761</v>
          </cell>
          <cell r="M54">
            <v>3.0350597193318034</v>
          </cell>
        </row>
        <row r="55">
          <cell r="B55">
            <v>1.6605244611728007</v>
          </cell>
          <cell r="C55">
            <v>1.7385691087176292</v>
          </cell>
          <cell r="D55">
            <v>1.462112495789345</v>
          </cell>
          <cell r="E55">
            <v>6.2226131558196158</v>
          </cell>
          <cell r="F55">
            <v>11.018649013658729</v>
          </cell>
          <cell r="G55">
            <v>10.774352889630592</v>
          </cell>
          <cell r="H55">
            <v>10.626474988833717</v>
          </cell>
          <cell r="I55">
            <v>7.4509913513786774</v>
          </cell>
          <cell r="J55">
            <v>7.2762263378521626</v>
          </cell>
          <cell r="K55">
            <v>7.3402684549605324</v>
          </cell>
          <cell r="L55">
            <v>7.4219279259514854</v>
          </cell>
          <cell r="M55">
            <v>7.9252385613110565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9.1853845933503962E-3</v>
          </cell>
          <cell r="F56">
            <v>7.322771095196314E-3</v>
          </cell>
          <cell r="G56">
            <v>5.8605455209807828E-3</v>
          </cell>
          <cell r="H56">
            <v>7.6983521334454599E-3</v>
          </cell>
          <cell r="I56">
            <v>1.2503408819455612E-2</v>
          </cell>
          <cell r="J56">
            <v>1.1346443142526507E-2</v>
          </cell>
          <cell r="K56">
            <v>1.9679803215338621E-2</v>
          </cell>
          <cell r="L56">
            <v>1.6819512629075429E-2</v>
          </cell>
          <cell r="M56">
            <v>3.4557637622055076E-2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1.7520092432148254E-3</v>
          </cell>
          <cell r="F57">
            <v>4.2769145167321655E-3</v>
          </cell>
          <cell r="G57">
            <v>4.6481288486530372E-3</v>
          </cell>
          <cell r="H57">
            <v>5.2606290643984893E-3</v>
          </cell>
          <cell r="I57">
            <v>1.3033021852277029E-2</v>
          </cell>
          <cell r="J57">
            <v>1.228330382745735E-2</v>
          </cell>
          <cell r="K57">
            <v>3.1516043804679587E-2</v>
          </cell>
          <cell r="L57">
            <v>2.2966755359950148E-2</v>
          </cell>
          <cell r="M57">
            <v>4.6472400218244607E-2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1.9817439251565089E-3</v>
          </cell>
          <cell r="F58">
            <v>6.2645690552072747E-3</v>
          </cell>
          <cell r="G58">
            <v>6.0275015334261125E-3</v>
          </cell>
          <cell r="H58">
            <v>4.5567323972489299E-3</v>
          </cell>
          <cell r="I58">
            <v>1.0034046309483005E-2</v>
          </cell>
          <cell r="J58">
            <v>1.0017589287412488E-2</v>
          </cell>
          <cell r="K58">
            <v>2.029574459701048E-2</v>
          </cell>
          <cell r="L58">
            <v>1.5576193197702216E-2</v>
          </cell>
          <cell r="M58">
            <v>4.1911837649043167E-2</v>
          </cell>
        </row>
        <row r="63">
          <cell r="B63">
            <v>0.13503707051563987</v>
          </cell>
          <cell r="C63">
            <v>1.1379892083197502E-2</v>
          </cell>
          <cell r="D63">
            <v>0.13480328028867022</v>
          </cell>
          <cell r="E63">
            <v>6.2903095395593342E-2</v>
          </cell>
          <cell r="F63">
            <v>5.4076549356272562E-2</v>
          </cell>
          <cell r="G63">
            <v>5.5443793364750901E-2</v>
          </cell>
          <cell r="H63">
            <v>3.8352720064764503E-3</v>
          </cell>
          <cell r="I63">
            <v>1.2506670558842673E-2</v>
          </cell>
          <cell r="J63">
            <v>6.7948315324238118E-2</v>
          </cell>
          <cell r="K63">
            <v>0.1347038053642643</v>
          </cell>
          <cell r="L63">
            <v>0.13472674920337227</v>
          </cell>
          <cell r="M63">
            <v>0.13472106537228037</v>
          </cell>
        </row>
        <row r="64">
          <cell r="B64">
            <v>2.988970409819494E-3</v>
          </cell>
          <cell r="C64">
            <v>2.4099945985796775E-3</v>
          </cell>
          <cell r="D64">
            <v>2.9989382631499164E-3</v>
          </cell>
          <cell r="E64">
            <v>2.7781623287149479E-3</v>
          </cell>
          <cell r="F64">
            <v>6.8544522565960574E-3</v>
          </cell>
          <cell r="G64">
            <v>0.13541106056128388</v>
          </cell>
          <cell r="H64">
            <v>0.13874766434069619</v>
          </cell>
          <cell r="I64">
            <v>0.19157042446401945</v>
          </cell>
          <cell r="J64">
            <v>0.21192391313623077</v>
          </cell>
          <cell r="K64">
            <v>0.27178438723878728</v>
          </cell>
          <cell r="L64">
            <v>0.27561884974189094</v>
          </cell>
          <cell r="M64">
            <v>0.30028523263545587</v>
          </cell>
        </row>
        <row r="65">
          <cell r="B65">
            <v>2.663755847112502E-3</v>
          </cell>
          <cell r="C65">
            <v>2.158694607336135E-3</v>
          </cell>
          <cell r="D65">
            <v>2.6701808125487833E-3</v>
          </cell>
          <cell r="E65">
            <v>2.5670662904960099E-3</v>
          </cell>
          <cell r="F65">
            <v>6.5145330770166841E-3</v>
          </cell>
          <cell r="G65">
            <v>5.3650862069132006E-2</v>
          </cell>
          <cell r="H65">
            <v>0.43268483513069556</v>
          </cell>
          <cell r="I65">
            <v>1.0959690721806203</v>
          </cell>
          <cell r="J65">
            <v>1.4489409021772437</v>
          </cell>
          <cell r="K65">
            <v>1.9443301018772878</v>
          </cell>
          <cell r="L65">
            <v>2.1136496718750739</v>
          </cell>
          <cell r="M65">
            <v>2.5075638236740989</v>
          </cell>
        </row>
        <row r="66">
          <cell r="B66">
            <v>8.3592922890439751E-4</v>
          </cell>
          <cell r="C66">
            <v>8.3025124772046659E-4</v>
          </cell>
          <cell r="D66">
            <v>8.3495258353702547E-4</v>
          </cell>
          <cell r="E66">
            <v>3.6580678344461146E-2</v>
          </cell>
          <cell r="F66">
            <v>6.0573103060965708E-2</v>
          </cell>
          <cell r="G66">
            <v>6.0254213574232177E-2</v>
          </cell>
          <cell r="H66">
            <v>6.1320342478726635E-2</v>
          </cell>
          <cell r="I66">
            <v>8.681662157980316E-2</v>
          </cell>
          <cell r="J66">
            <v>7.5029051773484734E-2</v>
          </cell>
          <cell r="K66">
            <v>0.10137831275658361</v>
          </cell>
          <cell r="L66">
            <v>0.12102111785204822</v>
          </cell>
          <cell r="M66">
            <v>0.17569679531932311</v>
          </cell>
        </row>
        <row r="67">
          <cell r="B67">
            <v>1.7392330997327017E-3</v>
          </cell>
          <cell r="C67">
            <v>1.7295460194029519E-3</v>
          </cell>
          <cell r="D67">
            <v>1.738575724622605E-3</v>
          </cell>
          <cell r="E67">
            <v>5.8652177466554628E-2</v>
          </cell>
          <cell r="F67">
            <v>0.10576098980445311</v>
          </cell>
          <cell r="G67">
            <v>0.11639830158579867</v>
          </cell>
          <cell r="H67">
            <v>0.11971700312951511</v>
          </cell>
          <cell r="I67">
            <v>0.15116287030489789</v>
          </cell>
          <cell r="J67">
            <v>0.16548571986029786</v>
          </cell>
          <cell r="K67">
            <v>0.1656358137772293</v>
          </cell>
          <cell r="L67">
            <v>0.16831964386442308</v>
          </cell>
          <cell r="M67">
            <v>0.15937741661404822</v>
          </cell>
        </row>
        <row r="68">
          <cell r="B68">
            <v>1.7392475776670301E-3</v>
          </cell>
          <cell r="C68">
            <v>1.7295595972673474E-3</v>
          </cell>
          <cell r="D68">
            <v>1.73853110881524E-3</v>
          </cell>
          <cell r="E68">
            <v>5.8999570320799138E-2</v>
          </cell>
          <cell r="F68">
            <v>0.10780440101592831</v>
          </cell>
          <cell r="G68">
            <v>0.14506470399062471</v>
          </cell>
          <cell r="H68">
            <v>0.1314486350861522</v>
          </cell>
          <cell r="I68">
            <v>0.15227684458521537</v>
          </cell>
          <cell r="J68">
            <v>0.16563743766842778</v>
          </cell>
          <cell r="K68">
            <v>0.16589006857226229</v>
          </cell>
          <cell r="L68">
            <v>0.16860713363662133</v>
          </cell>
          <cell r="M68">
            <v>0.15953620260494572</v>
          </cell>
        </row>
        <row r="69">
          <cell r="B69">
            <v>8.3865627661923589E-4</v>
          </cell>
          <cell r="C69">
            <v>8.3288015376383178E-4</v>
          </cell>
          <cell r="D69">
            <v>8.3744614219527231E-4</v>
          </cell>
          <cell r="E69">
            <v>3.8506520821798888E-2</v>
          </cell>
          <cell r="F69">
            <v>7.2834573071221265E-2</v>
          </cell>
          <cell r="G69">
            <v>9.8191979714955524E-2</v>
          </cell>
          <cell r="H69">
            <v>8.8726395730118146E-2</v>
          </cell>
          <cell r="I69">
            <v>0.10025995320743757</v>
          </cell>
          <cell r="J69">
            <v>0.10930787105327062</v>
          </cell>
          <cell r="K69">
            <v>0.10924889929198443</v>
          </cell>
          <cell r="L69">
            <v>0.1114704311402958</v>
          </cell>
          <cell r="M69">
            <v>0.10542931169249511</v>
          </cell>
        </row>
        <row r="90">
          <cell r="B90">
            <v>2.0280742813697499</v>
          </cell>
          <cell r="C90">
            <v>2.2080350737781465</v>
          </cell>
          <cell r="D90">
            <v>2.204489408678858</v>
          </cell>
          <cell r="E90">
            <v>0.80363439648505985</v>
          </cell>
          <cell r="F90">
            <v>0.82827784921157332</v>
          </cell>
          <cell r="G90">
            <v>0.8284165287254337</v>
          </cell>
          <cell r="H90">
            <v>9.1060588197854394E-3</v>
          </cell>
          <cell r="I90">
            <v>0.52330413845606694</v>
          </cell>
          <cell r="J90">
            <v>0.14837440645706107</v>
          </cell>
          <cell r="K90">
            <v>2.8247221391182811E-3</v>
          </cell>
          <cell r="L90">
            <v>2.5685212996943538E-3</v>
          </cell>
          <cell r="M90">
            <v>2.3258786735553608E-3</v>
          </cell>
        </row>
        <row r="91">
          <cell r="B91">
            <v>1.1839503062320011</v>
          </cell>
          <cell r="C91">
            <v>2.0445772764298056</v>
          </cell>
          <cell r="D91">
            <v>2.0445774706318982</v>
          </cell>
          <cell r="E91">
            <v>2.0445779591329538</v>
          </cell>
          <cell r="F91">
            <v>2.044579732009963</v>
          </cell>
          <cell r="G91">
            <v>2.0445822250572125</v>
          </cell>
          <cell r="H91">
            <v>2.0445864094771005</v>
          </cell>
          <cell r="I91">
            <v>2.0445895240665277</v>
          </cell>
          <cell r="J91">
            <v>2.044591477227804</v>
          </cell>
          <cell r="K91">
            <v>2.0445978021094788</v>
          </cell>
          <cell r="L91">
            <v>2.0446076295558919</v>
          </cell>
          <cell r="M91">
            <v>2.0446374407730299</v>
          </cell>
        </row>
        <row r="92">
          <cell r="B92">
            <v>1.4500007426985584</v>
          </cell>
          <cell r="C92">
            <v>3.8019220884474016</v>
          </cell>
          <cell r="D92">
            <v>3.801212998459274</v>
          </cell>
          <cell r="E92">
            <v>1.1501861871079018</v>
          </cell>
          <cell r="F92">
            <v>0.69563113024048184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0.21541726565158542</v>
          </cell>
          <cell r="C93">
            <v>0.21749987501790086</v>
          </cell>
          <cell r="D93">
            <v>1.3579327971542971E-3</v>
          </cell>
          <cell r="E93">
            <v>1.5363657465438728E-3</v>
          </cell>
          <cell r="F93">
            <v>1.1973710734061289E-3</v>
          </cell>
          <cell r="G93">
            <v>1.1579071797454005E-3</v>
          </cell>
          <cell r="H93">
            <v>1.1012461234158682E-3</v>
          </cell>
          <cell r="I93">
            <v>4.3311853852966321E-4</v>
          </cell>
          <cell r="J93">
            <v>7.4679483809351511E-4</v>
          </cell>
          <cell r="K93">
            <v>4.0138915154335148E-4</v>
          </cell>
          <cell r="L93">
            <v>8.5469540897585648E-4</v>
          </cell>
          <cell r="M93">
            <v>3.7286024571475999E-4</v>
          </cell>
        </row>
        <row r="94">
          <cell r="B94">
            <v>1.8575615703679871</v>
          </cell>
          <cell r="C94">
            <v>1.6764502229469873</v>
          </cell>
          <cell r="D94">
            <v>1.4373501169973466</v>
          </cell>
          <cell r="E94">
            <v>1.1122106786025361</v>
          </cell>
          <cell r="F94">
            <v>0.86077197825601082</v>
          </cell>
          <cell r="G94">
            <v>0.66609529457983885</v>
          </cell>
          <cell r="H94">
            <v>0.51542343198910545</v>
          </cell>
          <cell r="I94">
            <v>0.39888368797096813</v>
          </cell>
          <cell r="J94">
            <v>0.35852921064950027</v>
          </cell>
          <cell r="K94">
            <v>0.37720528730394925</v>
          </cell>
          <cell r="L94">
            <v>0.29446587173499034</v>
          </cell>
          <cell r="M94">
            <v>0.25523976496270745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5.2196301397753163E-5</v>
          </cell>
          <cell r="F95">
            <v>8.1900267817354568E-5</v>
          </cell>
          <cell r="G95">
            <v>8.6455560224823371E-5</v>
          </cell>
          <cell r="H95">
            <v>8.7902619454079407E-5</v>
          </cell>
          <cell r="I95">
            <v>9.2298980923932389E-5</v>
          </cell>
          <cell r="J95">
            <v>9.4327386928069412E-5</v>
          </cell>
          <cell r="K95">
            <v>1.059827135129256E-4</v>
          </cell>
          <cell r="L95">
            <v>1.1254671265782925E-4</v>
          </cell>
          <cell r="M95">
            <v>2.0613515502078373E-4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2.6233540302501434E-4</v>
          </cell>
          <cell r="H96">
            <v>2.5835342383146657E-4</v>
          </cell>
          <cell r="I96">
            <v>2.5747660829359911E-4</v>
          </cell>
          <cell r="J96">
            <v>2.5818477109606461E-4</v>
          </cell>
          <cell r="K96">
            <v>2.5964197443517639E-4</v>
          </cell>
          <cell r="L96">
            <v>2.627617717429377E-4</v>
          </cell>
          <cell r="M96">
            <v>3.4999934691582472E-4</v>
          </cell>
        </row>
        <row r="97">
          <cell r="B97">
            <v>0</v>
          </cell>
          <cell r="C97">
            <v>1.1418280840179493</v>
          </cell>
          <cell r="D97">
            <v>1.1764275861759232</v>
          </cell>
          <cell r="E97">
            <v>1.2364371168464807</v>
          </cell>
          <cell r="F97">
            <v>1.2995076047268779</v>
          </cell>
          <cell r="G97">
            <v>1.3657954914846162</v>
          </cell>
          <cell r="H97">
            <v>1.4354648343437606</v>
          </cell>
          <cell r="I97">
            <v>1.5086880243420231</v>
          </cell>
          <cell r="J97">
            <v>1.5856463758281267</v>
          </cell>
          <cell r="K97">
            <v>1.6665303737116719</v>
          </cell>
          <cell r="L97">
            <v>1.7515406177703088</v>
          </cell>
          <cell r="M97">
            <v>1.8408887691455134</v>
          </cell>
        </row>
      </sheetData>
      <sheetData sheetId="60">
        <row r="14">
          <cell r="B14">
            <v>3.0935586530465393</v>
          </cell>
          <cell r="C14">
            <v>3.0935583218844642</v>
          </cell>
          <cell r="D14">
            <v>2.9097793538776573</v>
          </cell>
          <cell r="E14">
            <v>2.7577507577434948</v>
          </cell>
          <cell r="F14">
            <v>2.1740598443037515</v>
          </cell>
          <cell r="G14">
            <v>1.3534136337966616</v>
          </cell>
          <cell r="H14">
            <v>0.120558721922211</v>
          </cell>
          <cell r="I14">
            <v>0.120558721922211</v>
          </cell>
          <cell r="J14">
            <v>0.39872534474645926</v>
          </cell>
          <cell r="K14">
            <v>0.71925457485199751</v>
          </cell>
          <cell r="L14">
            <v>0.72970784908991815</v>
          </cell>
          <cell r="M14">
            <v>0.75603300835570131</v>
          </cell>
        </row>
        <row r="15">
          <cell r="B15">
            <v>7.3394300010600002</v>
          </cell>
          <cell r="C15">
            <v>7.3409765708974062</v>
          </cell>
          <cell r="D15">
            <v>7.3443279113031252</v>
          </cell>
          <cell r="E15">
            <v>7.4151631992034988</v>
          </cell>
          <cell r="F15">
            <v>7.4152240982284834</v>
          </cell>
          <cell r="G15">
            <v>7.4152254362076766</v>
          </cell>
          <cell r="H15">
            <v>7.4905824298644337</v>
          </cell>
          <cell r="I15">
            <v>7.6089354846110471</v>
          </cell>
          <cell r="J15">
            <v>7.608935807293852</v>
          </cell>
          <cell r="K15">
            <v>7.6089378344438732</v>
          </cell>
          <cell r="L15">
            <v>7.6089388079281131</v>
          </cell>
          <cell r="M15">
            <v>7.6089420712472631</v>
          </cell>
        </row>
        <row r="16">
          <cell r="B16">
            <v>4.7247299999999992</v>
          </cell>
          <cell r="C16">
            <v>4.8073887040360415</v>
          </cell>
          <cell r="D16">
            <v>4.858859035822193</v>
          </cell>
          <cell r="E16">
            <v>4.8627269562985838</v>
          </cell>
          <cell r="F16">
            <v>4.8627734294907858</v>
          </cell>
          <cell r="G16">
            <v>4.8627740176334378</v>
          </cell>
          <cell r="H16">
            <v>4.8627759980698961</v>
          </cell>
          <cell r="I16">
            <v>4.8627796402037742</v>
          </cell>
          <cell r="J16">
            <v>4.8627806750422105</v>
          </cell>
          <cell r="K16">
            <v>4.8627851432267883</v>
          </cell>
          <cell r="L16">
            <v>4.8627931621033103</v>
          </cell>
          <cell r="M16">
            <v>4.8631815661423614</v>
          </cell>
        </row>
        <row r="17">
          <cell r="B17">
            <v>3.3394499999999998</v>
          </cell>
          <cell r="C17">
            <v>3.9712010733081042</v>
          </cell>
          <cell r="D17">
            <v>4.3596221271870546</v>
          </cell>
          <cell r="E17">
            <v>4.3596221271870546</v>
          </cell>
          <cell r="F17">
            <v>4.3596248431111295</v>
          </cell>
          <cell r="G17">
            <v>4.3596254943491948</v>
          </cell>
          <cell r="H17">
            <v>4.3596357496140454</v>
          </cell>
          <cell r="I17">
            <v>4.3596882082343074</v>
          </cell>
          <cell r="J17">
            <v>4.3596885882953327</v>
          </cell>
          <cell r="K17">
            <v>4.3597485209170452</v>
          </cell>
          <cell r="L17">
            <v>4.3597494406214077</v>
          </cell>
          <cell r="M17">
            <v>4.360007148221098</v>
          </cell>
        </row>
        <row r="18">
          <cell r="B18">
            <v>2.1077924253749103E-2</v>
          </cell>
          <cell r="C18">
            <v>2.1011978239614648E-2</v>
          </cell>
          <cell r="D18">
            <v>1.1836760084282735E-2</v>
          </cell>
          <cell r="E18">
            <v>3.5480539339826415E-2</v>
          </cell>
          <cell r="F18">
            <v>5.6096266540486023E-2</v>
          </cell>
          <cell r="G18">
            <v>5.7976008575306374E-2</v>
          </cell>
          <cell r="H18">
            <v>5.2266335100632506E-2</v>
          </cell>
          <cell r="I18">
            <v>5.1011924844856442E-2</v>
          </cell>
          <cell r="J18">
            <v>4.5439758649096766E-2</v>
          </cell>
          <cell r="K18">
            <v>3.3673268344404324E-2</v>
          </cell>
          <cell r="L18">
            <v>3.2096642590566521E-2</v>
          </cell>
          <cell r="M18">
            <v>4.1059049017012787E-2</v>
          </cell>
        </row>
        <row r="19">
          <cell r="B19">
            <v>0.30584044152534529</v>
          </cell>
          <cell r="C19">
            <v>0.30583868119739571</v>
          </cell>
          <cell r="D19">
            <v>0.30583818409655539</v>
          </cell>
          <cell r="E19">
            <v>0.2759923530677782</v>
          </cell>
          <cell r="F19">
            <v>0.27948888490728263</v>
          </cell>
          <cell r="G19">
            <v>0.28606085939121217</v>
          </cell>
          <cell r="H19">
            <v>0.29279152436123124</v>
          </cell>
          <cell r="I19">
            <v>0.29968738233199216</v>
          </cell>
          <cell r="J19">
            <v>0.29968688035116409</v>
          </cell>
          <cell r="K19">
            <v>0.29968898171579511</v>
          </cell>
          <cell r="L19">
            <v>0.29969304359167903</v>
          </cell>
          <cell r="M19">
            <v>0.30520166947828198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3.7282333095590599E-3</v>
          </cell>
          <cell r="H21">
            <v>8.7202263025155657E-2</v>
          </cell>
          <cell r="I21">
            <v>0.17068778761138328</v>
          </cell>
          <cell r="J21">
            <v>0.46722112728436777</v>
          </cell>
          <cell r="K21">
            <v>0.66433186461687821</v>
          </cell>
          <cell r="L21">
            <v>0.6985172346547579</v>
          </cell>
          <cell r="M21">
            <v>0.68283268453327062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1.90891026558303E-2</v>
          </cell>
          <cell r="G22">
            <v>7.9269530967080656E-2</v>
          </cell>
          <cell r="H22">
            <v>7.9275744062990511E-2</v>
          </cell>
          <cell r="I22">
            <v>7.9274927226947484E-2</v>
          </cell>
          <cell r="J22">
            <v>7.9267524686466792E-2</v>
          </cell>
          <cell r="K22">
            <v>4.2583842657456503E-2</v>
          </cell>
          <cell r="L22">
            <v>8.4440913416098419E-3</v>
          </cell>
          <cell r="M22">
            <v>1.750552267611534E-2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4.6626375002485704E-2</v>
          </cell>
          <cell r="C24">
            <v>4.4547645172338113E-5</v>
          </cell>
          <cell r="D24">
            <v>5.8655756197294184E-4</v>
          </cell>
          <cell r="E24">
            <v>2.4295805060196705E-2</v>
          </cell>
          <cell r="F24">
            <v>2.4286507640875889E-2</v>
          </cell>
          <cell r="G24">
            <v>9.6699002587314703E-2</v>
          </cell>
          <cell r="H24">
            <v>8.9605627052511322E-2</v>
          </cell>
          <cell r="I24">
            <v>7.3330427925465749E-2</v>
          </cell>
          <cell r="J24">
            <v>6.4691253728476839E-2</v>
          </cell>
          <cell r="K24">
            <v>1.8575289550045769E-3</v>
          </cell>
          <cell r="L24">
            <v>1.0227320156579792E-3</v>
          </cell>
          <cell r="M24">
            <v>1.3821885787234148E-3</v>
          </cell>
        </row>
        <row r="25">
          <cell r="B25">
            <v>1.5270710495575497E-2</v>
          </cell>
          <cell r="C25">
            <v>1.0977854296602946E-2</v>
          </cell>
          <cell r="D25">
            <v>2.0719959132796617E-2</v>
          </cell>
          <cell r="E25">
            <v>4.0360746417408992E-2</v>
          </cell>
          <cell r="F25">
            <v>4.9308450762922472E-2</v>
          </cell>
          <cell r="G25">
            <v>5.7682524449289396E-2</v>
          </cell>
          <cell r="H25">
            <v>5.7049131501836714E-2</v>
          </cell>
          <cell r="I25">
            <v>7.2900166788379767E-2</v>
          </cell>
          <cell r="J25">
            <v>7.257782182002033E-2</v>
          </cell>
          <cell r="K25">
            <v>8.7900670394700328E-2</v>
          </cell>
          <cell r="L25">
            <v>7.2704843460671437E-2</v>
          </cell>
          <cell r="M25">
            <v>6.8909320314281541E-2</v>
          </cell>
        </row>
        <row r="26">
          <cell r="B26">
            <v>7.7882951746896537E-2</v>
          </cell>
          <cell r="C26">
            <v>7.1001298003903895E-2</v>
          </cell>
          <cell r="D26">
            <v>7.049025740945003E-2</v>
          </cell>
          <cell r="E26">
            <v>7.0489753591443882E-2</v>
          </cell>
          <cell r="F26">
            <v>6.9925930472251305E-2</v>
          </cell>
          <cell r="G26">
            <v>7.0079080984143297E-2</v>
          </cell>
          <cell r="H26">
            <v>7.0201838464065941E-2</v>
          </cell>
          <cell r="I26">
            <v>7.0293273890865857E-2</v>
          </cell>
          <cell r="J26">
            <v>7.0294825753033655E-2</v>
          </cell>
          <cell r="K26">
            <v>7.0371788304840532E-2</v>
          </cell>
          <cell r="L26">
            <v>7.7520897013257484E-2</v>
          </cell>
          <cell r="M26">
            <v>7.2127701230471353E-2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1.6578508138525901E-3</v>
          </cell>
          <cell r="C28">
            <v>5.6038986973770341E-4</v>
          </cell>
          <cell r="D28">
            <v>5.2113215495530434E-4</v>
          </cell>
          <cell r="E28">
            <v>4.1185320590368495E-4</v>
          </cell>
          <cell r="F28">
            <v>3.9458851023270979E-4</v>
          </cell>
          <cell r="G28">
            <v>2.1292723860990355E-4</v>
          </cell>
          <cell r="H28">
            <v>2.1856879598938382E-4</v>
          </cell>
          <cell r="I28">
            <v>3.4535384892382605E-4</v>
          </cell>
          <cell r="J28">
            <v>3.3505345448738493E-4</v>
          </cell>
          <cell r="K28">
            <v>4.4126825312194374E-4</v>
          </cell>
          <cell r="L28">
            <v>3.4390178296454094E-4</v>
          </cell>
          <cell r="M28">
            <v>5.9551327705859936E-4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1.7392620792824099E-2</v>
          </cell>
          <cell r="H29">
            <v>4.4929492732202064E-2</v>
          </cell>
          <cell r="I29">
            <v>7.1674383701054806E-2</v>
          </cell>
          <cell r="J29">
            <v>6.9378870065745529E-2</v>
          </cell>
          <cell r="K29">
            <v>5.4294697855011002E-2</v>
          </cell>
          <cell r="L29">
            <v>2.6766059040053275E-2</v>
          </cell>
          <cell r="M29">
            <v>1.4799837197929675E-3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1.20643538720695E-4</v>
          </cell>
          <cell r="H30">
            <v>1.389149262401345E-4</v>
          </cell>
          <cell r="I30">
            <v>3.0502651415842787E-4</v>
          </cell>
          <cell r="J30">
            <v>2.9177303024442198E-4</v>
          </cell>
          <cell r="K30">
            <v>1.237837141673262E-3</v>
          </cell>
          <cell r="L30">
            <v>4.9448832906623212E-3</v>
          </cell>
          <cell r="M30">
            <v>5.3332097703797489E-3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1.7466820268711248E-4</v>
          </cell>
          <cell r="I32">
            <v>2.9002361075414397E-4</v>
          </cell>
          <cell r="J32">
            <v>2.966559748410004E-4</v>
          </cell>
          <cell r="K32">
            <v>3.1404234675613791E-4</v>
          </cell>
          <cell r="L32">
            <v>3.6525843639563423E-4</v>
          </cell>
          <cell r="M32">
            <v>6.3877897699649217E-4</v>
          </cell>
        </row>
        <row r="33">
          <cell r="B33">
            <v>8.7120000000000003E-2</v>
          </cell>
          <cell r="C33">
            <v>9.0660070966816927E-2</v>
          </cell>
          <cell r="D33">
            <v>8.3655988460745928E-2</v>
          </cell>
          <cell r="E33">
            <v>9.0830931190806291E-2</v>
          </cell>
          <cell r="F33">
            <v>9.0929601507255403E-2</v>
          </cell>
          <cell r="G33">
            <v>9.0945713652616236E-2</v>
          </cell>
          <cell r="H33">
            <v>9.1842537225387794E-2</v>
          </cell>
          <cell r="I33">
            <v>9.18616226493216E-2</v>
          </cell>
          <cell r="J33">
            <v>9.1885035080873007E-2</v>
          </cell>
          <cell r="K33">
            <v>9.1887617216677597E-2</v>
          </cell>
          <cell r="L33">
            <v>9.1956647273898406E-2</v>
          </cell>
          <cell r="M33">
            <v>9.23255193806269E-2</v>
          </cell>
        </row>
        <row r="34">
          <cell r="B34">
            <v>0</v>
          </cell>
          <cell r="C34">
            <v>0</v>
          </cell>
          <cell r="D34">
            <v>4.49261019722638E-2</v>
          </cell>
          <cell r="E34">
            <v>6.867364873296114E-2</v>
          </cell>
          <cell r="F34">
            <v>0.23944741770744843</v>
          </cell>
          <cell r="G34">
            <v>0.23968391812474074</v>
          </cell>
          <cell r="H34">
            <v>0.20450247666915369</v>
          </cell>
          <cell r="I34">
            <v>0.18038565007378649</v>
          </cell>
          <cell r="J34">
            <v>6.1628757379293894E-2</v>
          </cell>
          <cell r="K34">
            <v>1.0388382249618681E-2</v>
          </cell>
          <cell r="L34">
            <v>7.629167798338124E-3</v>
          </cell>
          <cell r="M34">
            <v>2.8282176494224157E-2</v>
          </cell>
        </row>
        <row r="35">
          <cell r="B35">
            <v>1.1186210000000001</v>
          </cell>
          <cell r="C35">
            <v>1.6529270501692761</v>
          </cell>
          <cell r="D35">
            <v>3.5611847855751799</v>
          </cell>
          <cell r="E35">
            <v>3.4922703250354701</v>
          </cell>
          <cell r="F35">
            <v>3.67041375527916</v>
          </cell>
          <cell r="G35">
            <v>3.857641950926741</v>
          </cell>
          <cell r="H35">
            <v>4.0544206585813001</v>
          </cell>
          <cell r="I35">
            <v>4.2612372218410002</v>
          </cell>
          <cell r="J35">
            <v>4.4786035913923001</v>
          </cell>
          <cell r="K35">
            <v>4.7070581949964803</v>
          </cell>
          <cell r="L35">
            <v>4.9471669797786397</v>
          </cell>
          <cell r="M35">
            <v>5.1995284038536198</v>
          </cell>
        </row>
        <row r="36">
          <cell r="B36">
            <v>0.67885700000000004</v>
          </cell>
          <cell r="C36">
            <v>1.1559069316466644</v>
          </cell>
          <cell r="D36">
            <v>2.0811045463992048</v>
          </cell>
          <cell r="E36">
            <v>4.6800022812520234</v>
          </cell>
          <cell r="F36">
            <v>4.9187301765804845</v>
          </cell>
          <cell r="G36">
            <v>5.1696350113951794</v>
          </cell>
          <cell r="H36">
            <v>5.4333383782152325</v>
          </cell>
          <cell r="I36">
            <v>5.7104935780145869</v>
          </cell>
          <cell r="J36">
            <v>6.001786472051835</v>
          </cell>
          <cell r="K36">
            <v>6.307938527266618</v>
          </cell>
          <cell r="L36">
            <v>6.6297077443666268</v>
          </cell>
          <cell r="M36">
            <v>6.9679034664920856</v>
          </cell>
        </row>
        <row r="37">
          <cell r="B37">
            <v>0.27424799999999999</v>
          </cell>
          <cell r="C37">
            <v>0.43895324913016709</v>
          </cell>
          <cell r="D37">
            <v>1.7349810204827409</v>
          </cell>
          <cell r="E37">
            <v>3.3233882485544619</v>
          </cell>
          <cell r="F37">
            <v>3.4929203243824118</v>
          </cell>
          <cell r="G37">
            <v>3.6710945392484335</v>
          </cell>
          <cell r="H37">
            <v>3.8583572963664201</v>
          </cell>
          <cell r="I37">
            <v>4.0551725568238997</v>
          </cell>
          <cell r="J37">
            <v>4.2620273776956505</v>
          </cell>
          <cell r="K37">
            <v>4.4794340930367404</v>
          </cell>
          <cell r="L37">
            <v>4.70793103916942</v>
          </cell>
          <cell r="M37">
            <v>4.9480870955921699</v>
          </cell>
        </row>
        <row r="38">
          <cell r="B38">
            <v>0.90292899999999998</v>
          </cell>
          <cell r="C38">
            <v>1.1231012862752625</v>
          </cell>
          <cell r="D38">
            <v>1.1752349140311589</v>
          </cell>
          <cell r="E38">
            <v>1.0907006410052165</v>
          </cell>
          <cell r="F38">
            <v>1.146362316828166</v>
          </cell>
          <cell r="G38">
            <v>1.204838353259853</v>
          </cell>
          <cell r="H38">
            <v>1.26629720709088</v>
          </cell>
          <cell r="I38">
            <v>1.33089121449888</v>
          </cell>
          <cell r="J38">
            <v>1.3987801992077</v>
          </cell>
          <cell r="K38">
            <v>1.4701325156555001</v>
          </cell>
          <cell r="L38">
            <v>1.5451249578358199</v>
          </cell>
          <cell r="M38">
            <v>1.6239453805281701</v>
          </cell>
        </row>
        <row r="39">
          <cell r="B39">
            <v>2.9063443132851606E-2</v>
          </cell>
          <cell r="C39">
            <v>2.149569814844967E-2</v>
          </cell>
          <cell r="D39">
            <v>1.3676523765841365E-2</v>
          </cell>
          <cell r="E39">
            <v>3.1752246401031005E-2</v>
          </cell>
          <cell r="F39">
            <v>2.7625177938903522E-2</v>
          </cell>
          <cell r="G39">
            <v>2.7627901796401889E-2</v>
          </cell>
          <cell r="H39">
            <v>1.8889890393507358E-2</v>
          </cell>
          <cell r="I39">
            <v>9.2125798984255356E-3</v>
          </cell>
          <cell r="J39">
            <v>9.2040553834511936E-3</v>
          </cell>
          <cell r="K39">
            <v>9.2362187578557305E-3</v>
          </cell>
          <cell r="L39">
            <v>9.3840717846560822E-3</v>
          </cell>
          <cell r="M39">
            <v>4.8437475852481761E-3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8.3051752613632814E-3</v>
          </cell>
          <cell r="C41">
            <v>6.400037949602911E-3</v>
          </cell>
          <cell r="D41">
            <v>6.4014500911640801E-3</v>
          </cell>
          <cell r="E41">
            <v>2.6084824873610194E-2</v>
          </cell>
          <cell r="F41">
            <v>3.875172458658882E-2</v>
          </cell>
          <cell r="G41">
            <v>4.5811414066623132E-2</v>
          </cell>
          <cell r="H41">
            <v>5.1039802701333251E-2</v>
          </cell>
          <cell r="I41">
            <v>5.042336864543874E-2</v>
          </cell>
          <cell r="J41">
            <v>4.9740480589429127E-2</v>
          </cell>
          <cell r="K41">
            <v>5.3469886890627337E-2</v>
          </cell>
          <cell r="L41">
            <v>5.2514445780622525E-2</v>
          </cell>
          <cell r="M41">
            <v>5.1762147700835565E-2</v>
          </cell>
        </row>
        <row r="42">
          <cell r="B42">
            <v>6.438929173933761E-3</v>
          </cell>
          <cell r="C42">
            <v>1.9284170406666301E-2</v>
          </cell>
          <cell r="D42">
            <v>4.2704020617266802E-2</v>
          </cell>
          <cell r="E42">
            <v>7.087193961482828E-2</v>
          </cell>
          <cell r="F42">
            <v>9.3922868884130026E-2</v>
          </cell>
          <cell r="G42">
            <v>0.11281041509345903</v>
          </cell>
          <cell r="H42">
            <v>0.14361951132119818</v>
          </cell>
          <cell r="I42">
            <v>0.1594782541629533</v>
          </cell>
          <cell r="J42">
            <v>0.16507703189448353</v>
          </cell>
          <cell r="K42">
            <v>0.17298425685663024</v>
          </cell>
          <cell r="L42">
            <v>0.17152430273261293</v>
          </cell>
          <cell r="M42">
            <v>0.17820806176708895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4.7805661676676943E-2</v>
          </cell>
          <cell r="C44">
            <v>1.5206173866072877E-2</v>
          </cell>
          <cell r="D44">
            <v>1.5205745315710478E-2</v>
          </cell>
          <cell r="E44">
            <v>1.3545825260616835E-2</v>
          </cell>
          <cell r="F44">
            <v>1.3392975167894621E-2</v>
          </cell>
          <cell r="G44">
            <v>1.3793907560044432E-2</v>
          </cell>
          <cell r="H44">
            <v>1.3795129480270476E-2</v>
          </cell>
          <cell r="I44">
            <v>1.319117711725778E-2</v>
          </cell>
          <cell r="J44">
            <v>1.3190543971069876E-2</v>
          </cell>
          <cell r="K44">
            <v>1.319153653837179E-2</v>
          </cell>
          <cell r="L44">
            <v>1.3191018855680574E-2</v>
          </cell>
          <cell r="M44">
            <v>1.3192734144315177E-2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1.0874813748606401E-4</v>
          </cell>
          <cell r="F46">
            <v>2.8164860658366384E-4</v>
          </cell>
          <cell r="G46">
            <v>3.8114207823901987E-4</v>
          </cell>
          <cell r="H46">
            <v>3.8489754525081909E-4</v>
          </cell>
          <cell r="I46">
            <v>9.5701918221231905E-4</v>
          </cell>
          <cell r="J46">
            <v>8.4532328583156408E-4</v>
          </cell>
          <cell r="K46">
            <v>2.1020381971973887E-3</v>
          </cell>
          <cell r="L46">
            <v>2.6216819886183164E-3</v>
          </cell>
          <cell r="M46">
            <v>2.6134755624721887E-3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8.2937249780107793E-5</v>
          </cell>
          <cell r="F47">
            <v>1.4516376424559529E-4</v>
          </cell>
          <cell r="G47">
            <v>1.7819277113788044E-4</v>
          </cell>
          <cell r="H47">
            <v>2.0196543633014565E-4</v>
          </cell>
          <cell r="I47">
            <v>3.574196295565616E-4</v>
          </cell>
          <cell r="J47">
            <v>3.0624914707078554E-4</v>
          </cell>
          <cell r="K47">
            <v>5.4657354050248496E-4</v>
          </cell>
          <cell r="L47">
            <v>4.8109796026988595E-4</v>
          </cell>
          <cell r="M47">
            <v>7.8182203810593881E-4</v>
          </cell>
        </row>
        <row r="48">
          <cell r="B48">
            <v>4.1189164854042847E-3</v>
          </cell>
          <cell r="C48">
            <v>6.6510848347644245E-4</v>
          </cell>
          <cell r="D48">
            <v>7.4209674286363121E-4</v>
          </cell>
          <cell r="E48">
            <v>7.1365623608223537E-4</v>
          </cell>
          <cell r="F48">
            <v>9.8220444417402696E-4</v>
          </cell>
          <cell r="G48">
            <v>9.6554968872549288E-4</v>
          </cell>
          <cell r="H48">
            <v>1.4095900302769108E-3</v>
          </cell>
          <cell r="I48">
            <v>1.5096661907302222E-3</v>
          </cell>
          <cell r="J48">
            <v>1.3457904341199331E-3</v>
          </cell>
          <cell r="K48">
            <v>1.6712318412621927E-3</v>
          </cell>
          <cell r="L48">
            <v>8.5657653013491899E-3</v>
          </cell>
          <cell r="M48">
            <v>1.0198064967866993E-2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1.7458371223395558E-5</v>
          </cell>
          <cell r="F49">
            <v>6.4881404652285303E-5</v>
          </cell>
          <cell r="G49">
            <v>6.5655639032933687E-5</v>
          </cell>
          <cell r="H49">
            <v>7.0023999476372329E-5</v>
          </cell>
          <cell r="I49">
            <v>1.6662948756111738E-4</v>
          </cell>
          <cell r="J49">
            <v>1.3448884184485141E-4</v>
          </cell>
          <cell r="K49">
            <v>2.1358124809822942E-4</v>
          </cell>
          <cell r="L49">
            <v>2.0494699461697619E-4</v>
          </cell>
          <cell r="M49">
            <v>3.8860563389368308E-4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8.7492143231367598E-5</v>
          </cell>
          <cell r="F50">
            <v>1.8816378886194634E-4</v>
          </cell>
          <cell r="G50">
            <v>1.81871880990806E-4</v>
          </cell>
          <cell r="H50">
            <v>1.870595306848263E-4</v>
          </cell>
          <cell r="I50">
            <v>3.8886733532571217E-4</v>
          </cell>
          <cell r="J50">
            <v>3.7389924504910153E-4</v>
          </cell>
          <cell r="K50">
            <v>5.4757877890316913E-4</v>
          </cell>
          <cell r="L50">
            <v>3.8245366753084824E-4</v>
          </cell>
          <cell r="M50">
            <v>6.5129736511627479E-4</v>
          </cell>
        </row>
        <row r="51">
          <cell r="B51">
            <v>8.3815195554700211E-3</v>
          </cell>
          <cell r="C51">
            <v>6.6481528663305863E-3</v>
          </cell>
          <cell r="D51">
            <v>7.1983841000075885E-3</v>
          </cell>
          <cell r="E51">
            <v>4.6665996216967973E-2</v>
          </cell>
          <cell r="F51">
            <v>4.8281091756457159E-2</v>
          </cell>
          <cell r="G51">
            <v>5.4927809860139787E-2</v>
          </cell>
          <cell r="H51">
            <v>4.9442528893765297E-2</v>
          </cell>
          <cell r="I51">
            <v>5.2789513315474199E-2</v>
          </cell>
          <cell r="J51">
            <v>5.1454780712920145E-2</v>
          </cell>
          <cell r="K51">
            <v>4.9785508987647165E-2</v>
          </cell>
          <cell r="L51">
            <v>4.3808358365209063E-2</v>
          </cell>
          <cell r="M51">
            <v>4.0669258546964675E-2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7.8711342062768802E-5</v>
          </cell>
          <cell r="F52">
            <v>3.1697057018238337E-4</v>
          </cell>
          <cell r="G52">
            <v>3.2457098642302832E-4</v>
          </cell>
          <cell r="H52">
            <v>3.7683839460500682E-4</v>
          </cell>
          <cell r="I52">
            <v>9.7438389947229927E-4</v>
          </cell>
          <cell r="J52">
            <v>8.31679021443194E-4</v>
          </cell>
          <cell r="K52">
            <v>1.6799590153131724E-3</v>
          </cell>
          <cell r="L52">
            <v>1.6148328160968104E-3</v>
          </cell>
          <cell r="M52">
            <v>3.0109505452231501E-3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2.1183844179629009E-4</v>
          </cell>
          <cell r="F53">
            <v>2.7870952654179625E-4</v>
          </cell>
          <cell r="G53">
            <v>2.5150633527179283E-4</v>
          </cell>
          <cell r="H53">
            <v>2.4388224538553053E-4</v>
          </cell>
          <cell r="I53">
            <v>6.1279572988316494E-4</v>
          </cell>
          <cell r="J53">
            <v>5.9089319204900224E-4</v>
          </cell>
          <cell r="K53">
            <v>6.9434220729962552E-4</v>
          </cell>
          <cell r="L53">
            <v>5.9748913586734232E-4</v>
          </cell>
          <cell r="M53">
            <v>1.0501468257379369E-3</v>
          </cell>
        </row>
        <row r="54">
          <cell r="B54">
            <v>7.35127E-2</v>
          </cell>
          <cell r="C54">
            <v>8.4748091780742801E-2</v>
          </cell>
          <cell r="D54">
            <v>8.474815335169765E-2</v>
          </cell>
          <cell r="E54">
            <v>8.4748430194802563E-2</v>
          </cell>
          <cell r="F54">
            <v>8.47484035983435E-2</v>
          </cell>
          <cell r="G54">
            <v>8.4748226332749976E-2</v>
          </cell>
          <cell r="H54">
            <v>8.4748304996925095E-2</v>
          </cell>
          <cell r="I54">
            <v>8.4748990894995518E-2</v>
          </cell>
          <cell r="J54">
            <v>8.4748846775673209E-2</v>
          </cell>
          <cell r="K54">
            <v>8.4750587572504102E-2</v>
          </cell>
          <cell r="L54">
            <v>8.8904809424778145E-2</v>
          </cell>
          <cell r="M54">
            <v>8.8923586519422823E-2</v>
          </cell>
        </row>
        <row r="55">
          <cell r="B55">
            <v>6.5199999999999994E-2</v>
          </cell>
          <cell r="C55">
            <v>4.7877477248931176E-2</v>
          </cell>
          <cell r="D55">
            <v>3.9974004197553384E-2</v>
          </cell>
          <cell r="E55">
            <v>0.15345973941069038</v>
          </cell>
          <cell r="F55">
            <v>0.27564663001786377</v>
          </cell>
          <cell r="G55">
            <v>0.27838182180481585</v>
          </cell>
          <cell r="H55">
            <v>0.28140925797098243</v>
          </cell>
          <cell r="I55">
            <v>0.20271656511109104</v>
          </cell>
          <cell r="J55">
            <v>0.19795108687965898</v>
          </cell>
          <cell r="K55">
            <v>0.19936345459225577</v>
          </cell>
          <cell r="L55">
            <v>0.20173250424399949</v>
          </cell>
          <cell r="M55">
            <v>0.21511283537769235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1.7445064324215099E-4</v>
          </cell>
          <cell r="F56">
            <v>1.7674409037484937E-4</v>
          </cell>
          <cell r="G56">
            <v>1.5172963827784662E-4</v>
          </cell>
          <cell r="H56">
            <v>1.6932639864824232E-4</v>
          </cell>
          <cell r="I56">
            <v>3.122229099321217E-4</v>
          </cell>
          <cell r="J56">
            <v>2.8528819282193737E-4</v>
          </cell>
          <cell r="K56">
            <v>4.8583046512336856E-4</v>
          </cell>
          <cell r="L56">
            <v>4.1123805340948774E-4</v>
          </cell>
          <cell r="M56">
            <v>8.4498152488511613E-4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5.40787153202401E-5</v>
          </cell>
          <cell r="F57">
            <v>1.4270684367974847E-4</v>
          </cell>
          <cell r="G57">
            <v>1.5952542631567584E-4</v>
          </cell>
          <cell r="H57">
            <v>1.7427828196242483E-4</v>
          </cell>
          <cell r="I57">
            <v>5.2727890768888765E-4</v>
          </cell>
          <cell r="J57">
            <v>4.9871278658425206E-4</v>
          </cell>
          <cell r="K57">
            <v>1.2665685632428387E-3</v>
          </cell>
          <cell r="L57">
            <v>9.2794666689483246E-4</v>
          </cell>
          <cell r="M57">
            <v>1.8784691457104645E-3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6.9989890509096595E-5</v>
          </cell>
          <cell r="F58">
            <v>2.2277938208178146E-4</v>
          </cell>
          <cell r="G58">
            <v>2.1603562048337686E-4</v>
          </cell>
          <cell r="H58">
            <v>1.6466453196513489E-4</v>
          </cell>
          <cell r="I58">
            <v>3.6600949653179863E-4</v>
          </cell>
          <cell r="J58">
            <v>3.6491271031134919E-4</v>
          </cell>
          <cell r="K58">
            <v>7.3933383809429134E-4</v>
          </cell>
          <cell r="L58">
            <v>5.6734483850478471E-4</v>
          </cell>
          <cell r="M58">
            <v>1.526791548538217E-3</v>
          </cell>
        </row>
        <row r="63">
          <cell r="B63">
            <v>0.1</v>
          </cell>
          <cell r="C63">
            <v>9.9878244702822125E-2</v>
          </cell>
          <cell r="D63">
            <v>9.98765172830961E-2</v>
          </cell>
          <cell r="E63">
            <v>9.9805393924915567E-2</v>
          </cell>
          <cell r="F63">
            <v>9.9805909349008626E-2</v>
          </cell>
          <cell r="G63">
            <v>9.9807569423357501E-2</v>
          </cell>
          <cell r="H63">
            <v>9.9809103861267318E-2</v>
          </cell>
          <cell r="I63">
            <v>9.9809091473322328E-2</v>
          </cell>
          <cell r="J63">
            <v>9.9808545744034277E-2</v>
          </cell>
          <cell r="K63">
            <v>9.9808065476089058E-2</v>
          </cell>
          <cell r="L63">
            <v>9.9807751550106669E-2</v>
          </cell>
          <cell r="M63">
            <v>9.9808964937937145E-2</v>
          </cell>
        </row>
        <row r="64">
          <cell r="B64">
            <v>4.4343144723549299E-4</v>
          </cell>
          <cell r="C64">
            <v>4.4417730531524474E-4</v>
          </cell>
          <cell r="D64">
            <v>4.465180325161531E-4</v>
          </cell>
          <cell r="E64">
            <v>4.1067026179900248E-4</v>
          </cell>
          <cell r="F64">
            <v>1.0136527060783437E-3</v>
          </cell>
          <cell r="G64">
            <v>4.5807408028646093E-2</v>
          </cell>
          <cell r="H64">
            <v>4.9017458743219167E-2</v>
          </cell>
          <cell r="I64">
            <v>4.9030761477318038E-2</v>
          </cell>
          <cell r="J64">
            <v>4.9042773735355379E-2</v>
          </cell>
          <cell r="K64">
            <v>4.9068794139698904E-2</v>
          </cell>
          <cell r="L64">
            <v>4.911114713262503E-2</v>
          </cell>
          <cell r="M64">
            <v>4.92958786252264E-2</v>
          </cell>
        </row>
        <row r="65">
          <cell r="B65">
            <v>3.30208358257962E-4</v>
          </cell>
          <cell r="C65">
            <v>3.3077704301345091E-4</v>
          </cell>
          <cell r="D65">
            <v>3.3263655828784405E-4</v>
          </cell>
          <cell r="E65">
            <v>3.1638379928617072E-4</v>
          </cell>
          <cell r="F65">
            <v>8.030741099123999E-4</v>
          </cell>
          <cell r="G65">
            <v>8.8508410029545445E-3</v>
          </cell>
          <cell r="H65">
            <v>0.16544366149936512</v>
          </cell>
          <cell r="I65">
            <v>0.20881607878479594</v>
          </cell>
          <cell r="J65">
            <v>0.25211121268495679</v>
          </cell>
          <cell r="K65">
            <v>0.28682816127059668</v>
          </cell>
          <cell r="L65">
            <v>0.31480827431262171</v>
          </cell>
          <cell r="M65">
            <v>0.36803903114937381</v>
          </cell>
        </row>
        <row r="66">
          <cell r="B66">
            <v>3.0698383229559685E-4</v>
          </cell>
          <cell r="C66">
            <v>3.0746737624934891E-4</v>
          </cell>
          <cell r="D66">
            <v>3.0884289691256444E-4</v>
          </cell>
          <cell r="E66">
            <v>2.7047361301433041E-2</v>
          </cell>
          <cell r="F66">
            <v>2.7189343159720405E-2</v>
          </cell>
          <cell r="G66">
            <v>2.3226536751899524E-2</v>
          </cell>
          <cell r="H66">
            <v>2.6355532113968978E-2</v>
          </cell>
          <cell r="I66">
            <v>3.2207073868604261E-2</v>
          </cell>
          <cell r="J66">
            <v>2.7795390774929107E-2</v>
          </cell>
          <cell r="K66">
            <v>3.7551953827309588E-2</v>
          </cell>
          <cell r="L66">
            <v>4.4827971834155468E-2</v>
          </cell>
          <cell r="M66">
            <v>6.508496728700057E-2</v>
          </cell>
        </row>
        <row r="67">
          <cell r="B67">
            <v>6.3955219878233287E-4</v>
          </cell>
          <cell r="C67">
            <v>6.405563503045315E-4</v>
          </cell>
          <cell r="D67">
            <v>6.4324274156462376E-4</v>
          </cell>
          <cell r="E67">
            <v>4.1403633557447805E-2</v>
          </cell>
          <cell r="F67">
            <v>4.4385121394537722E-2</v>
          </cell>
          <cell r="G67">
            <v>4.3328614294481711E-2</v>
          </cell>
          <cell r="H67">
            <v>5.0580325394107742E-2</v>
          </cell>
          <cell r="I67">
            <v>5.60332512325806E-2</v>
          </cell>
          <cell r="J67">
            <v>6.1302372412373449E-2</v>
          </cell>
          <cell r="K67">
            <v>6.1354824566814917E-2</v>
          </cell>
          <cell r="L67">
            <v>6.2348205061873191E-2</v>
          </cell>
          <cell r="M67">
            <v>5.9040732250569522E-2</v>
          </cell>
        </row>
        <row r="68">
          <cell r="B68">
            <v>6.3955596710000553E-4</v>
          </cell>
          <cell r="C68">
            <v>6.405614073900349E-4</v>
          </cell>
          <cell r="D68">
            <v>6.4325300607749472E-4</v>
          </cell>
          <cell r="E68">
            <v>4.1687484655271681E-2</v>
          </cell>
          <cell r="F68">
            <v>4.5216929974044293E-2</v>
          </cell>
          <cell r="G68">
            <v>5.4023341955495657E-2</v>
          </cell>
          <cell r="H68">
            <v>5.6077746866774421E-2</v>
          </cell>
          <cell r="I68">
            <v>5.6445708170795209E-2</v>
          </cell>
          <cell r="J68">
            <v>6.1358269284111783E-2</v>
          </cell>
          <cell r="K68">
            <v>6.1448981990922649E-2</v>
          </cell>
          <cell r="L68">
            <v>6.2454672930474693E-2</v>
          </cell>
          <cell r="M68">
            <v>5.909951725896713E-2</v>
          </cell>
        </row>
        <row r="69">
          <cell r="B69">
            <v>3.0794080315389943E-4</v>
          </cell>
          <cell r="C69">
            <v>3.0842400966331882E-4</v>
          </cell>
          <cell r="D69">
            <v>3.0979858483119E-4</v>
          </cell>
          <cell r="E69">
            <v>2.5208550345277324E-2</v>
          </cell>
          <cell r="F69">
            <v>2.8964574227992593E-2</v>
          </cell>
          <cell r="G69">
            <v>3.6436127471939944E-2</v>
          </cell>
          <cell r="H69">
            <v>3.5918518389986671E-2</v>
          </cell>
          <cell r="I69">
            <v>3.7151618384383724E-2</v>
          </cell>
          <cell r="J69">
            <v>4.0488940137312059E-2</v>
          </cell>
          <cell r="K69">
            <v>4.0466026426065699E-2</v>
          </cell>
          <cell r="L69">
            <v>4.1288496201264888E-2</v>
          </cell>
          <cell r="M69">
            <v>3.9052837844702967E-2</v>
          </cell>
        </row>
      </sheetData>
      <sheetData sheetId="61">
        <row r="14">
          <cell r="B14">
            <v>0</v>
          </cell>
          <cell r="C14">
            <v>1.23285506472115</v>
          </cell>
          <cell r="D14">
            <v>0.820646279570869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0.1196906978752038</v>
          </cell>
          <cell r="J14">
            <v>0.5995638769767937</v>
          </cell>
          <cell r="K14">
            <v>2.513419102568389E-4</v>
          </cell>
          <cell r="L14">
            <v>3.6527091593447081E-2</v>
          </cell>
          <cell r="M14">
            <v>0</v>
          </cell>
        </row>
        <row r="15">
          <cell r="B15">
            <v>0</v>
          </cell>
          <cell r="C15">
            <v>1.5465698374062479E-3</v>
          </cell>
          <cell r="D15">
            <v>3.4115706014082505E-3</v>
          </cell>
          <cell r="E15">
            <v>7.0836840498166645E-2</v>
          </cell>
          <cell r="F15">
            <v>6.7581873465993786E-2</v>
          </cell>
          <cell r="G15">
            <v>0.12612828654980859</v>
          </cell>
          <cell r="H15">
            <v>5.6723842417783509E-7</v>
          </cell>
          <cell r="I15">
            <v>1.212775235961427E-6</v>
          </cell>
          <cell r="J15">
            <v>1.1847830317176428E-6</v>
          </cell>
          <cell r="K15">
            <v>3.7947499309860428E-6</v>
          </cell>
          <cell r="L15">
            <v>1.08592672808113E-7</v>
          </cell>
          <cell r="M15">
            <v>6.1095184176236902E-8</v>
          </cell>
        </row>
        <row r="16">
          <cell r="B16">
            <v>0</v>
          </cell>
          <cell r="C16">
            <v>3.2413803156059509E-4</v>
          </cell>
          <cell r="D16">
            <v>5.9280558201968794E-4</v>
          </cell>
          <cell r="E16">
            <v>5.7474057522787127E-6</v>
          </cell>
          <cell r="F16">
            <v>8.5314952243388903E-7</v>
          </cell>
          <cell r="G16">
            <v>7.0196388319662183E-7</v>
          </cell>
          <cell r="H16">
            <v>2.0148332177223445E-6</v>
          </cell>
          <cell r="I16">
            <v>3.483091074436334E-6</v>
          </cell>
          <cell r="J16">
            <v>1.2098073387475498E-6</v>
          </cell>
          <cell r="K16">
            <v>4.5436356563014799E-6</v>
          </cell>
          <cell r="L16">
            <v>2.9657531950336669E-5</v>
          </cell>
          <cell r="M16">
            <v>3.664111103862001E-4</v>
          </cell>
        </row>
        <row r="17">
          <cell r="B17">
            <v>0</v>
          </cell>
          <cell r="C17">
            <v>1.7212718705445E-4</v>
          </cell>
          <cell r="D17">
            <v>2.5093468097906999E-6</v>
          </cell>
          <cell r="E17">
            <v>8.5781533031127496E-7</v>
          </cell>
          <cell r="F17">
            <v>6.5644541843475499E-7</v>
          </cell>
          <cell r="G17">
            <v>6.2057439694116598E-5</v>
          </cell>
          <cell r="H17">
            <v>4.49061093809149E-7</v>
          </cell>
          <cell r="I17">
            <v>5.9571884992795101E-5</v>
          </cell>
          <cell r="J17">
            <v>1.21144101378102E-6</v>
          </cell>
          <cell r="K17">
            <v>2.5770759969068999E-4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3.2980483519483599E-6</v>
          </cell>
          <cell r="D18">
            <v>5.2153236363488698E-5</v>
          </cell>
          <cell r="E18">
            <v>2.8427225017778699E-2</v>
          </cell>
          <cell r="F18">
            <v>2.0617603024875902E-2</v>
          </cell>
          <cell r="G18">
            <v>1.8831642203438401E-3</v>
          </cell>
          <cell r="H18">
            <v>5.3430002656376497E-5</v>
          </cell>
          <cell r="I18">
            <v>4.4308782440657001E-5</v>
          </cell>
          <cell r="J18">
            <v>2.28480371224484E-2</v>
          </cell>
          <cell r="K18">
            <v>8.8529829139406893E-3</v>
          </cell>
          <cell r="L18">
            <v>3.1465175783232803E-4</v>
          </cell>
          <cell r="M18">
            <v>9.0088063070258798E-3</v>
          </cell>
        </row>
        <row r="19">
          <cell r="B19">
            <v>0</v>
          </cell>
          <cell r="C19">
            <v>1.91803476101432E-7</v>
          </cell>
          <cell r="D19">
            <v>3.8676283914048998E-7</v>
          </cell>
          <cell r="E19">
            <v>5.4119682952941499E-2</v>
          </cell>
          <cell r="F19">
            <v>0.104469795389197</v>
          </cell>
          <cell r="G19">
            <v>3.0523090372475602E-2</v>
          </cell>
          <cell r="H19">
            <v>7.8070327332126502E-2</v>
          </cell>
          <cell r="I19">
            <v>2.7756887410998701E-2</v>
          </cell>
          <cell r="J19">
            <v>1.9268506928907001E-2</v>
          </cell>
          <cell r="K19">
            <v>3.9601388731501298E-2</v>
          </cell>
          <cell r="L19">
            <v>9.0748550521247695E-2</v>
          </cell>
          <cell r="M19">
            <v>4.97571521129734E-2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9.6774415391105394E-3</v>
          </cell>
          <cell r="H21">
            <v>0.161011849215556</v>
          </cell>
          <cell r="I21">
            <v>5.54880709098323E-2</v>
          </cell>
          <cell r="J21">
            <v>0.43811510016184702</v>
          </cell>
          <cell r="K21">
            <v>1.8546875799560901E-4</v>
          </cell>
          <cell r="L21">
            <v>8.0389617841905597E-2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7.9267797639951704E-2</v>
          </cell>
          <cell r="G22">
            <v>8.2008328637873593E-6</v>
          </cell>
          <cell r="H22">
            <v>4.5734256170815796E-6</v>
          </cell>
          <cell r="I22">
            <v>2.4051882899586999E-6</v>
          </cell>
          <cell r="J22">
            <v>2.5971529230958099E-6</v>
          </cell>
          <cell r="K22">
            <v>2.11570385454845E-5</v>
          </cell>
          <cell r="L22">
            <v>1.74832704085362E-2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</v>
          </cell>
          <cell r="C24">
            <v>4.6053458864616901E-7</v>
          </cell>
          <cell r="D24">
            <v>5.4240020994600401E-4</v>
          </cell>
          <cell r="E24">
            <v>2.37104688429613E-2</v>
          </cell>
          <cell r="F24">
            <v>1.30256460370471E-5</v>
          </cell>
          <cell r="G24">
            <v>7.2435176454054395E-2</v>
          </cell>
          <cell r="H24">
            <v>8.7005528578904803E-4</v>
          </cell>
          <cell r="I24">
            <v>1.45428724353423E-5</v>
          </cell>
          <cell r="J24">
            <v>9.6756733676046198E-4</v>
          </cell>
          <cell r="K24">
            <v>1.0530418350977899E-5</v>
          </cell>
          <cell r="L24">
            <v>3.36654240398098E-5</v>
          </cell>
          <cell r="M24">
            <v>3.7495044042527501E-4</v>
          </cell>
        </row>
        <row r="25">
          <cell r="B25">
            <v>0</v>
          </cell>
          <cell r="C25">
            <v>1.3562025534527E-7</v>
          </cell>
          <cell r="D25">
            <v>9.7424556184937602E-3</v>
          </cell>
          <cell r="E25">
            <v>2.05504570270835E-2</v>
          </cell>
          <cell r="F25">
            <v>1.1425749023292299E-2</v>
          </cell>
          <cell r="G25">
            <v>1.4412376370313101E-2</v>
          </cell>
          <cell r="H25">
            <v>1.5450919635913701E-2</v>
          </cell>
          <cell r="I25">
            <v>3.1612292498133999E-2</v>
          </cell>
          <cell r="J25">
            <v>9.5449375713683102E-3</v>
          </cell>
          <cell r="K25">
            <v>3.1294032089982E-2</v>
          </cell>
          <cell r="L25">
            <v>2.5504999093374498E-4</v>
          </cell>
          <cell r="M25">
            <v>2.7817314453867901E-2</v>
          </cell>
        </row>
        <row r="26">
          <cell r="B26">
            <v>0</v>
          </cell>
          <cell r="C26">
            <v>2.0007028122802601E-7</v>
          </cell>
          <cell r="D26">
            <v>1.5589486974511401E-7</v>
          </cell>
          <cell r="E26">
            <v>3.3509678109816598E-7</v>
          </cell>
          <cell r="F26">
            <v>5.6599643704470896E-3</v>
          </cell>
          <cell r="G26">
            <v>1.8956669629386299E-2</v>
          </cell>
          <cell r="H26">
            <v>6.0407009491883403E-3</v>
          </cell>
          <cell r="I26">
            <v>3.9635935650417099E-2</v>
          </cell>
          <cell r="J26">
            <v>1.9659055752282899E-6</v>
          </cell>
          <cell r="K26">
            <v>7.7507048587285699E-5</v>
          </cell>
          <cell r="L26">
            <v>1.47744650364107E-2</v>
          </cell>
          <cell r="M26">
            <v>1.1598242993139499E-2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0</v>
          </cell>
          <cell r="C28">
            <v>1.83102185431296E-6</v>
          </cell>
          <cell r="D28">
            <v>1.84148922622166E-6</v>
          </cell>
          <cell r="E28">
            <v>1.9650720319006399E-6</v>
          </cell>
          <cell r="F28">
            <v>1.09091278747542E-5</v>
          </cell>
          <cell r="G28">
            <v>6.2018865929398595E-5</v>
          </cell>
          <cell r="H28">
            <v>1.4556952692725599E-4</v>
          </cell>
          <cell r="I28">
            <v>1.2908424642737399E-4</v>
          </cell>
          <cell r="J28">
            <v>7.4635956944551403E-6</v>
          </cell>
          <cell r="K28">
            <v>1.6281084368711E-4</v>
          </cell>
          <cell r="L28">
            <v>4.8120109819545398E-5</v>
          </cell>
          <cell r="M28">
            <v>3.8099987646178501E-4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1.7392620792824099E-2</v>
          </cell>
          <cell r="H29">
            <v>2.7536935203748902E-2</v>
          </cell>
          <cell r="I29">
            <v>2.6745157709700901E-2</v>
          </cell>
          <cell r="J29">
            <v>9.2859001101597996E-6</v>
          </cell>
          <cell r="K29">
            <v>4.5948022771328496E-6</v>
          </cell>
          <cell r="L29">
            <v>8.2483756509690794E-6</v>
          </cell>
          <cell r="M29">
            <v>1.45931940285787E-3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1.20643538720695E-4</v>
          </cell>
          <cell r="H30">
            <v>1.83382694023259E-5</v>
          </cell>
          <cell r="I30">
            <v>1.6641222083497699E-4</v>
          </cell>
          <cell r="J30">
            <v>3.2291085592057201E-6</v>
          </cell>
          <cell r="K30">
            <v>1.05103578671273E-3</v>
          </cell>
          <cell r="L30">
            <v>3.7253387032627201E-3</v>
          </cell>
          <cell r="M30">
            <v>5.5501773650261496E-4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1.5326221923800699E-4</v>
          </cell>
          <cell r="H32">
            <v>1.3682368480134901E-4</v>
          </cell>
          <cell r="I32">
            <v>4.7318849846139798E-7</v>
          </cell>
          <cell r="J32">
            <v>2.3764860032126802E-5</v>
          </cell>
          <cell r="K32">
            <v>7.3657184671767504E-7</v>
          </cell>
          <cell r="L32">
            <v>3.2445659584819298E-4</v>
          </cell>
          <cell r="M32">
            <v>0</v>
          </cell>
        </row>
        <row r="33">
          <cell r="B33">
            <v>0</v>
          </cell>
          <cell r="C33">
            <v>7.1321829302097304E-3</v>
          </cell>
          <cell r="D33">
            <v>2.9820777060073099E-2</v>
          </cell>
          <cell r="E33">
            <v>3.4499472342847698E-2</v>
          </cell>
          <cell r="F33">
            <v>2.1982456608320301E-2</v>
          </cell>
          <cell r="G33">
            <v>1.35305664053739E-6</v>
          </cell>
          <cell r="H33">
            <v>3.5378340641513101E-2</v>
          </cell>
          <cell r="I33">
            <v>4.5223045469954898E-2</v>
          </cell>
          <cell r="J33">
            <v>1.12848780485691E-2</v>
          </cell>
          <cell r="K33">
            <v>2.4278164843379199E-6</v>
          </cell>
          <cell r="L33">
            <v>3.5815168045618503E-2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4.49261019722638E-2</v>
          </cell>
          <cell r="E34">
            <v>2.3867217910880895E-2</v>
          </cell>
          <cell r="F34">
            <v>0.1706547935009633</v>
          </cell>
          <cell r="G34">
            <v>2.3629796239534617E-4</v>
          </cell>
          <cell r="H34">
            <v>9.3005561906905083E-3</v>
          </cell>
          <cell r="I34">
            <v>2.6822247017952529E-5</v>
          </cell>
          <cell r="J34">
            <v>2.1771193234230987E-4</v>
          </cell>
          <cell r="K34">
            <v>5.4146047676848397E-4</v>
          </cell>
          <cell r="L34">
            <v>7.0252828093607424E-3</v>
          </cell>
          <cell r="M34">
            <v>2.0421281508161734E-2</v>
          </cell>
        </row>
        <row r="35">
          <cell r="B35">
            <v>0</v>
          </cell>
          <cell r="C35">
            <v>3.5582226086486299E-8</v>
          </cell>
          <cell r="D35">
            <v>1.7679637499929599</v>
          </cell>
          <cell r="E35">
            <v>1.43626439565541E-6</v>
          </cell>
          <cell r="F35">
            <v>0.69052667638002097</v>
          </cell>
          <cell r="G35">
            <v>0.80694944180933803</v>
          </cell>
          <cell r="H35">
            <v>2.2437984197884102</v>
          </cell>
          <cell r="I35">
            <v>0.51996268386323297</v>
          </cell>
          <cell r="J35">
            <v>0.80519353806160598</v>
          </cell>
          <cell r="K35">
            <v>1.13810355328323</v>
          </cell>
          <cell r="L35">
            <v>2.4839072045705599</v>
          </cell>
          <cell r="M35">
            <v>0.77232410793821404</v>
          </cell>
        </row>
        <row r="36">
          <cell r="B36">
            <v>0</v>
          </cell>
          <cell r="C36">
            <v>7.0139685145357899E-6</v>
          </cell>
          <cell r="D36">
            <v>0.79194053243068996</v>
          </cell>
          <cell r="E36">
            <v>2.6357805697964389</v>
          </cell>
          <cell r="F36">
            <v>0.46161057120618404</v>
          </cell>
          <cell r="G36">
            <v>0.75118138792943523</v>
          </cell>
          <cell r="H36">
            <v>2.280074344439444</v>
          </cell>
          <cell r="I36">
            <v>2.2176272744395211</v>
          </cell>
          <cell r="J36">
            <v>0.71230483146223966</v>
          </cell>
          <cell r="K36">
            <v>1.0979320769254017</v>
          </cell>
          <cell r="L36">
            <v>2.6018435615394533</v>
          </cell>
          <cell r="M36">
            <v>2.5558229965649897</v>
          </cell>
        </row>
        <row r="37">
          <cell r="B37">
            <v>0</v>
          </cell>
          <cell r="C37">
            <v>7.9316537540772362E-6</v>
          </cell>
          <cell r="D37">
            <v>1.2518250888289861</v>
          </cell>
          <cell r="E37">
            <v>1.6001320158122381</v>
          </cell>
          <cell r="F37">
            <v>0.25797935551067491</v>
          </cell>
          <cell r="G37">
            <v>0.37384212514200288</v>
          </cell>
          <cell r="H37">
            <v>1.911941887952249</v>
          </cell>
          <cell r="I37">
            <v>1.511409188218976</v>
          </cell>
          <cell r="J37">
            <v>0.43605420799405803</v>
          </cell>
          <cell r="K37">
            <v>0.62002880887146306</v>
          </cell>
          <cell r="L37">
            <v>2.1404388340849181</v>
          </cell>
          <cell r="M37">
            <v>1.751565244641734</v>
          </cell>
        </row>
        <row r="38">
          <cell r="B38">
            <v>0</v>
          </cell>
          <cell r="C38">
            <v>2.47072524083563E-8</v>
          </cell>
          <cell r="D38">
            <v>5.8893239064005803E-6</v>
          </cell>
          <cell r="E38">
            <v>3.5548733377657403E-5</v>
          </cell>
          <cell r="F38">
            <v>0.52249003319908105</v>
          </cell>
          <cell r="G38">
            <v>0.42576465888838</v>
          </cell>
          <cell r="H38">
            <v>0.31801719257681599</v>
          </cell>
          <cell r="I38">
            <v>6.4619329834601905E-2</v>
          </cell>
          <cell r="J38">
            <v>0.48818355552811599</v>
          </cell>
          <cell r="K38">
            <v>0.59931243771596199</v>
          </cell>
          <cell r="L38">
            <v>0.39300963475713802</v>
          </cell>
          <cell r="M38">
            <v>0.14343975252695201</v>
          </cell>
        </row>
        <row r="39">
          <cell r="B39">
            <v>0</v>
          </cell>
          <cell r="C39">
            <v>6.0566232226892205E-7</v>
          </cell>
          <cell r="D39">
            <v>2.1601877696933101E-6</v>
          </cell>
          <cell r="E39">
            <v>2.7599020450285599E-2</v>
          </cell>
          <cell r="F39">
            <v>2.4134973019483301E-5</v>
          </cell>
          <cell r="G39">
            <v>3.7047416030551699E-6</v>
          </cell>
          <cell r="H39">
            <v>1.35936746771985E-5</v>
          </cell>
          <cell r="I39">
            <v>9.1726862515987394E-3</v>
          </cell>
          <cell r="J39">
            <v>9.4903451889935006E-6</v>
          </cell>
          <cell r="K39">
            <v>4.2914838719260197E-5</v>
          </cell>
          <cell r="L39">
            <v>1.6138824555686601E-4</v>
          </cell>
          <cell r="M39">
            <v>4.6327278827146198E-3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0</v>
          </cell>
          <cell r="C41">
            <v>5.4673887014332302E-3</v>
          </cell>
          <cell r="D41">
            <v>2.2361537375602001E-6</v>
          </cell>
          <cell r="E41">
            <v>1.9683885292774001E-2</v>
          </cell>
          <cell r="F41">
            <v>1.6258276662597E-2</v>
          </cell>
          <cell r="G41">
            <v>1.3614403601102E-2</v>
          </cell>
          <cell r="H41">
            <v>2.1167755176769901E-2</v>
          </cell>
          <cell r="I41">
            <v>1.5642179391737301E-2</v>
          </cell>
          <cell r="J41">
            <v>1.3644288635233801E-2</v>
          </cell>
          <cell r="K41">
            <v>2.4184464610942799E-2</v>
          </cell>
          <cell r="L41">
            <v>1.6241938999766201E-2</v>
          </cell>
          <cell r="M41">
            <v>1.13370369161894E-2</v>
          </cell>
        </row>
        <row r="42">
          <cell r="B42">
            <v>0</v>
          </cell>
          <cell r="C42">
            <v>1.7605233777214999E-2</v>
          </cell>
          <cell r="D42">
            <v>2.3419978346122E-2</v>
          </cell>
          <cell r="E42">
            <v>2.81682541618569E-2</v>
          </cell>
          <cell r="F42">
            <v>3.3302130332327297E-2</v>
          </cell>
          <cell r="G42">
            <v>5.1781444040944098E-2</v>
          </cell>
          <cell r="H42">
            <v>5.8536219691625299E-2</v>
          </cell>
          <cell r="I42">
            <v>4.9161097092619802E-2</v>
          </cell>
          <cell r="J42">
            <v>5.7179639748630703E-2</v>
          </cell>
          <cell r="K42">
            <v>6.6644069473465101E-2</v>
          </cell>
          <cell r="L42">
            <v>5.71206402686458E-2</v>
          </cell>
          <cell r="M42">
            <v>5.4443969432448801E-2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</v>
          </cell>
          <cell r="C44">
            <v>1.50882529973663E-7</v>
          </cell>
          <cell r="D44">
            <v>2.1843727650417599E-7</v>
          </cell>
          <cell r="E44">
            <v>8.7286218681495702E-4</v>
          </cell>
          <cell r="F44">
            <v>5.6783641300336401E-3</v>
          </cell>
          <cell r="G44">
            <v>1.20468737609793E-3</v>
          </cell>
          <cell r="H44">
            <v>1.5049470407316901E-6</v>
          </cell>
          <cell r="I44">
            <v>5.3674594885209804E-3</v>
          </cell>
          <cell r="J44">
            <v>3.0047642791657299E-4</v>
          </cell>
          <cell r="K44">
            <v>6.3980206669680896E-4</v>
          </cell>
          <cell r="L44">
            <v>4.8608372867019996E-3</v>
          </cell>
          <cell r="M44">
            <v>2.0234816466394101E-3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1.0874813748606401E-4</v>
          </cell>
          <cell r="F46">
            <v>1.72953012458765E-4</v>
          </cell>
          <cell r="G46">
            <v>1.2037044013759099E-4</v>
          </cell>
          <cell r="H46">
            <v>9.1813232060890899E-5</v>
          </cell>
          <cell r="I46">
            <v>7.4519228937728395E-4</v>
          </cell>
          <cell r="J46">
            <v>2.4521465035511601E-6</v>
          </cell>
          <cell r="K46">
            <v>1.3548488571505099E-3</v>
          </cell>
          <cell r="L46">
            <v>1.13374594480394E-3</v>
          </cell>
          <cell r="M46">
            <v>1.2543896726802101E-4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8.2937249780107793E-5</v>
          </cell>
          <cell r="F47">
            <v>6.2263290864707506E-5</v>
          </cell>
          <cell r="G47">
            <v>4.8929284504637201E-5</v>
          </cell>
          <cell r="H47">
            <v>9.0924765609187998E-5</v>
          </cell>
          <cell r="I47">
            <v>2.17816461554693E-4</v>
          </cell>
          <cell r="J47">
            <v>2.4106918684592602E-6</v>
          </cell>
          <cell r="K47">
            <v>3.2665128909672802E-4</v>
          </cell>
          <cell r="L47">
            <v>1.14609095304586E-4</v>
          </cell>
          <cell r="M47">
            <v>3.4093167499797401E-4</v>
          </cell>
        </row>
        <row r="48">
          <cell r="B48">
            <v>0</v>
          </cell>
          <cell r="C48">
            <v>4.2457361280512536E-5</v>
          </cell>
          <cell r="D48">
            <v>7.8228281847729492E-5</v>
          </cell>
          <cell r="E48">
            <v>5.0382538403601596E-7</v>
          </cell>
          <cell r="F48">
            <v>4.7232875375652399E-4</v>
          </cell>
          <cell r="G48">
            <v>2.4340645868694955E-4</v>
          </cell>
          <cell r="H48">
            <v>6.7981359474683298E-4</v>
          </cell>
          <cell r="I48">
            <v>1.143022309926985E-4</v>
          </cell>
          <cell r="J48">
            <v>1.974015329961143E-4</v>
          </cell>
          <cell r="K48">
            <v>6.7997290554268407E-4</v>
          </cell>
          <cell r="L48">
            <v>7.574355595698609E-3</v>
          </cell>
          <cell r="M48">
            <v>1.7467102672488112E-3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1.7458371223395558E-5</v>
          </cell>
          <cell r="F49">
            <v>4.74230334288898E-5</v>
          </cell>
          <cell r="G49">
            <v>8.2216406218929303E-7</v>
          </cell>
          <cell r="H49">
            <v>1.0001592877506971E-5</v>
          </cell>
          <cell r="I49">
            <v>1.0864866480392641E-4</v>
          </cell>
          <cell r="J49">
            <v>1.154371654629539E-6</v>
          </cell>
          <cell r="K49">
            <v>9.416621478137871E-5</v>
          </cell>
          <cell r="L49">
            <v>1.3986772358583391E-6</v>
          </cell>
          <cell r="M49">
            <v>2.9239202490641096E-4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8.7492143231367598E-5</v>
          </cell>
          <cell r="F50">
            <v>1.0070533401457691E-4</v>
          </cell>
          <cell r="G50">
            <v>1.0463586035043201E-5</v>
          </cell>
          <cell r="H50">
            <v>7.6018036920630401E-5</v>
          </cell>
          <cell r="I50">
            <v>3.0259119067460583E-4</v>
          </cell>
          <cell r="J50">
            <v>4.0294991829200268E-6</v>
          </cell>
          <cell r="K50">
            <v>2.4120078719074071E-4</v>
          </cell>
          <cell r="L50">
            <v>8.5273585122250397E-5</v>
          </cell>
          <cell r="M50">
            <v>3.2510518252784398E-4</v>
          </cell>
        </row>
        <row r="51">
          <cell r="B51">
            <v>0</v>
          </cell>
          <cell r="C51">
            <v>1.2538654281215485E-4</v>
          </cell>
          <cell r="D51">
            <v>5.5047120590780748E-4</v>
          </cell>
          <cell r="E51">
            <v>3.9467919141363203E-2</v>
          </cell>
          <cell r="F51">
            <v>1.61591784114951E-3</v>
          </cell>
          <cell r="G51">
            <v>1.0511819685393879E-2</v>
          </cell>
          <cell r="H51">
            <v>1.0262345423282339E-2</v>
          </cell>
          <cell r="I51">
            <v>3.0400628274758999E-2</v>
          </cell>
          <cell r="J51">
            <v>1.1838126624847201E-3</v>
          </cell>
          <cell r="K51">
            <v>7.9402638743348124E-3</v>
          </cell>
          <cell r="L51">
            <v>4.285190733219927E-3</v>
          </cell>
          <cell r="M51">
            <v>2.7262044546646047E-2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7.8711342062768802E-5</v>
          </cell>
          <cell r="F52">
            <v>2.38319572798743E-4</v>
          </cell>
          <cell r="G52">
            <v>7.7779471152463007E-6</v>
          </cell>
          <cell r="H52">
            <v>7.7528018106652903E-5</v>
          </cell>
          <cell r="I52">
            <v>6.5177875546318896E-4</v>
          </cell>
          <cell r="J52">
            <v>2.48152079982784E-5</v>
          </cell>
          <cell r="K52">
            <v>9.2730789960685693E-4</v>
          </cell>
          <cell r="L52">
            <v>1.2446014582748399E-5</v>
          </cell>
          <cell r="M52">
            <v>2.0483242978924679E-3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2.1183844179629009E-4</v>
          </cell>
          <cell r="F53">
            <v>6.6943211762876304E-5</v>
          </cell>
          <cell r="G53">
            <v>1.3349171545442341E-5</v>
          </cell>
          <cell r="H53">
            <v>1.6388235420666231E-4</v>
          </cell>
          <cell r="I53">
            <v>4.3601456620361197E-4</v>
          </cell>
          <cell r="J53">
            <v>1.1250304431031981E-5</v>
          </cell>
          <cell r="K53">
            <v>2.4762271783708781E-4</v>
          </cell>
          <cell r="L53">
            <v>2.6575130458905282E-4</v>
          </cell>
          <cell r="M53">
            <v>5.3739728262967303E-4</v>
          </cell>
        </row>
        <row r="54">
          <cell r="B54">
            <v>0</v>
          </cell>
          <cell r="C54">
            <v>2.6191311949201799E-2</v>
          </cell>
          <cell r="D54">
            <v>6.5678188626358503E-3</v>
          </cell>
          <cell r="E54">
            <v>1.2221621224837199E-2</v>
          </cell>
          <cell r="F54">
            <v>4.4083615580073003E-2</v>
          </cell>
          <cell r="G54">
            <v>2.9389338894168601E-2</v>
          </cell>
          <cell r="H54">
            <v>1.1275608964857299E-2</v>
          </cell>
          <cell r="I54">
            <v>4.4084488428858697E-2</v>
          </cell>
          <cell r="J54">
            <v>2.6367438796614399E-2</v>
          </cell>
          <cell r="K54">
            <v>1.42991215903493E-2</v>
          </cell>
          <cell r="L54">
            <v>4.8789383439957999E-2</v>
          </cell>
          <cell r="M54">
            <v>2.58356330120551E-2</v>
          </cell>
        </row>
        <row r="55">
          <cell r="B55">
            <v>0</v>
          </cell>
          <cell r="C55">
            <v>2.7172188614640502E-2</v>
          </cell>
          <cell r="D55">
            <v>2.7614355993633301E-6</v>
          </cell>
          <cell r="E55">
            <v>0.115250787598722</v>
          </cell>
          <cell r="F55">
            <v>0.13117286875563999</v>
          </cell>
          <cell r="G55">
            <v>1.5252139645623299E-2</v>
          </cell>
          <cell r="H55">
            <v>5.6269775709560897E-2</v>
          </cell>
          <cell r="I55">
            <v>2.2628785712655E-5</v>
          </cell>
          <cell r="J55">
            <v>8.8609595810880501E-2</v>
          </cell>
          <cell r="K55">
            <v>5.4462548843661897E-2</v>
          </cell>
          <cell r="L55">
            <v>5.86387862281618E-2</v>
          </cell>
          <cell r="M55">
            <v>1.3403329856858499E-2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1.7445064324215099E-4</v>
          </cell>
          <cell r="F56">
            <v>2.3579382380680302E-6</v>
          </cell>
          <cell r="G56">
            <v>8.3540832433362895E-6</v>
          </cell>
          <cell r="H56">
            <v>1.58803819910496E-4</v>
          </cell>
          <cell r="I56">
            <v>1.4533227653462801E-4</v>
          </cell>
          <cell r="J56">
            <v>1.3994052209805101E-6</v>
          </cell>
          <cell r="K56">
            <v>3.3947479369763098E-4</v>
          </cell>
          <cell r="L56">
            <v>4.5582826087865199E-5</v>
          </cell>
          <cell r="M56">
            <v>4.6035626855853103E-4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5.40787153202401E-5</v>
          </cell>
          <cell r="F57">
            <v>8.86513528642862E-5</v>
          </cell>
          <cell r="G57">
            <v>2.7180318270415299E-5</v>
          </cell>
          <cell r="H57">
            <v>5.8544316927833898E-5</v>
          </cell>
          <cell r="I57">
            <v>4.4181363627518699E-4</v>
          </cell>
          <cell r="J57">
            <v>2.3973122721661899E-6</v>
          </cell>
          <cell r="K57">
            <v>8.2273785100249995E-4</v>
          </cell>
          <cell r="L57">
            <v>2.5824515400446499E-5</v>
          </cell>
          <cell r="M57">
            <v>1.0303783743861E-3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6.9989890509096595E-5</v>
          </cell>
          <cell r="F58">
            <v>1.5281116466419101E-4</v>
          </cell>
          <cell r="G58">
            <v>6.6401234594572104E-6</v>
          </cell>
          <cell r="H58">
            <v>5.31366081464462E-6</v>
          </cell>
          <cell r="I58">
            <v>3.5426692382158499E-4</v>
          </cell>
          <cell r="J58">
            <v>5.3224815857179797E-6</v>
          </cell>
          <cell r="K58">
            <v>3.8002008508113101E-4</v>
          </cell>
          <cell r="L58">
            <v>1.21302871233367E-4</v>
          </cell>
          <cell r="M58">
            <v>1.0258020170103601E-3</v>
          </cell>
        </row>
        <row r="63">
          <cell r="B63">
            <v>0</v>
          </cell>
          <cell r="C63">
            <v>7.8765496723532704E-7</v>
          </cell>
          <cell r="D63">
            <v>8.0061804310571704E-7</v>
          </cell>
          <cell r="E63">
            <v>7.5697819583622196E-7</v>
          </cell>
          <cell r="F63">
            <v>1.0216076940116099E-6</v>
          </cell>
          <cell r="G63">
            <v>2.1476557474208198E-6</v>
          </cell>
          <cell r="H63">
            <v>2.2645084031571502E-6</v>
          </cell>
          <cell r="I63">
            <v>1.15845736761226E-6</v>
          </cell>
          <cell r="J63">
            <v>9.1299107158636204E-7</v>
          </cell>
          <cell r="K63">
            <v>1.12080587842566E-6</v>
          </cell>
          <cell r="L63">
            <v>1.3559734191247E-6</v>
          </cell>
          <cell r="M63">
            <v>2.9327006111227801E-6</v>
          </cell>
        </row>
        <row r="64">
          <cell r="B64">
            <v>4.4343144723549299E-4</v>
          </cell>
          <cell r="C64">
            <v>8.4803453299531801E-7</v>
          </cell>
          <cell r="D64">
            <v>2.6654766971951401E-6</v>
          </cell>
          <cell r="E64">
            <v>8.4164450864041701E-5</v>
          </cell>
          <cell r="F64">
            <v>9.2872627417810096E-4</v>
          </cell>
          <cell r="G64">
            <v>4.4861732904179101E-2</v>
          </cell>
          <cell r="H64">
            <v>3.6750088797342299E-3</v>
          </cell>
          <cell r="I64">
            <v>3.0032935877226101E-2</v>
          </cell>
          <cell r="J64">
            <v>1.7357927956246501E-2</v>
          </cell>
          <cell r="K64">
            <v>1.6325817842505599E-2</v>
          </cell>
          <cell r="L64">
            <v>2.9712417843646598E-2</v>
          </cell>
          <cell r="M64">
            <v>8.56889713644453E-3</v>
          </cell>
        </row>
        <row r="65">
          <cell r="B65">
            <v>3.30208358257962E-4</v>
          </cell>
          <cell r="C65">
            <v>6.4251444656768898E-7</v>
          </cell>
          <cell r="D65">
            <v>2.0807766359212302E-6</v>
          </cell>
          <cell r="E65">
            <v>7.3012651882249906E-5</v>
          </cell>
          <cell r="F65">
            <v>7.2945242487471398E-4</v>
          </cell>
          <cell r="G65">
            <v>8.1065941566106203E-3</v>
          </cell>
          <cell r="H65">
            <v>0.156959473826559</v>
          </cell>
          <cell r="I65">
            <v>4.90889453439846E-2</v>
          </cell>
          <cell r="J65">
            <v>0.13242123806727801</v>
          </cell>
          <cell r="K65">
            <v>0.12925841302884999</v>
          </cell>
          <cell r="L65">
            <v>0.16209654739632501</v>
          </cell>
          <cell r="M65">
            <v>0.118713539251539</v>
          </cell>
        </row>
        <row r="66">
          <cell r="B66">
            <v>3.0487726825449203E-4</v>
          </cell>
          <cell r="C66">
            <v>6.1440669869008404E-7</v>
          </cell>
          <cell r="D66">
            <v>1.66579012892737E-6</v>
          </cell>
          <cell r="E66">
            <v>2.68228530765235E-2</v>
          </cell>
          <cell r="F66">
            <v>3.6590782681348297E-4</v>
          </cell>
          <cell r="G66">
            <v>1.7228217850351099E-2</v>
          </cell>
          <cell r="H66">
            <v>8.9379477702227397E-3</v>
          </cell>
          <cell r="I66">
            <v>1.7384771354012899E-2</v>
          </cell>
          <cell r="J66">
            <v>6.39070079349233E-3</v>
          </cell>
          <cell r="K66">
            <v>2.2255145524171099E-2</v>
          </cell>
          <cell r="L66">
            <v>2.1441533004310301E-2</v>
          </cell>
          <cell r="M66">
            <v>2.8625543638815299E-2</v>
          </cell>
        </row>
        <row r="67">
          <cell r="B67">
            <v>6.3410108013331294E-4</v>
          </cell>
          <cell r="C67">
            <v>1.2734472926163189E-6</v>
          </cell>
          <cell r="D67">
            <v>3.2598531432241002E-6</v>
          </cell>
          <cell r="E67">
            <v>4.0936666865508099E-2</v>
          </cell>
          <cell r="F67">
            <v>3.4473625307258797E-3</v>
          </cell>
          <cell r="G67">
            <v>3.12853271076554E-2</v>
          </cell>
          <cell r="H67">
            <v>1.7508222789632009E-2</v>
          </cell>
          <cell r="I67">
            <v>2.7839563524272602E-2</v>
          </cell>
          <cell r="J67">
            <v>2.5588349909555198E-2</v>
          </cell>
          <cell r="K67">
            <v>2.1504787715513899E-2</v>
          </cell>
          <cell r="L67">
            <v>3.6312452371238896E-2</v>
          </cell>
          <cell r="M67">
            <v>8.2180530946219296E-3</v>
          </cell>
        </row>
        <row r="68">
          <cell r="B68">
            <v>6.3410483771630998E-4</v>
          </cell>
          <cell r="C68">
            <v>1.27476513483321E-6</v>
          </cell>
          <cell r="D68">
            <v>3.2638175657907197E-6</v>
          </cell>
          <cell r="E68">
            <v>4.1220510938425402E-2</v>
          </cell>
          <cell r="F68">
            <v>3.9953252990346105E-3</v>
          </cell>
          <cell r="G68">
            <v>4.1372485645462399E-2</v>
          </cell>
          <cell r="H68">
            <v>1.2634361192157779E-2</v>
          </cell>
          <cell r="I68">
            <v>2.9680136541296E-2</v>
          </cell>
          <cell r="J68">
            <v>2.5995988686151401E-2</v>
          </cell>
          <cell r="K68">
            <v>2.0248300222411503E-2</v>
          </cell>
          <cell r="L68">
            <v>3.7603205744553503E-2</v>
          </cell>
          <cell r="M68">
            <v>7.8340414237657099E-3</v>
          </cell>
        </row>
        <row r="69">
          <cell r="B69">
            <v>3.05576301050597E-4</v>
          </cell>
          <cell r="C69">
            <v>6.1584064177859505E-7</v>
          </cell>
          <cell r="D69">
            <v>1.6673438284654301E-6</v>
          </cell>
          <cell r="E69">
            <v>2.4983531551723798E-2</v>
          </cell>
          <cell r="F69">
            <v>3.9804596424794399E-3</v>
          </cell>
          <cell r="G69">
            <v>2.7209509063754599E-2</v>
          </cell>
          <cell r="H69">
            <v>6.6454581118119598E-3</v>
          </cell>
          <cell r="I69">
            <v>2.1212224038955601E-2</v>
          </cell>
          <cell r="J69">
            <v>1.6287983757114599E-2</v>
          </cell>
          <cell r="K69">
            <v>1.3310963553915299E-2</v>
          </cell>
          <cell r="L69">
            <v>2.5093213483328901E-2</v>
          </cell>
          <cell r="M69">
            <v>4.9778297395683402E-3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1.3347417315973463E-3</v>
          </cell>
          <cell r="J157">
            <v>1.3568828647559303E-3</v>
          </cell>
          <cell r="K157">
            <v>1.6388698902155487E-3</v>
          </cell>
          <cell r="L157">
            <v>1.712315927792637E-3</v>
          </cell>
          <cell r="M157">
            <v>4.0330551418896327E-3</v>
          </cell>
        </row>
      </sheetData>
      <sheetData sheetId="69">
        <row r="5">
          <cell r="B5">
            <v>0.61617656615916971</v>
          </cell>
          <cell r="C5">
            <v>0.63725484382044162</v>
          </cell>
          <cell r="D5">
            <v>0.63103661443167391</v>
          </cell>
          <cell r="E5">
            <v>3.0642273673062208E-4</v>
          </cell>
          <cell r="F5">
            <v>2.4384809155975279E-4</v>
          </cell>
          <cell r="G5">
            <v>3.5248032833519558E-4</v>
          </cell>
          <cell r="H5">
            <v>6.1821130222511702E-4</v>
          </cell>
          <cell r="I5">
            <v>3.8061663422758506E-3</v>
          </cell>
          <cell r="J5">
            <v>9.8471359822529161E-3</v>
          </cell>
          <cell r="K5">
            <v>0.16685673243942933</v>
          </cell>
          <cell r="L5">
            <v>1.7881990308137792</v>
          </cell>
          <cell r="M5">
            <v>2.5563233894652209</v>
          </cell>
        </row>
        <row r="12">
          <cell r="B12">
            <v>0.18647762144317143</v>
          </cell>
          <cell r="C12">
            <v>4.253810244719174E-5</v>
          </cell>
          <cell r="D12">
            <v>5.1898577582341345E-4</v>
          </cell>
          <cell r="E12">
            <v>6.0800259151742269E-5</v>
          </cell>
          <cell r="F12">
            <v>8.6077711451188675E-5</v>
          </cell>
          <cell r="G12">
            <v>9.3376184430609519E-5</v>
          </cell>
          <cell r="H12">
            <v>9.9494299551543502E-5</v>
          </cell>
          <cell r="I12">
            <v>2.3825607378441136E-4</v>
          </cell>
          <cell r="J12">
            <v>2.0486558200363106E-4</v>
          </cell>
          <cell r="K12">
            <v>4.381523943381088E-4</v>
          </cell>
          <cell r="L12">
            <v>4.1832121847763527E-4</v>
          </cell>
          <cell r="M12">
            <v>8.7751429094693714E-4</v>
          </cell>
        </row>
        <row r="19">
          <cell r="B19">
            <v>1.3280010475425332</v>
          </cell>
          <cell r="C19">
            <v>4.3816949221089105</v>
          </cell>
          <cell r="D19">
            <v>4.3847315466488759</v>
          </cell>
          <cell r="E19">
            <v>4.3847636030072072</v>
          </cell>
          <cell r="F19">
            <v>4.3847641819318905</v>
          </cell>
          <cell r="G19">
            <v>4.3850847085882663</v>
          </cell>
          <cell r="H19">
            <v>4.3850919679346561</v>
          </cell>
          <cell r="I19">
            <v>4.3851005495474151</v>
          </cell>
          <cell r="J19">
            <v>4.3851086249053068</v>
          </cell>
          <cell r="K19">
            <v>4.3851205962400632</v>
          </cell>
          <cell r="L19">
            <v>4.3851392136072427</v>
          </cell>
          <cell r="M19">
            <v>4.385187156649188</v>
          </cell>
        </row>
        <row r="20">
          <cell r="B20">
            <v>5.6294110867527705</v>
          </cell>
          <cell r="C20">
            <v>5.7641022397677331</v>
          </cell>
          <cell r="D20">
            <v>5.5549705288200419</v>
          </cell>
          <cell r="E20">
            <v>5.7446735595162997</v>
          </cell>
          <cell r="F20">
            <v>5.7325016727405789</v>
          </cell>
          <cell r="G20">
            <v>5.5718735752614075</v>
          </cell>
          <cell r="H20">
            <v>5.4111505140002922</v>
          </cell>
          <cell r="I20">
            <v>5.2504170257633502</v>
          </cell>
          <cell r="J20">
            <v>5.2504336286166042</v>
          </cell>
          <cell r="K20">
            <v>5.2504660864286183</v>
          </cell>
          <cell r="L20">
            <v>5.250473374211829</v>
          </cell>
          <cell r="M20">
            <v>5.2505768987916355</v>
          </cell>
        </row>
        <row r="21">
          <cell r="B21">
            <v>0</v>
          </cell>
          <cell r="C21">
            <v>4.8103132628684019E-5</v>
          </cell>
          <cell r="D21">
            <v>1.1077364333418741E-4</v>
          </cell>
          <cell r="E21">
            <v>2.2341699531339446E-4</v>
          </cell>
          <cell r="F21">
            <v>3.1995343023592056E-4</v>
          </cell>
          <cell r="G21">
            <v>3.312616639286034E-4</v>
          </cell>
          <cell r="H21">
            <v>3.4428759809410943E-4</v>
          </cell>
          <cell r="I21">
            <v>4.3798873352211208E-4</v>
          </cell>
          <cell r="J21">
            <v>4.4915161327526955E-4</v>
          </cell>
          <cell r="K21">
            <v>5.5348317835833625E-4</v>
          </cell>
          <cell r="L21">
            <v>5.7313677660135584E-4</v>
          </cell>
          <cell r="M21">
            <v>1.0862057817969326E-3</v>
          </cell>
        </row>
        <row r="28">
          <cell r="B28">
            <v>3.3321045009380569E-3</v>
          </cell>
          <cell r="C28">
            <v>4.3847723430548427E-3</v>
          </cell>
          <cell r="D28">
            <v>4.4042747720041903E-3</v>
          </cell>
          <cell r="E28">
            <v>5.607596940521215E-3</v>
          </cell>
          <cell r="F28">
            <v>1.7378001672164738E-2</v>
          </cell>
          <cell r="G28">
            <v>2.5520252466170165E-2</v>
          </cell>
          <cell r="H28">
            <v>2.5558958752323724E-2</v>
          </cell>
          <cell r="I28">
            <v>9.943342138118362E-2</v>
          </cell>
          <cell r="J28">
            <v>0.10642181880608756</v>
          </cell>
          <cell r="K28">
            <v>0.41762233809351318</v>
          </cell>
          <cell r="L28">
            <v>0.63679790483474763</v>
          </cell>
          <cell r="M28">
            <v>0.70991630011792739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1.0144037160139832E-3</v>
          </cell>
          <cell r="J29">
            <v>1.0312309772145063E-3</v>
          </cell>
          <cell r="K29">
            <v>1.2455411165638187E-3</v>
          </cell>
          <cell r="L29">
            <v>1.3013601051224035E-3</v>
          </cell>
          <cell r="M29">
            <v>3.0651219078361193E-3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4.2070076458854454E-3</v>
          </cell>
          <cell r="J31">
            <v>4.2012819647481714E-3</v>
          </cell>
          <cell r="K31">
            <v>6.9466024763946317E-3</v>
          </cell>
          <cell r="L31">
            <v>7.3832039200898789E-3</v>
          </cell>
          <cell r="M31">
            <v>2.7828959866385901E-2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8">
          <cell r="B38">
            <v>1.2890710214847443</v>
          </cell>
          <cell r="C38">
            <v>3.4822691845422002</v>
          </cell>
          <cell r="D38">
            <v>3.4789415187359216</v>
          </cell>
          <cell r="E38">
            <v>3.4789066094264149</v>
          </cell>
          <cell r="F38">
            <v>3.4789073309705785</v>
          </cell>
          <cell r="G38">
            <v>3.4779612532477673</v>
          </cell>
          <cell r="H38">
            <v>3.4779827100751262</v>
          </cell>
          <cell r="I38">
            <v>3.4796327495943005</v>
          </cell>
          <cell r="J38">
            <v>3.4795353349785176</v>
          </cell>
          <cell r="K38">
            <v>3.4800156702477651</v>
          </cell>
          <cell r="L38">
            <v>3.4800757487324758</v>
          </cell>
          <cell r="M38">
            <v>3.48356194087417</v>
          </cell>
        </row>
        <row r="39">
          <cell r="B39">
            <v>1.17647137509615</v>
          </cell>
          <cell r="C39">
            <v>3.1780948820606043</v>
          </cell>
          <cell r="D39">
            <v>3.1750578860365479</v>
          </cell>
          <cell r="E39">
            <v>3.1750260260360736</v>
          </cell>
          <cell r="F39">
            <v>3.1750266845537545</v>
          </cell>
          <cell r="G39">
            <v>3.1741632462008957</v>
          </cell>
          <cell r="H39">
            <v>3.1741828287861553</v>
          </cell>
          <cell r="I39">
            <v>3.1756887382587426</v>
          </cell>
          <cell r="J39">
            <v>3.1755998327561921</v>
          </cell>
          <cell r="K39">
            <v>3.1760382110032452</v>
          </cell>
          <cell r="L39">
            <v>3.1760930416652808</v>
          </cell>
          <cell r="M39">
            <v>3.1792747168363369</v>
          </cell>
        </row>
      </sheetData>
      <sheetData sheetId="70">
        <row r="3">
          <cell r="B3">
            <v>48.063397652170998</v>
          </cell>
          <cell r="C3">
            <v>50.716969059934321</v>
          </cell>
          <cell r="D3">
            <v>52.366724270802798</v>
          </cell>
          <cell r="E3">
            <v>53.836873789865137</v>
          </cell>
          <cell r="F3">
            <v>54.805005243691788</v>
          </cell>
          <cell r="G3">
            <v>55.348844044688569</v>
          </cell>
          <cell r="H3">
            <v>56.040891774012216</v>
          </cell>
          <cell r="I3">
            <v>56.732939257300679</v>
          </cell>
          <cell r="J3">
            <v>57.427766268558692</v>
          </cell>
          <cell r="K3">
            <v>58.992517342842071</v>
          </cell>
          <cell r="L3">
            <v>57.520117634894795</v>
          </cell>
          <cell r="M3">
            <v>57.640467459718614</v>
          </cell>
        </row>
        <row r="6">
          <cell r="B6">
            <v>0</v>
          </cell>
          <cell r="C6">
            <v>4.8941893242570487</v>
          </cell>
          <cell r="D6">
            <v>4.8941905587809016</v>
          </cell>
          <cell r="E6">
            <v>4.8943873787384593</v>
          </cell>
          <cell r="F6">
            <v>4.8954260511348089</v>
          </cell>
          <cell r="G6">
            <v>4.8956636608614561</v>
          </cell>
          <cell r="H6">
            <v>4.8956710034362727</v>
          </cell>
          <cell r="I6">
            <v>4.8956921642317806</v>
          </cell>
          <cell r="J6">
            <v>4.8957132694219512</v>
          </cell>
          <cell r="K6">
            <v>4.8959222453328657</v>
          </cell>
          <cell r="L6">
            <v>4.8960185521785933</v>
          </cell>
          <cell r="M6">
            <v>4.8979797110075705</v>
          </cell>
        </row>
        <row r="11">
          <cell r="B11">
            <v>60.070001050943482</v>
          </cell>
          <cell r="C11">
            <v>62.576415554444296</v>
          </cell>
          <cell r="D11">
            <v>64.895714956856736</v>
          </cell>
          <cell r="E11">
            <v>67.325603557001074</v>
          </cell>
          <cell r="F11">
            <v>69.292738605853913</v>
          </cell>
          <cell r="G11">
            <v>70.28237749515776</v>
          </cell>
          <cell r="H11">
            <v>71.165895335741425</v>
          </cell>
          <cell r="I11">
            <v>72.050691365348868</v>
          </cell>
          <cell r="J11">
            <v>72.749945329134334</v>
          </cell>
          <cell r="K11">
            <v>74.618264845788985</v>
          </cell>
          <cell r="L11">
            <v>73.145827294629129</v>
          </cell>
          <cell r="M11">
            <v>73.26994737714088</v>
          </cell>
        </row>
        <row r="18">
          <cell r="B18">
            <v>3.5600019703904997</v>
          </cell>
          <cell r="C18">
            <v>3.4647174507110776</v>
          </cell>
          <cell r="D18">
            <v>2.8396388906763432</v>
          </cell>
          <cell r="E18">
            <v>1.084283481751751E-3</v>
          </cell>
          <cell r="F18">
            <v>1.2209685423580901E-3</v>
          </cell>
          <cell r="G18">
            <v>1.0643395556494081E-3</v>
          </cell>
          <cell r="H18">
            <v>1.3485759018950169E-3</v>
          </cell>
          <cell r="I18">
            <v>3.013073023153809E-3</v>
          </cell>
          <cell r="J18">
            <v>2.0202697743399293E-3</v>
          </cell>
          <cell r="K18">
            <v>3.3876999435382897E-3</v>
          </cell>
          <cell r="L18">
            <v>1.6532110017628168E-3</v>
          </cell>
          <cell r="M18">
            <v>3.0893599445160837E-3</v>
          </cell>
        </row>
        <row r="19">
          <cell r="B19">
            <v>12.728640962548841</v>
          </cell>
          <cell r="C19">
            <v>13.638425437021191</v>
          </cell>
          <cell r="D19">
            <v>13.523044864052096</v>
          </cell>
          <cell r="E19">
            <v>17.062456453604288</v>
          </cell>
          <cell r="F19">
            <v>16.514110261945067</v>
          </cell>
          <cell r="G19">
            <v>15.983092112762661</v>
          </cell>
          <cell r="H19">
            <v>18.183405271991727</v>
          </cell>
          <cell r="I19">
            <v>18.696229056305679</v>
          </cell>
          <cell r="J19">
            <v>18.790827379761609</v>
          </cell>
          <cell r="K19">
            <v>19.468464803251141</v>
          </cell>
          <cell r="L19">
            <v>19.015693142036135</v>
          </cell>
          <cell r="M19">
            <v>19.075892769962341</v>
          </cell>
        </row>
        <row r="21">
          <cell r="B21">
            <v>7.7980422035883601</v>
          </cell>
          <cell r="C21">
            <v>8.0801403510082697</v>
          </cell>
          <cell r="D21">
            <v>5.6082617858987591</v>
          </cell>
          <cell r="E21">
            <v>5.5456250381539736</v>
          </cell>
          <cell r="F21">
            <v>5.4829877126087094</v>
          </cell>
          <cell r="G21">
            <v>5.4553143661209287</v>
          </cell>
          <cell r="H21">
            <v>5.4276379959294498</v>
          </cell>
          <cell r="I21">
            <v>5.3999549729492555</v>
          </cell>
          <cell r="J21">
            <v>5.3999577249740316</v>
          </cell>
          <cell r="K21">
            <v>5.3999473699578111</v>
          </cell>
          <cell r="L21">
            <v>5.3999490326419242</v>
          </cell>
          <cell r="M21">
            <v>5.3999161910224354</v>
          </cell>
        </row>
        <row r="22">
          <cell r="B22">
            <v>6.762816724175176E-2</v>
          </cell>
          <cell r="C22">
            <v>8.5492315754686188E-2</v>
          </cell>
          <cell r="D22">
            <v>8.5497217811926152E-2</v>
          </cell>
          <cell r="E22">
            <v>8.5497479222536643E-2</v>
          </cell>
          <cell r="F22">
            <v>8.5497213756308019E-2</v>
          </cell>
          <cell r="G22">
            <v>8.5497207947233742E-2</v>
          </cell>
          <cell r="H22">
            <v>8.5497885181834987E-2</v>
          </cell>
          <cell r="I22">
            <v>8.5498279094527396E-2</v>
          </cell>
          <cell r="J22">
            <v>8.5498632061985352E-2</v>
          </cell>
          <cell r="K22">
            <v>8.5500079829780209E-2</v>
          </cell>
          <cell r="L22">
            <v>8.5501144006092614E-2</v>
          </cell>
          <cell r="M22">
            <v>8.550811314852079E-2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2.5489223298275797E-3</v>
          </cell>
          <cell r="F23">
            <v>1.0187867753412218E-2</v>
          </cell>
          <cell r="G23">
            <v>1.5122993987851645E-2</v>
          </cell>
          <cell r="H23">
            <v>1.4545235547844093E-2</v>
          </cell>
          <cell r="I23">
            <v>0.1057302644627458</v>
          </cell>
          <cell r="J23">
            <v>0.12456742123045741</v>
          </cell>
          <cell r="K23">
            <v>0.28137514781921613</v>
          </cell>
          <cell r="L23">
            <v>0.33616279005830896</v>
          </cell>
          <cell r="M23">
            <v>0.45331593876270293</v>
          </cell>
        </row>
        <row r="24">
          <cell r="B24">
            <v>0.7484621228280568</v>
          </cell>
          <cell r="C24">
            <v>0.94972966108141055</v>
          </cell>
          <cell r="D24">
            <v>2.4453109720660335</v>
          </cell>
          <cell r="E24">
            <v>4.0785041445800028</v>
          </cell>
          <cell r="F24">
            <v>5.7640164029712455</v>
          </cell>
          <cell r="G24">
            <v>6.3536839804739529</v>
          </cell>
          <cell r="H24">
            <v>6.4047187064324955</v>
          </cell>
          <cell r="I24">
            <v>6.4536328038130604</v>
          </cell>
          <cell r="J24">
            <v>6.4565233700400508</v>
          </cell>
          <cell r="K24">
            <v>8.6107430176801731</v>
          </cell>
          <cell r="L24">
            <v>8.6107780508320406</v>
          </cell>
          <cell r="M24">
            <v>8.6150195366249012</v>
          </cell>
        </row>
        <row r="33">
          <cell r="B33">
            <v>12.00660339877248</v>
          </cell>
          <cell r="C33">
            <v>12.710040225828219</v>
          </cell>
          <cell r="D33">
            <v>13.3795846320398</v>
          </cell>
          <cell r="E33">
            <v>14.339546208774992</v>
          </cell>
          <cell r="F33">
            <v>15.339668167003756</v>
          </cell>
          <cell r="G33">
            <v>15.785747648019479</v>
          </cell>
          <cell r="H33">
            <v>15.977321481745173</v>
          </cell>
          <cell r="I33">
            <v>16.170380679134404</v>
          </cell>
          <cell r="J33">
            <v>16.174712963698688</v>
          </cell>
          <cell r="K33">
            <v>16.478706826720437</v>
          </cell>
          <cell r="L33">
            <v>16.478750064011855</v>
          </cell>
          <cell r="M33">
            <v>16.485111804768373</v>
          </cell>
        </row>
        <row r="34">
          <cell r="B34">
            <v>8.8978008873506731</v>
          </cell>
          <cell r="C34">
            <v>8.1048155217551852</v>
          </cell>
          <cell r="D34">
            <v>8.0013021930400878</v>
          </cell>
          <cell r="E34">
            <v>6.5041767433303956</v>
          </cell>
          <cell r="F34">
            <v>4.9554045706441601</v>
          </cell>
          <cell r="G34">
            <v>3.3848081533320724</v>
          </cell>
          <cell r="H34">
            <v>1.8148094810824673</v>
          </cell>
          <cell r="I34">
            <v>0.25928336035153687</v>
          </cell>
          <cell r="J34">
            <v>0.25925517447138463</v>
          </cell>
          <cell r="K34">
            <v>0.25921040015842833</v>
          </cell>
          <cell r="L34">
            <v>0.24971416922979947</v>
          </cell>
          <cell r="M34">
            <v>0.24700407512560116</v>
          </cell>
        </row>
        <row r="35">
          <cell r="B35">
            <v>2.7300011092375813</v>
          </cell>
          <cell r="C35">
            <v>2.1188579131622634</v>
          </cell>
          <cell r="D35">
            <v>2.5877393626835945E-3</v>
          </cell>
          <cell r="E35">
            <v>7.4481493219849895E-4</v>
          </cell>
          <cell r="F35">
            <v>1.1523874221694153E-3</v>
          </cell>
          <cell r="G35">
            <v>1.0268280755539225E-3</v>
          </cell>
          <cell r="H35">
            <v>1.146224896857419E-3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9.663428650772901E-5</v>
          </cell>
          <cell r="E36">
            <v>4.011154296599166E-4</v>
          </cell>
          <cell r="F36">
            <v>4.3362260143925971E-4</v>
          </cell>
          <cell r="G36">
            <v>4.8120084003967702E-4</v>
          </cell>
          <cell r="H36">
            <v>4.7448419288478167E-4</v>
          </cell>
          <cell r="I36">
            <v>3.8296167766877295E-4</v>
          </cell>
          <cell r="J36">
            <v>3.8436969375733307E-4</v>
          </cell>
          <cell r="K36">
            <v>4.2089702225629592E-4</v>
          </cell>
          <cell r="L36">
            <v>4.4687852726342183E-4</v>
          </cell>
          <cell r="M36">
            <v>9.7748056037955653E-4</v>
          </cell>
        </row>
        <row r="37">
          <cell r="B37">
            <v>35.247071585520118</v>
          </cell>
          <cell r="C37">
            <v>30.189913834858675</v>
          </cell>
          <cell r="D37">
            <v>31.210566329081136</v>
          </cell>
          <cell r="E37">
            <v>26.494051162160645</v>
          </cell>
          <cell r="F37">
            <v>23.800874112118013</v>
          </cell>
          <cell r="G37">
            <v>22.06901169825133</v>
          </cell>
          <cell r="H37">
            <v>20.04108949996564</v>
          </cell>
          <cell r="I37">
            <v>20.042773015066977</v>
          </cell>
          <cell r="J37">
            <v>13.632343007926151</v>
          </cell>
          <cell r="K37">
            <v>11.095237477066773</v>
          </cell>
          <cell r="L37">
            <v>11.144457853701535</v>
          </cell>
          <cell r="M37">
            <v>9.8607983152615883</v>
          </cell>
        </row>
        <row r="38">
          <cell r="B38">
            <v>0.30528841447987781</v>
          </cell>
          <cell r="C38">
            <v>8.7268910005369363E-5</v>
          </cell>
          <cell r="D38">
            <v>2.7495985700142493</v>
          </cell>
          <cell r="E38">
            <v>2.5703943758808285</v>
          </cell>
          <cell r="F38">
            <v>2.5867298949668389</v>
          </cell>
          <cell r="G38">
            <v>2.7135238568675426</v>
          </cell>
          <cell r="H38">
            <v>2.7216053876808757</v>
          </cell>
          <cell r="I38">
            <v>2.7357774888528685</v>
          </cell>
          <cell r="J38">
            <v>2.7298256139583232</v>
          </cell>
          <cell r="K38">
            <v>2.7017532228056589</v>
          </cell>
          <cell r="L38">
            <v>2.6895048348389254</v>
          </cell>
          <cell r="M38">
            <v>2.7074567783855064</v>
          </cell>
        </row>
        <row r="39">
          <cell r="B39">
            <v>0.43672512733005042</v>
          </cell>
          <cell r="C39">
            <v>0.55206606141648296</v>
          </cell>
          <cell r="D39">
            <v>0.92147926184655304</v>
          </cell>
          <cell r="E39">
            <v>2.1844908694582967</v>
          </cell>
          <cell r="F39">
            <v>3.6396746096291528</v>
          </cell>
          <cell r="G39">
            <v>5.6668921793456253</v>
          </cell>
          <cell r="H39">
            <v>5.7382006855416305</v>
          </cell>
          <cell r="I39">
            <v>5.7382552405887717</v>
          </cell>
          <cell r="J39">
            <v>5.7384827977163448</v>
          </cell>
          <cell r="K39">
            <v>6.0302728987299332</v>
          </cell>
          <cell r="L39">
            <v>6.2314373135996837</v>
          </cell>
          <cell r="M39">
            <v>7.046538676086076</v>
          </cell>
        </row>
        <row r="55">
          <cell r="B55">
            <v>9.8138874146294732</v>
          </cell>
          <cell r="C55">
            <v>10.335082490395402</v>
          </cell>
          <cell r="D55">
            <v>10.3351326744812</v>
          </cell>
          <cell r="E55">
            <v>10.582227145848835</v>
          </cell>
          <cell r="F55">
            <v>10.862129304879202</v>
          </cell>
          <cell r="G55">
            <v>11.101036223251757</v>
          </cell>
          <cell r="H55">
            <v>11.319363989487902</v>
          </cell>
          <cell r="I55">
            <v>11.53802960668725</v>
          </cell>
          <cell r="J55">
            <v>11.538031592204636</v>
          </cell>
          <cell r="K55">
            <v>11.736556365986118</v>
          </cell>
          <cell r="L55">
            <v>11.736558028314231</v>
          </cell>
          <cell r="M55">
            <v>11.736564158697774</v>
          </cell>
        </row>
        <row r="56">
          <cell r="B56">
            <v>1.1081301913717583</v>
          </cell>
          <cell r="C56">
            <v>1.4007924758127142</v>
          </cell>
          <cell r="D56">
            <v>3.5517880404053503</v>
          </cell>
          <cell r="E56">
            <v>5.8115641637472084</v>
          </cell>
          <cell r="F56">
            <v>8.1621741182518726</v>
          </cell>
          <cell r="G56">
            <v>8.917688391617892</v>
          </cell>
          <cell r="H56">
            <v>8.9177381520638637</v>
          </cell>
          <cell r="I56">
            <v>8.9177557884372654</v>
          </cell>
          <cell r="J56">
            <v>8.9326912454066782</v>
          </cell>
          <cell r="K56">
            <v>9.1750010132126221</v>
          </cell>
          <cell r="L56">
            <v>9.1751434021043252</v>
          </cell>
          <cell r="M56">
            <v>9.1970623091661121</v>
          </cell>
        </row>
        <row r="57">
          <cell r="B57">
            <v>6.9177032501589562</v>
          </cell>
          <cell r="C57">
            <v>6.311381016310059</v>
          </cell>
          <cell r="D57">
            <v>6.2459440597884148</v>
          </cell>
          <cell r="E57">
            <v>5.0979687461884398</v>
          </cell>
          <cell r="F57">
            <v>3.8997256965171316</v>
          </cell>
          <cell r="G57">
            <v>2.6745128717008355</v>
          </cell>
          <cell r="H57">
            <v>1.4398542871408633</v>
          </cell>
          <cell r="I57">
            <v>0.20677967540981057</v>
          </cell>
          <cell r="J57">
            <v>0.20675835143527313</v>
          </cell>
          <cell r="K57">
            <v>0.20675178412706055</v>
          </cell>
          <cell r="L57">
            <v>0.19921035524031333</v>
          </cell>
          <cell r="M57">
            <v>0.19747476373389553</v>
          </cell>
        </row>
        <row r="58">
          <cell r="B58">
            <v>1.8458219999832608</v>
          </cell>
          <cell r="C58">
            <v>1.4388104659328338</v>
          </cell>
          <cell r="D58">
            <v>1.7685581206840701E-3</v>
          </cell>
          <cell r="E58">
            <v>5.1448091441611324E-4</v>
          </cell>
          <cell r="F58">
            <v>8.0443844488813684E-4</v>
          </cell>
          <cell r="G58">
            <v>7.2429885379384764E-4</v>
          </cell>
          <cell r="H58">
            <v>8.1690015617907094E-4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28.619768228277998</v>
          </cell>
          <cell r="C59">
            <v>24.324324047397734</v>
          </cell>
          <cell r="D59">
            <v>27.376172788109717</v>
          </cell>
          <cell r="E59">
            <v>23.429977400774057</v>
          </cell>
          <cell r="F59">
            <v>21.301217183660729</v>
          </cell>
          <cell r="G59">
            <v>20.038354401376644</v>
          </cell>
          <cell r="H59">
            <v>18.439075037691094</v>
          </cell>
          <cell r="I59">
            <v>18.538599576415635</v>
          </cell>
          <cell r="J59">
            <v>13.317688476574753</v>
          </cell>
          <cell r="K59">
            <v>9.7690517192994015</v>
          </cell>
          <cell r="L59">
            <v>9.8373777823409299</v>
          </cell>
          <cell r="M59">
            <v>8.8016550576676877</v>
          </cell>
        </row>
        <row r="60">
          <cell r="B60">
            <v>0</v>
          </cell>
          <cell r="C60">
            <v>0</v>
          </cell>
          <cell r="D60">
            <v>5.0703780195492085E-2</v>
          </cell>
          <cell r="E60">
            <v>0.16865803098858254</v>
          </cell>
          <cell r="F60">
            <v>0.20757405546602375</v>
          </cell>
          <cell r="G60">
            <v>0.23398677579479071</v>
          </cell>
          <cell r="H60">
            <v>0.23457142848747498</v>
          </cell>
          <cell r="I60">
            <v>0.23456841948775581</v>
          </cell>
          <cell r="J60">
            <v>0.21964057651618832</v>
          </cell>
          <cell r="K60">
            <v>4.0549690216105185</v>
          </cell>
          <cell r="L60">
            <v>4.0548411700520335</v>
          </cell>
          <cell r="M60">
            <v>4.0329322032549575</v>
          </cell>
        </row>
        <row r="61">
          <cell r="B61">
            <v>2.3674013103096847</v>
          </cell>
          <cell r="C61">
            <v>2.3075018221735739</v>
          </cell>
          <cell r="D61">
            <v>1.8954589595264599</v>
          </cell>
          <cell r="E61">
            <v>7.2646993277367361E-4</v>
          </cell>
          <cell r="F61">
            <v>8.2110134473581614E-4</v>
          </cell>
          <cell r="G61">
            <v>7.184292000633509E-4</v>
          </cell>
          <cell r="H61">
            <v>9.136601735338745E-4</v>
          </cell>
          <cell r="I61">
            <v>2.0488896557445888E-3</v>
          </cell>
          <cell r="J61">
            <v>1.3737834465511502E-3</v>
          </cell>
          <cell r="K61">
            <v>2.3036359616060383E-3</v>
          </cell>
          <cell r="L61">
            <v>1.1241834811987154E-3</v>
          </cell>
          <cell r="M61">
            <v>2.1007647622709388E-3</v>
          </cell>
        </row>
        <row r="62">
          <cell r="B62">
            <v>5.1850544736033912</v>
          </cell>
          <cell r="C62">
            <v>5.5675576123334665</v>
          </cell>
          <cell r="D62">
            <v>5.6974156263067037</v>
          </cell>
          <cell r="E62">
            <v>8.6447003645990357</v>
          </cell>
          <cell r="F62">
            <v>8.6310810486521969</v>
          </cell>
          <cell r="G62">
            <v>7.7176531530032024</v>
          </cell>
          <cell r="H62">
            <v>8.8110224314948464</v>
          </cell>
          <cell r="I62">
            <v>8.9969528015473301</v>
          </cell>
          <cell r="J62">
            <v>9.1641951122204688</v>
          </cell>
          <cell r="K62">
            <v>9.5796497758674199</v>
          </cell>
          <cell r="L62">
            <v>9.4749039725414761</v>
          </cell>
          <cell r="M62">
            <v>9.6078816425552116</v>
          </cell>
        </row>
        <row r="63">
          <cell r="B63">
            <v>6.5822719484493595</v>
          </cell>
          <cell r="C63">
            <v>7.0678484304837221</v>
          </cell>
          <cell r="D63">
            <v>6.8712608578414534</v>
          </cell>
          <cell r="E63">
            <v>7.2980626048910695</v>
          </cell>
          <cell r="F63">
            <v>6.8810690238777976</v>
          </cell>
          <cell r="G63">
            <v>7.3755598795524495</v>
          </cell>
          <cell r="H63">
            <v>8.4119832743810754</v>
          </cell>
          <cell r="I63">
            <v>8.7652548806603185</v>
          </cell>
          <cell r="J63">
            <v>8.6878010348518409</v>
          </cell>
          <cell r="K63">
            <v>8.9160879804165418</v>
          </cell>
          <cell r="L63">
            <v>8.5906983929033061</v>
          </cell>
          <cell r="M63">
            <v>8.5155081209066399</v>
          </cell>
        </row>
        <row r="64">
          <cell r="B64">
            <v>5.3111179573159584</v>
          </cell>
          <cell r="C64">
            <v>6.266938120037568</v>
          </cell>
          <cell r="D64">
            <v>5.830283582178712</v>
          </cell>
          <cell r="E64">
            <v>6.8561681468592104</v>
          </cell>
          <cell r="F64">
            <v>7.4701044589931582</v>
          </cell>
          <cell r="G64">
            <v>8.0980744049524098</v>
          </cell>
          <cell r="H64">
            <v>8.5188759064961488</v>
          </cell>
          <cell r="I64">
            <v>8.9255010492688296</v>
          </cell>
          <cell r="J64">
            <v>9.1748374205252059</v>
          </cell>
          <cell r="K64">
            <v>9.4644675901487947</v>
          </cell>
          <cell r="L64">
            <v>6.9684837729154756</v>
          </cell>
          <cell r="M64">
            <v>6.7423283660935276</v>
          </cell>
        </row>
        <row r="65">
          <cell r="B65">
            <v>0.46151872883082901</v>
          </cell>
          <cell r="C65">
            <v>0.54457547043531584</v>
          </cell>
          <cell r="D65">
            <v>0.54457647835536405</v>
          </cell>
          <cell r="E65">
            <v>0.54458185082755362</v>
          </cell>
          <cell r="F65">
            <v>0.54485658746956611</v>
          </cell>
          <cell r="G65">
            <v>0.5448618501377076</v>
          </cell>
          <cell r="H65">
            <v>0.54486850941496123</v>
          </cell>
          <cell r="I65">
            <v>0.54487760962119314</v>
          </cell>
          <cell r="J65">
            <v>0.54488340256132117</v>
          </cell>
          <cell r="K65">
            <v>0.54490222835094559</v>
          </cell>
          <cell r="L65">
            <v>0.54492120493507956</v>
          </cell>
          <cell r="M65">
            <v>0.54502684403942014</v>
          </cell>
        </row>
        <row r="66">
          <cell r="B66">
            <v>4.1173662834946549</v>
          </cell>
          <cell r="C66">
            <v>4.2663141053323654</v>
          </cell>
          <cell r="D66">
            <v>2.961162222954544</v>
          </cell>
          <cell r="E66">
            <v>2.9280900201452988</v>
          </cell>
          <cell r="F66">
            <v>2.895017512257398</v>
          </cell>
          <cell r="G66">
            <v>2.880405985311854</v>
          </cell>
          <cell r="H66">
            <v>2.909213965818187</v>
          </cell>
          <cell r="I66">
            <v>2.9375755052843959</v>
          </cell>
          <cell r="J66">
            <v>2.9375770023858729</v>
          </cell>
          <cell r="K66">
            <v>2.9375713692570509</v>
          </cell>
          <cell r="L66">
            <v>2.9375722737572043</v>
          </cell>
          <cell r="M66">
            <v>2.9375544079162075</v>
          </cell>
        </row>
        <row r="67">
          <cell r="B67">
            <v>6.762816724175176E-2</v>
          </cell>
          <cell r="C67">
            <v>8.5492315754686188E-2</v>
          </cell>
          <cell r="D67">
            <v>8.5497217811926152E-2</v>
          </cell>
          <cell r="E67">
            <v>8.5497479222536643E-2</v>
          </cell>
          <cell r="F67">
            <v>8.5497213756308019E-2</v>
          </cell>
          <cell r="G67">
            <v>8.5497207947233742E-2</v>
          </cell>
          <cell r="H67">
            <v>8.5497885181834987E-2</v>
          </cell>
          <cell r="I67">
            <v>8.5498279094527396E-2</v>
          </cell>
          <cell r="J67">
            <v>8.5498632061985352E-2</v>
          </cell>
          <cell r="K67">
            <v>8.5500079829780209E-2</v>
          </cell>
          <cell r="L67">
            <v>8.5501144006092614E-2</v>
          </cell>
          <cell r="M67">
            <v>8.550811314852079E-2</v>
          </cell>
        </row>
        <row r="68">
          <cell r="B68">
            <v>0.3105115655316657</v>
          </cell>
          <cell r="C68">
            <v>0.39251896966711947</v>
          </cell>
          <cell r="D68">
            <v>0.65517175517289872</v>
          </cell>
          <cell r="E68">
            <v>1.5531730081848467</v>
          </cell>
          <cell r="F68">
            <v>2.5878086474463231</v>
          </cell>
          <cell r="G68">
            <v>4.0291603395147355</v>
          </cell>
          <cell r="H68">
            <v>4.1056825905050376</v>
          </cell>
          <cell r="I68">
            <v>4.1315437732239193</v>
          </cell>
          <cell r="J68">
            <v>4.1317076143557729</v>
          </cell>
          <cell r="K68">
            <v>4.341796487085559</v>
          </cell>
          <cell r="L68">
            <v>4.486634865791773</v>
          </cell>
          <cell r="M68">
            <v>5.0735078467819799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5.1452796221808307E-4</v>
          </cell>
          <cell r="F69">
            <v>2.731863467769153E-3</v>
          </cell>
          <cell r="G69">
            <v>3.360823002082802E-3</v>
          </cell>
          <cell r="H69">
            <v>3.3719806841924519E-3</v>
          </cell>
          <cell r="I69">
            <v>3.2616471855001702E-2</v>
          </cell>
          <cell r="J69">
            <v>4.1726118021619678E-2</v>
          </cell>
          <cell r="K69">
            <v>0.11453243214167434</v>
          </cell>
          <cell r="L69">
            <v>0.12112320854723725</v>
          </cell>
          <cell r="M69">
            <v>0.22852352963931163</v>
          </cell>
        </row>
        <row r="70">
          <cell r="B70">
            <v>0</v>
          </cell>
          <cell r="C70">
            <v>4.0435955833408057</v>
          </cell>
          <cell r="D70">
            <v>4.04359660330854</v>
          </cell>
          <cell r="E70">
            <v>4.0436371225178798</v>
          </cell>
          <cell r="F70">
            <v>4.0436433715354054</v>
          </cell>
          <cell r="G70">
            <v>4.0436451935363698</v>
          </cell>
          <cell r="H70">
            <v>4.0436492424548405</v>
          </cell>
          <cell r="I70">
            <v>4.043650303085049</v>
          </cell>
          <cell r="J70">
            <v>4.0436502960329879</v>
          </cell>
          <cell r="K70">
            <v>4.0436521370880456</v>
          </cell>
          <cell r="L70">
            <v>4.0436540115200952</v>
          </cell>
          <cell r="M70">
            <v>4.0436627471666249</v>
          </cell>
        </row>
        <row r="71">
          <cell r="B71">
            <v>72.70818151919876</v>
          </cell>
          <cell r="C71">
            <v>74.352732925407395</v>
          </cell>
          <cell r="D71">
            <v>76.145933204557466</v>
          </cell>
          <cell r="E71">
            <v>77.046061563603956</v>
          </cell>
          <cell r="F71">
            <v>77.576255626020526</v>
          </cell>
          <cell r="G71">
            <v>77.745240228753801</v>
          </cell>
          <cell r="H71">
            <v>77.786499241632043</v>
          </cell>
          <cell r="I71">
            <v>77.901252629734046</v>
          </cell>
          <cell r="J71">
            <v>73.028060658601163</v>
          </cell>
          <cell r="K71">
            <v>74.972793620383129</v>
          </cell>
          <cell r="L71">
            <v>72.25774776845077</v>
          </cell>
          <cell r="M71">
            <v>71.747290875530155</v>
          </cell>
        </row>
      </sheetData>
      <sheetData sheetId="71">
        <row r="3">
          <cell r="B3">
            <v>56.994774574912441</v>
          </cell>
          <cell r="C3">
            <v>58.701894525467331</v>
          </cell>
          <cell r="D3">
            <v>61.538282472556133</v>
          </cell>
          <cell r="E3">
            <v>62.070183490182423</v>
          </cell>
          <cell r="F3">
            <v>62.292797803828122</v>
          </cell>
          <cell r="G3">
            <v>62.658437351768811</v>
          </cell>
          <cell r="H3">
            <v>62.135957972861917</v>
          </cell>
          <cell r="I3">
            <v>61.613428666199759</v>
          </cell>
          <cell r="J3">
            <v>62.661065851916909</v>
          </cell>
          <cell r="K3">
            <v>63.515963431414207</v>
          </cell>
          <cell r="L3">
            <v>64.326005871747142</v>
          </cell>
          <cell r="M3">
            <v>65.100369891699856</v>
          </cell>
        </row>
        <row r="6">
          <cell r="B6">
            <v>0</v>
          </cell>
          <cell r="C6">
            <v>6.9641977770652783</v>
          </cell>
          <cell r="D6">
            <v>6.9634835567503846</v>
          </cell>
          <cell r="E6">
            <v>6.963763009971295</v>
          </cell>
          <cell r="F6">
            <v>6.9637149706481329</v>
          </cell>
          <cell r="G6">
            <v>6.9638351299028933</v>
          </cell>
          <cell r="H6">
            <v>6.9637363115405826</v>
          </cell>
          <cell r="I6">
            <v>6.9634333389740384</v>
          </cell>
          <cell r="J6">
            <v>6.9620303433256847</v>
          </cell>
          <cell r="K6">
            <v>6.9620357492836371</v>
          </cell>
          <cell r="L6">
            <v>6.9620480872706381</v>
          </cell>
          <cell r="M6">
            <v>6.9624805826664939</v>
          </cell>
        </row>
        <row r="11">
          <cell r="B11">
            <v>60.950000807948754</v>
          </cell>
          <cell r="C11">
            <v>60.499272057368962</v>
          </cell>
          <cell r="D11">
            <v>65.448725835082726</v>
          </cell>
          <cell r="E11">
            <v>65.720487795221914</v>
          </cell>
          <cell r="F11">
            <v>65.663652414048983</v>
          </cell>
          <cell r="G11">
            <v>65.777059492837282</v>
          </cell>
          <cell r="H11">
            <v>65.022636456009266</v>
          </cell>
          <cell r="I11">
            <v>64.30519497987288</v>
          </cell>
          <cell r="J11">
            <v>65.476041818530902</v>
          </cell>
          <cell r="K11">
            <v>66.457491338195553</v>
          </cell>
          <cell r="L11">
            <v>67.415854646337323</v>
          </cell>
          <cell r="M11">
            <v>68.307015182980066</v>
          </cell>
        </row>
        <row r="12">
          <cell r="B12">
            <v>30.256633834950208</v>
          </cell>
          <cell r="C12">
            <v>27.001124354668281</v>
          </cell>
          <cell r="D12">
            <v>25.343327863671163</v>
          </cell>
          <cell r="E12">
            <v>21.351177663457513</v>
          </cell>
          <cell r="F12">
            <v>17.006261342956179</v>
          </cell>
          <cell r="G12">
            <v>14.244020047273063</v>
          </cell>
          <cell r="H12">
            <v>13.243274631112667</v>
          </cell>
          <cell r="I12">
            <v>12.812297638812538</v>
          </cell>
          <cell r="J12">
            <v>9.4093216255891221</v>
          </cell>
          <cell r="K12">
            <v>7.8549877081849475</v>
          </cell>
          <cell r="L12">
            <v>4.2263861156871929</v>
          </cell>
          <cell r="M12">
            <v>1.8007375338067044</v>
          </cell>
        </row>
        <row r="13">
          <cell r="B13">
            <v>0</v>
          </cell>
          <cell r="C13">
            <v>0</v>
          </cell>
          <cell r="D13">
            <v>7.1461646843863803E-5</v>
          </cell>
          <cell r="E13">
            <v>1.6375511373403016E-4</v>
          </cell>
          <cell r="F13">
            <v>3.5253312491234889E-4</v>
          </cell>
          <cell r="G13">
            <v>1.6930894293281252E-4</v>
          </cell>
          <cell r="H13">
            <v>1.6770404845275916E-4</v>
          </cell>
          <cell r="I13">
            <v>3.4720026130991547E-4</v>
          </cell>
          <cell r="J13">
            <v>1.7885724109609894E-4</v>
          </cell>
          <cell r="K13">
            <v>3.6545938279637413E-4</v>
          </cell>
          <cell r="L13">
            <v>2.8487384058104454E-4</v>
          </cell>
          <cell r="M13">
            <v>6.3499247637656842E-4</v>
          </cell>
        </row>
        <row r="14">
          <cell r="B14">
            <v>25.26559394212029</v>
          </cell>
          <cell r="C14">
            <v>23.790459001574739</v>
          </cell>
          <cell r="D14">
            <v>25.515017761916205</v>
          </cell>
          <cell r="E14">
            <v>26.449554841691345</v>
          </cell>
          <cell r="F14">
            <v>26.765066602590046</v>
          </cell>
          <cell r="G14">
            <v>26.939107170943267</v>
          </cell>
          <cell r="H14">
            <v>25.211417014668186</v>
          </cell>
          <cell r="I14">
            <v>23.538670085402462</v>
          </cell>
          <cell r="J14">
            <v>22.977776505975154</v>
          </cell>
          <cell r="K14">
            <v>22.392626147068924</v>
          </cell>
          <cell r="L14">
            <v>21.89230556760829</v>
          </cell>
          <cell r="M14">
            <v>20.86065398529249</v>
          </cell>
        </row>
        <row r="15">
          <cell r="B15">
            <v>0.28309263237087734</v>
          </cell>
          <cell r="C15">
            <v>2.9593206477886018</v>
          </cell>
          <cell r="D15">
            <v>1.8185641821151542E-2</v>
          </cell>
          <cell r="E15">
            <v>4.5170341707795434E-4</v>
          </cell>
          <cell r="F15">
            <v>3.9629840370056045E-4</v>
          </cell>
          <cell r="G15">
            <v>4.0065047810768572E-4</v>
          </cell>
          <cell r="H15">
            <v>3.9658094353560994E-4</v>
          </cell>
          <cell r="I15">
            <v>4.3252980556088581E-4</v>
          </cell>
          <cell r="J15">
            <v>4.3491283904502825E-4</v>
          </cell>
          <cell r="K15">
            <v>4.4578371468719787E-4</v>
          </cell>
          <cell r="L15">
            <v>4.4771646655477037E-4</v>
          </cell>
          <cell r="M15">
            <v>7.6122659539017265E-4</v>
          </cell>
        </row>
        <row r="16">
          <cell r="B16">
            <v>1.4022775136327104</v>
          </cell>
          <cell r="C16">
            <v>1.5372235676180352</v>
          </cell>
          <cell r="D16">
            <v>1.619696718202871</v>
          </cell>
          <cell r="E16">
            <v>1.6191060022711912</v>
          </cell>
          <cell r="F16">
            <v>1.7751552183260115</v>
          </cell>
          <cell r="G16">
            <v>1.9114454398238554</v>
          </cell>
          <cell r="H16">
            <v>2.0148244692798976</v>
          </cell>
          <cell r="I16">
            <v>2.1584328206007215</v>
          </cell>
          <cell r="J16">
            <v>2.3153529759765052</v>
          </cell>
          <cell r="K16">
            <v>2.3098365326537293</v>
          </cell>
          <cell r="L16">
            <v>3.6842719423260646</v>
          </cell>
          <cell r="M16">
            <v>3.6863093629787884</v>
          </cell>
        </row>
        <row r="17">
          <cell r="B17">
            <v>7.7268858076310032</v>
          </cell>
          <cell r="C17">
            <v>8.369694244033667</v>
          </cell>
          <cell r="D17">
            <v>8.1264354178840605</v>
          </cell>
          <cell r="E17">
            <v>9.9112786132861839</v>
          </cell>
          <cell r="F17">
            <v>12.124652126622603</v>
          </cell>
          <cell r="G17">
            <v>12.290702437843105</v>
          </cell>
          <cell r="H17">
            <v>12.290214320777201</v>
          </cell>
          <cell r="I17">
            <v>11.616406416314986</v>
          </cell>
          <cell r="J17">
            <v>13.036407797177892</v>
          </cell>
          <cell r="K17">
            <v>13.014144751186636</v>
          </cell>
          <cell r="L17">
            <v>13.485372942550155</v>
          </cell>
          <cell r="M17">
            <v>13.694666509188558</v>
          </cell>
        </row>
        <row r="19">
          <cell r="B19">
            <v>0.6269945705186114</v>
          </cell>
          <cell r="C19">
            <v>0.6873347168642161</v>
          </cell>
          <cell r="D19">
            <v>0.68716809941817081</v>
          </cell>
          <cell r="E19">
            <v>0.68732307933898418</v>
          </cell>
          <cell r="F19">
            <v>0.68723026203419491</v>
          </cell>
          <cell r="G19">
            <v>0.68727529984835833</v>
          </cell>
          <cell r="H19">
            <v>0.68722902937284314</v>
          </cell>
          <cell r="I19">
            <v>0.68705637000872377</v>
          </cell>
          <cell r="J19">
            <v>0.68724130439512521</v>
          </cell>
          <cell r="K19">
            <v>0.68690565612177745</v>
          </cell>
          <cell r="L19">
            <v>0.68710502831543918</v>
          </cell>
          <cell r="M19">
            <v>0.6864806128554195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1.3013161406076105E-3</v>
          </cell>
          <cell r="F20">
            <v>2.9201195805348972E-3</v>
          </cell>
          <cell r="G20">
            <v>3.4931492658342523E-3</v>
          </cell>
          <cell r="H20">
            <v>2.8946235354532623E-3</v>
          </cell>
          <cell r="I20">
            <v>1.16102815939313E-2</v>
          </cell>
          <cell r="J20">
            <v>1.0628007325610121E-2</v>
          </cell>
          <cell r="K20">
            <v>0.13001107473173296</v>
          </cell>
          <cell r="L20">
            <v>0.21335317723477559</v>
          </cell>
          <cell r="M20">
            <v>0.18698281487328355</v>
          </cell>
        </row>
        <row r="21">
          <cell r="B21">
            <v>2.929578489982295</v>
          </cell>
          <cell r="C21">
            <v>3.1924480834731686</v>
          </cell>
          <cell r="D21">
            <v>3.3650580161016692</v>
          </cell>
          <cell r="E21">
            <v>3.6715295575621583</v>
          </cell>
          <cell r="F21">
            <v>4.0013701614376922</v>
          </cell>
          <cell r="G21">
            <v>4.3576264001865814</v>
          </cell>
          <cell r="H21">
            <v>4.7418369912375073</v>
          </cell>
          <cell r="I21">
            <v>5.1591942896520759</v>
          </cell>
          <cell r="J21">
            <v>5.5589308601007721</v>
          </cell>
          <cell r="K21">
            <v>5.9837423023627725</v>
          </cell>
          <cell r="L21">
            <v>6.4471375039277747</v>
          </cell>
          <cell r="M21">
            <v>6.9284596135885934</v>
          </cell>
        </row>
        <row r="28">
          <cell r="B28">
            <v>3.9552262330363135</v>
          </cell>
          <cell r="C28">
            <v>1.7973775319016272</v>
          </cell>
          <cell r="D28">
            <v>3.9104433625265846</v>
          </cell>
          <cell r="E28">
            <v>3.6503043050394863</v>
          </cell>
          <cell r="F28">
            <v>3.3708546102208619</v>
          </cell>
          <cell r="G28">
            <v>3.1186221410684714</v>
          </cell>
          <cell r="H28">
            <v>2.8866784831473535</v>
          </cell>
          <cell r="I28">
            <v>2.6917663136731154</v>
          </cell>
          <cell r="J28">
            <v>2.8149759666139866</v>
          </cell>
          <cell r="K28">
            <v>2.9415279067813391</v>
          </cell>
          <cell r="L28">
            <v>3.0898487745901737</v>
          </cell>
          <cell r="M28">
            <v>3.2066452912802075</v>
          </cell>
        </row>
        <row r="47">
          <cell r="B47">
            <v>4.2612050763378813</v>
          </cell>
          <cell r="C47">
            <v>4.6176481207379751</v>
          </cell>
          <cell r="D47">
            <v>4.8270084696699165</v>
          </cell>
          <cell r="E47">
            <v>5.2001831413443167</v>
          </cell>
          <cell r="F47">
            <v>5.5967693751115943</v>
          </cell>
          <cell r="G47">
            <v>6.0242492955438864</v>
          </cell>
          <cell r="H47">
            <v>6.4817428408133235</v>
          </cell>
          <cell r="I47">
            <v>6.9880868098563527</v>
          </cell>
          <cell r="J47">
            <v>7.5339311166628935</v>
          </cell>
          <cell r="K47">
            <v>8.0887938289004211</v>
          </cell>
          <cell r="L47">
            <v>8.7193258226154224</v>
          </cell>
          <cell r="M47">
            <v>9.2966194207525934</v>
          </cell>
        </row>
        <row r="48">
          <cell r="B48">
            <v>24.843069447814507</v>
          </cell>
          <cell r="C48">
            <v>22.213941901377503</v>
          </cell>
          <cell r="D48">
            <v>20.911933012015279</v>
          </cell>
          <cell r="E48">
            <v>17.704701423815248</v>
          </cell>
          <cell r="F48">
            <v>14.172529026558406</v>
          </cell>
          <cell r="G48">
            <v>11.929508585830902</v>
          </cell>
          <cell r="H48">
            <v>11.09138295569743</v>
          </cell>
          <cell r="I48">
            <v>10.730590052724351</v>
          </cell>
          <cell r="J48">
            <v>7.8804566543702972</v>
          </cell>
          <cell r="K48">
            <v>6.5788582778379734</v>
          </cell>
          <cell r="L48">
            <v>3.5398369537295036</v>
          </cell>
          <cell r="M48">
            <v>1.5086494907620782</v>
          </cell>
        </row>
        <row r="49">
          <cell r="B49">
            <v>24.189713884358675</v>
          </cell>
          <cell r="C49">
            <v>25.326919029716397</v>
          </cell>
          <cell r="D49">
            <v>24.174301297702858</v>
          </cell>
          <cell r="E49">
            <v>25.043096738619678</v>
          </cell>
          <cell r="F49">
            <v>25.340207514133141</v>
          </cell>
          <cell r="G49">
            <v>25.502788007611436</v>
          </cell>
          <cell r="H49">
            <v>23.863099410971671</v>
          </cell>
          <cell r="I49">
            <v>22.28528224507318</v>
          </cell>
          <cell r="J49">
            <v>21.755561560748276</v>
          </cell>
          <cell r="K49">
            <v>21.217701923473783</v>
          </cell>
          <cell r="L49">
            <v>20.759349320205057</v>
          </cell>
          <cell r="M49">
            <v>19.740857195585949</v>
          </cell>
        </row>
        <row r="50">
          <cell r="B50">
            <v>0</v>
          </cell>
          <cell r="C50">
            <v>0</v>
          </cell>
          <cell r="D50">
            <v>1.5746772824689415E-3</v>
          </cell>
          <cell r="E50">
            <v>1.5928595105656499E-3</v>
          </cell>
          <cell r="F50">
            <v>7.0211603197845359E-3</v>
          </cell>
          <cell r="G50">
            <v>1.2624244271167583E-2</v>
          </cell>
          <cell r="H50">
            <v>2.1684195434163632E-2</v>
          </cell>
          <cell r="I50">
            <v>1.7950890506296186E-2</v>
          </cell>
          <cell r="J50">
            <v>1.3561003934449313E-2</v>
          </cell>
          <cell r="K50">
            <v>4.1999075651885653E-2</v>
          </cell>
          <cell r="L50">
            <v>3.9848536688599764E-2</v>
          </cell>
          <cell r="M50">
            <v>0.13950569696690523</v>
          </cell>
        </row>
        <row r="51">
          <cell r="B51">
            <v>2.0957148073892138</v>
          </cell>
          <cell r="C51">
            <v>2.2700595043280241</v>
          </cell>
          <cell r="D51">
            <v>2.0292325629017074</v>
          </cell>
          <cell r="E51">
            <v>3.7962262884780644</v>
          </cell>
          <cell r="F51">
            <v>5.987465685193647</v>
          </cell>
          <cell r="G51">
            <v>6.1518532854118746</v>
          </cell>
          <cell r="H51">
            <v>6.1513655498939768</v>
          </cell>
          <cell r="I51">
            <v>4.5684669680212009</v>
          </cell>
          <cell r="J51">
            <v>4.4275507318329659</v>
          </cell>
          <cell r="K51">
            <v>4.4039093782032364</v>
          </cell>
          <cell r="L51">
            <v>4.4064250460683114</v>
          </cell>
          <cell r="M51">
            <v>4.61359898326383</v>
          </cell>
        </row>
        <row r="52">
          <cell r="B52">
            <v>5.5539021421654722</v>
          </cell>
          <cell r="C52">
            <v>6.0159377972653143</v>
          </cell>
          <cell r="D52">
            <v>6.0159385008035082</v>
          </cell>
          <cell r="E52">
            <v>6.0159395386752568</v>
          </cell>
          <cell r="F52">
            <v>6.0159399201627322</v>
          </cell>
          <cell r="G52">
            <v>6.0159421280527932</v>
          </cell>
          <cell r="H52">
            <v>6.0159466276754392</v>
          </cell>
          <cell r="I52">
            <v>6.9317753841306393</v>
          </cell>
          <cell r="J52">
            <v>8.4784929873731425</v>
          </cell>
          <cell r="K52">
            <v>8.480093925471536</v>
          </cell>
          <cell r="L52">
            <v>8.9440941670563401</v>
          </cell>
          <cell r="M52">
            <v>8.9441208608328413</v>
          </cell>
        </row>
        <row r="53">
          <cell r="B53">
            <v>6.1735448955573684</v>
          </cell>
          <cell r="C53">
            <v>6.6364649797994968</v>
          </cell>
          <cell r="D53">
            <v>6.5746284124051995</v>
          </cell>
          <cell r="E53">
            <v>5.6249809965935826</v>
          </cell>
          <cell r="F53">
            <v>3.6747518141467777</v>
          </cell>
          <cell r="G53">
            <v>2.3446777606714955</v>
          </cell>
          <cell r="H53">
            <v>1.4396806742950219</v>
          </cell>
          <cell r="I53">
            <v>0.45912331815172402</v>
          </cell>
          <cell r="J53">
            <v>0.44813555071133354</v>
          </cell>
          <cell r="K53">
            <v>0.43765594345667036</v>
          </cell>
          <cell r="L53">
            <v>0.42838337178232433</v>
          </cell>
          <cell r="M53">
            <v>0.40938634933489954</v>
          </cell>
        </row>
        <row r="54">
          <cell r="B54">
            <v>1.8770707378999587</v>
          </cell>
          <cell r="C54">
            <v>2.160082431076948</v>
          </cell>
          <cell r="D54">
            <v>2.0882676286785449</v>
          </cell>
          <cell r="E54">
            <v>2.2799719760402701</v>
          </cell>
          <cell r="F54">
            <v>2.4139650132145269</v>
          </cell>
          <cell r="G54">
            <v>2.7024677717450016</v>
          </cell>
          <cell r="H54">
            <v>2.6025474501389283</v>
          </cell>
          <cell r="I54">
            <v>2.6584210851919421</v>
          </cell>
          <cell r="J54">
            <v>2.5947572655339264</v>
          </cell>
          <cell r="K54">
            <v>2.5340428224291065</v>
          </cell>
          <cell r="L54">
            <v>2.4791519730914686</v>
          </cell>
          <cell r="M54">
            <v>2.3696468718954828</v>
          </cell>
        </row>
        <row r="55">
          <cell r="B55">
            <v>0.6269945705186114</v>
          </cell>
          <cell r="C55">
            <v>0.6873347168642161</v>
          </cell>
          <cell r="D55">
            <v>0.68716809941817081</v>
          </cell>
          <cell r="E55">
            <v>0.68732307933898418</v>
          </cell>
          <cell r="F55">
            <v>0.68723026203419491</v>
          </cell>
          <cell r="G55">
            <v>0.68727529984835833</v>
          </cell>
          <cell r="H55">
            <v>0.68722902937284314</v>
          </cell>
          <cell r="I55">
            <v>0.68705637000872377</v>
          </cell>
          <cell r="J55">
            <v>0.68724130439512521</v>
          </cell>
          <cell r="K55">
            <v>0.68690565612177745</v>
          </cell>
          <cell r="L55">
            <v>0.68710502831543918</v>
          </cell>
          <cell r="M55">
            <v>0.6864806128554195</v>
          </cell>
        </row>
        <row r="56">
          <cell r="B56">
            <v>1.2230664473904491</v>
          </cell>
          <cell r="C56">
            <v>1.3407663956764502</v>
          </cell>
          <cell r="D56">
            <v>1.4126994776165438</v>
          </cell>
          <cell r="E56">
            <v>1.4121842551809318</v>
          </cell>
          <cell r="F56">
            <v>1.5482903814239455</v>
          </cell>
          <cell r="G56">
            <v>1.6671627126143655</v>
          </cell>
          <cell r="H56">
            <v>1.7573299021059261</v>
          </cell>
          <cell r="I56">
            <v>1.8825851061279486</v>
          </cell>
          <cell r="J56">
            <v>2.0194508656467072</v>
          </cell>
          <cell r="K56">
            <v>2.0146394237805816</v>
          </cell>
          <cell r="L56">
            <v>3.213421988096794</v>
          </cell>
          <cell r="M56">
            <v>3.2151990263901045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4.8738107126503386E-4</v>
          </cell>
          <cell r="F57">
            <v>1.1597770364509034E-3</v>
          </cell>
          <cell r="G57">
            <v>1.5409367580299256E-3</v>
          </cell>
          <cell r="H57">
            <v>1.1528247263188312E-3</v>
          </cell>
          <cell r="I57">
            <v>5.2787467334363819E-3</v>
          </cell>
          <cell r="J57">
            <v>4.8358216804729381E-3</v>
          </cell>
          <cell r="K57">
            <v>8.9903926405633314E-2</v>
          </cell>
          <cell r="L57">
            <v>0.15435263651229039</v>
          </cell>
          <cell r="M57">
            <v>0.13001309444913858</v>
          </cell>
        </row>
        <row r="58">
          <cell r="B58">
            <v>0</v>
          </cell>
          <cell r="C58">
            <v>6.9641977770652783</v>
          </cell>
          <cell r="D58">
            <v>6.9634835567503846</v>
          </cell>
          <cell r="E58">
            <v>6.963763009971295</v>
          </cell>
          <cell r="F58">
            <v>6.9637149706481329</v>
          </cell>
          <cell r="G58">
            <v>6.9638351299028933</v>
          </cell>
          <cell r="H58">
            <v>6.9637363115405826</v>
          </cell>
          <cell r="I58">
            <v>6.9634333389740384</v>
          </cell>
          <cell r="J58">
            <v>6.9620303433256847</v>
          </cell>
          <cell r="K58">
            <v>6.9620357492836371</v>
          </cell>
          <cell r="L58">
            <v>6.9620480872706381</v>
          </cell>
          <cell r="M58">
            <v>6.9624805826664939</v>
          </cell>
        </row>
        <row r="59">
          <cell r="B59">
            <v>73.238316687028288</v>
          </cell>
          <cell r="C59">
            <v>78.573895061500295</v>
          </cell>
          <cell r="D59">
            <v>77.935072494714603</v>
          </cell>
          <cell r="E59">
            <v>76.69222646322936</v>
          </cell>
          <cell r="F59">
            <v>74.05901283273073</v>
          </cell>
          <cell r="G59">
            <v>71.358818494799337</v>
          </cell>
          <cell r="H59">
            <v>68.147918211131184</v>
          </cell>
          <cell r="I59">
            <v>64.988206611025205</v>
          </cell>
          <cell r="J59">
            <v>63.596749595332845</v>
          </cell>
          <cell r="K59">
            <v>62.30879298523341</v>
          </cell>
          <cell r="L59">
            <v>61.088867811639005</v>
          </cell>
          <cell r="M59">
            <v>58.738716357283785</v>
          </cell>
        </row>
      </sheetData>
      <sheetData sheetId="72">
        <row r="3">
          <cell r="B3">
            <v>44.576905509554884</v>
          </cell>
          <cell r="C3">
            <v>44.861180252482228</v>
          </cell>
          <cell r="D3">
            <v>44.662714325731962</v>
          </cell>
          <cell r="E3">
            <v>45.065504070766529</v>
          </cell>
          <cell r="F3">
            <v>45.567975415753033</v>
          </cell>
          <cell r="G3">
            <v>46.187070157203586</v>
          </cell>
          <cell r="H3">
            <v>47.279228669080155</v>
          </cell>
          <cell r="I3">
            <v>48.814106816487019</v>
          </cell>
          <cell r="J3">
            <v>51.401574562796284</v>
          </cell>
          <cell r="K3">
            <v>54.870584568881981</v>
          </cell>
          <cell r="L3">
            <v>58.002971483146993</v>
          </cell>
          <cell r="M3">
            <v>65.381288704129105</v>
          </cell>
        </row>
        <row r="10">
          <cell r="B10">
            <v>2.9033389890074357</v>
          </cell>
          <cell r="C10">
            <v>6.8628832292887552</v>
          </cell>
          <cell r="D10">
            <v>6.8624443021646631</v>
          </cell>
          <cell r="E10">
            <v>6.8629412646573389</v>
          </cell>
          <cell r="F10">
            <v>6.8629261500257854</v>
          </cell>
          <cell r="G10">
            <v>6.8630647482263445</v>
          </cell>
          <cell r="H10">
            <v>6.8627960727973463</v>
          </cell>
          <cell r="I10">
            <v>6.8625099508224698</v>
          </cell>
          <cell r="J10">
            <v>6.8631478769322971</v>
          </cell>
          <cell r="K10">
            <v>6.8625150163533428</v>
          </cell>
          <cell r="L10">
            <v>6.8630047047184117</v>
          </cell>
          <cell r="M10">
            <v>6.8636964250162773</v>
          </cell>
        </row>
        <row r="15">
          <cell r="B15">
            <v>69.470000948047058</v>
          </cell>
          <cell r="C15">
            <v>70.028379863448393</v>
          </cell>
          <cell r="D15">
            <v>71.547320467593011</v>
          </cell>
          <cell r="E15">
            <v>67.673798912777073</v>
          </cell>
          <cell r="F15">
            <v>67.74067280215786</v>
          </cell>
          <cell r="G15">
            <v>66.727571992338511</v>
          </cell>
          <cell r="H15">
            <v>65.642377728652718</v>
          </cell>
          <cell r="I15">
            <v>64.560089878670183</v>
          </cell>
          <cell r="J15">
            <v>64.198090090312263</v>
          </cell>
          <cell r="K15">
            <v>67.735118367573079</v>
          </cell>
          <cell r="L15">
            <v>70.265689096449904</v>
          </cell>
          <cell r="M15">
            <v>77.75904112691785</v>
          </cell>
        </row>
        <row r="16">
          <cell r="B16">
            <v>60.231815514755141</v>
          </cell>
          <cell r="C16">
            <v>51.319996428459319</v>
          </cell>
          <cell r="D16">
            <v>44.795511609740466</v>
          </cell>
          <cell r="E16">
            <v>45.815878588271794</v>
          </cell>
          <cell r="F16">
            <v>36.820057812387468</v>
          </cell>
          <cell r="G16">
            <v>33.700696806183359</v>
          </cell>
          <cell r="H16">
            <v>32.502108663814887</v>
          </cell>
          <cell r="I16">
            <v>28.03474302220539</v>
          </cell>
          <cell r="J16">
            <v>26.165115386910287</v>
          </cell>
          <cell r="K16">
            <v>22.302098983070213</v>
          </cell>
          <cell r="L16">
            <v>16.364795699542853</v>
          </cell>
          <cell r="M16">
            <v>6.0040432407367978</v>
          </cell>
        </row>
        <row r="17">
          <cell r="B17">
            <v>0</v>
          </cell>
          <cell r="C17">
            <v>0</v>
          </cell>
          <cell r="D17">
            <v>7.154715026630241E-5</v>
          </cell>
          <cell r="E17">
            <v>1.6591122620860686E-4</v>
          </cell>
          <cell r="F17">
            <v>3.575477776572911E-4</v>
          </cell>
          <cell r="G17">
            <v>1.7883845532532956E-4</v>
          </cell>
          <cell r="H17">
            <v>1.7130592432195517E-4</v>
          </cell>
          <cell r="I17">
            <v>3.540656412987567E-4</v>
          </cell>
          <cell r="J17">
            <v>1.868760444502934E-4</v>
          </cell>
          <cell r="K17">
            <v>3.7821270460141454E-4</v>
          </cell>
          <cell r="L17">
            <v>2.9765199002647797E-4</v>
          </cell>
          <cell r="M17">
            <v>6.6284513106201531E-4</v>
          </cell>
        </row>
        <row r="18">
          <cell r="B18">
            <v>46.681504705429042</v>
          </cell>
          <cell r="C18">
            <v>48.194437839780782</v>
          </cell>
          <cell r="D18">
            <v>51.146271660927916</v>
          </cell>
          <cell r="E18">
            <v>52.693823277103242</v>
          </cell>
          <cell r="F18">
            <v>54.897275619630257</v>
          </cell>
          <cell r="G18">
            <v>53.872806724625704</v>
          </cell>
          <cell r="H18">
            <v>52.957639374425547</v>
          </cell>
          <cell r="I18">
            <v>53.027024501697582</v>
          </cell>
          <cell r="J18">
            <v>50.667975565592911</v>
          </cell>
          <cell r="K18">
            <v>47.75390640409929</v>
          </cell>
          <cell r="L18">
            <v>49.076464811085415</v>
          </cell>
          <cell r="M18">
            <v>41.718587511177148</v>
          </cell>
        </row>
        <row r="19">
          <cell r="B19">
            <v>0.32040695653777002</v>
          </cell>
          <cell r="C19">
            <v>9.815831204320921E-4</v>
          </cell>
          <cell r="D19">
            <v>9.7682989248775581E-4</v>
          </cell>
          <cell r="E19">
            <v>9.4601278416875281E-4</v>
          </cell>
          <cell r="F19">
            <v>9.4656863469959134E-4</v>
          </cell>
          <cell r="G19">
            <v>9.4156317203433748E-4</v>
          </cell>
          <cell r="H19">
            <v>9.4628366816360823E-4</v>
          </cell>
          <cell r="I19">
            <v>9.4529736268271058E-4</v>
          </cell>
          <cell r="J19">
            <v>9.4627294086054091E-4</v>
          </cell>
          <cell r="K19">
            <v>9.4905512476300589E-4</v>
          </cell>
          <cell r="L19">
            <v>9.5338165071118383E-4</v>
          </cell>
          <cell r="M19">
            <v>1.0517161926712343E-3</v>
          </cell>
        </row>
        <row r="20">
          <cell r="B20">
            <v>0.10000158409796647</v>
          </cell>
          <cell r="C20">
            <v>0.10000128119929226</v>
          </cell>
          <cell r="D20">
            <v>1.6679246782046943E-3</v>
          </cell>
          <cell r="E20">
            <v>1.406566211540651E-3</v>
          </cell>
          <cell r="F20">
            <v>5.7226925935850346E-4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5.7452483363676423</v>
          </cell>
          <cell r="C21">
            <v>9.6712258022412563</v>
          </cell>
          <cell r="D21">
            <v>10.283935595308474</v>
          </cell>
          <cell r="E21">
            <v>10.22439837758807</v>
          </cell>
          <cell r="F21">
            <v>10.248290162098261</v>
          </cell>
          <cell r="G21">
            <v>11.24558917546433</v>
          </cell>
          <cell r="H21">
            <v>10.41576809393878</v>
          </cell>
          <cell r="I21">
            <v>11.024955212269356</v>
          </cell>
          <cell r="J21">
            <v>10.797974185003344</v>
          </cell>
          <cell r="K21">
            <v>10.522708393546012</v>
          </cell>
          <cell r="L21">
            <v>10.619687526260694</v>
          </cell>
          <cell r="M21">
            <v>9.6237180086132987</v>
          </cell>
        </row>
        <row r="22">
          <cell r="B22">
            <v>16.991191547740772</v>
          </cell>
          <cell r="C22">
            <v>17.855603564465117</v>
          </cell>
          <cell r="D22">
            <v>14.939890683212697</v>
          </cell>
          <cell r="E22">
            <v>13.455230002104296</v>
          </cell>
          <cell r="F22">
            <v>12.911551354863652</v>
          </cell>
          <cell r="G22">
            <v>11.922295242335945</v>
          </cell>
          <cell r="H22">
            <v>11.095580569713213</v>
          </cell>
          <cell r="I22">
            <v>9.9672291979758221</v>
          </cell>
          <cell r="J22">
            <v>9.7196908135189517</v>
          </cell>
          <cell r="K22">
            <v>8.9333737427758031</v>
          </cell>
          <cell r="L22">
            <v>8.6274921014409092</v>
          </cell>
          <cell r="M22">
            <v>7.0281743068144893</v>
          </cell>
        </row>
        <row r="23">
          <cell r="B23">
            <v>2.5068251722921127</v>
          </cell>
          <cell r="C23">
            <v>2.9280015483524946</v>
          </cell>
          <cell r="D23">
            <v>2.8863241270990412</v>
          </cell>
          <cell r="E23">
            <v>2.4283810468738976</v>
          </cell>
          <cell r="F23">
            <v>2.0169615542600199</v>
          </cell>
          <cell r="G23">
            <v>1.9408356742619741</v>
          </cell>
          <cell r="H23">
            <v>1.940379351881788</v>
          </cell>
          <cell r="I23">
            <v>1.7831191360373102</v>
          </cell>
          <cell r="J23">
            <v>1.7953695208168221</v>
          </cell>
          <cell r="K23">
            <v>1.672990191699556</v>
          </cell>
          <cell r="L23">
            <v>1.7045769550212952</v>
          </cell>
          <cell r="M23">
            <v>1.4146253709227463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8.0909698034002057E-4</v>
          </cell>
          <cell r="F24">
            <v>2.0857800653537742E-3</v>
          </cell>
          <cell r="G24">
            <v>2.428089051384915E-3</v>
          </cell>
          <cell r="H24">
            <v>2.7899637651078624E-3</v>
          </cell>
          <cell r="I24">
            <v>7.9823822862061505E-3</v>
          </cell>
          <cell r="J24">
            <v>7.7371952610656288E-3</v>
          </cell>
          <cell r="K24">
            <v>7.2392121168590576E-2</v>
          </cell>
          <cell r="L24">
            <v>0.1084179447218661</v>
          </cell>
          <cell r="M24">
            <v>0.10101530193822303</v>
          </cell>
        </row>
        <row r="25">
          <cell r="B25">
            <v>15.194966714039424</v>
          </cell>
          <cell r="C25">
            <v>18.07266567372514</v>
          </cell>
          <cell r="D25">
            <v>20.493073971647931</v>
          </cell>
          <cell r="E25">
            <v>23.018310175257508</v>
          </cell>
          <cell r="F25">
            <v>29.325597108333845</v>
          </cell>
          <cell r="G25">
            <v>31.443272903309399</v>
          </cell>
          <cell r="H25">
            <v>32.85129016140916</v>
          </cell>
          <cell r="I25">
            <v>35.545759848622239</v>
          </cell>
          <cell r="J25">
            <v>37.363975984972022</v>
          </cell>
          <cell r="K25">
            <v>37.7025130762296</v>
          </cell>
          <cell r="L25">
            <v>39.630201482288371</v>
          </cell>
          <cell r="M25">
            <v>40.501361740076916</v>
          </cell>
        </row>
        <row r="26">
          <cell r="B26">
            <v>217.24196147930689</v>
          </cell>
          <cell r="C26">
            <v>218.17129358479221</v>
          </cell>
          <cell r="D26">
            <v>216.09504441725048</v>
          </cell>
          <cell r="E26">
            <v>215.31314796717814</v>
          </cell>
          <cell r="F26">
            <v>213.96436857946844</v>
          </cell>
          <cell r="G26">
            <v>210.85661700919795</v>
          </cell>
          <cell r="H26">
            <v>207.40905149719367</v>
          </cell>
          <cell r="I26">
            <v>203.95220254276808</v>
          </cell>
          <cell r="J26">
            <v>200.71706189137299</v>
          </cell>
          <cell r="K26">
            <v>196.6964285479915</v>
          </cell>
          <cell r="L26">
            <v>196.39857665045201</v>
          </cell>
          <cell r="M26">
            <v>184.1522811685212</v>
          </cell>
        </row>
        <row r="102">
          <cell r="B102">
            <v>8.9079990248505538</v>
          </cell>
          <cell r="C102">
            <v>7.6987488038026157</v>
          </cell>
          <cell r="D102">
            <v>8.5839857384830367</v>
          </cell>
          <cell r="E102">
            <v>6.0072322680787567</v>
          </cell>
          <cell r="F102">
            <v>5.3676466460261985</v>
          </cell>
          <cell r="G102">
            <v>4.6975378426684005</v>
          </cell>
          <cell r="H102">
            <v>3.5006915908825578</v>
          </cell>
          <cell r="I102">
            <v>2.4638370033534964</v>
          </cell>
          <cell r="J102">
            <v>0.64834006001376909</v>
          </cell>
          <cell r="K102">
            <v>0.66627627696937264</v>
          </cell>
          <cell r="L102">
            <v>0.55595343979972389</v>
          </cell>
          <cell r="M102">
            <v>0.453593483987285</v>
          </cell>
        </row>
        <row r="104">
          <cell r="B104">
            <v>19.060325982128838</v>
          </cell>
          <cell r="C104">
            <v>22.701588603722101</v>
          </cell>
          <cell r="D104">
            <v>24.685229276844467</v>
          </cell>
          <cell r="E104">
            <v>26.866200888969757</v>
          </cell>
          <cell r="F104">
            <v>31.406731675693816</v>
          </cell>
          <cell r="G104">
            <v>31.407481649482055</v>
          </cell>
          <cell r="H104">
            <v>31.407513386644904</v>
          </cell>
          <cell r="I104">
            <v>31.78021561975283</v>
          </cell>
          <cell r="J104">
            <v>31.780435939100403</v>
          </cell>
          <cell r="K104">
            <v>31.780496983522383</v>
          </cell>
          <cell r="L104">
            <v>31.781459884134044</v>
          </cell>
          <cell r="M104">
            <v>31.781630289652767</v>
          </cell>
        </row>
        <row r="105">
          <cell r="B105">
            <v>45.124385671003765</v>
          </cell>
          <cell r="C105">
            <v>38.523372218544118</v>
          </cell>
          <cell r="D105">
            <v>38.640461168441419</v>
          </cell>
          <cell r="E105">
            <v>38.682040095919149</v>
          </cell>
          <cell r="F105">
            <v>32.294405231404895</v>
          </cell>
          <cell r="G105">
            <v>30.185262493703213</v>
          </cell>
          <cell r="H105">
            <v>29.111521649211596</v>
          </cell>
          <cell r="I105">
            <v>25.109959300853589</v>
          </cell>
          <cell r="J105">
            <v>23.433243430585676</v>
          </cell>
          <cell r="K105">
            <v>19.970024057186528</v>
          </cell>
          <cell r="L105">
            <v>14.652800379489387</v>
          </cell>
          <cell r="M105">
            <v>5.3590012068572914</v>
          </cell>
        </row>
        <row r="106">
          <cell r="B106">
            <v>36.569914252138517</v>
          </cell>
          <cell r="C106">
            <v>39.30904908801768</v>
          </cell>
          <cell r="D106">
            <v>37.272631346251558</v>
          </cell>
          <cell r="E106">
            <v>38.75533428398294</v>
          </cell>
          <cell r="F106">
            <v>38.902621315278395</v>
          </cell>
          <cell r="G106">
            <v>36.957795820206826</v>
          </cell>
          <cell r="H106">
            <v>35.854543115341599</v>
          </cell>
          <cell r="I106">
            <v>34.769319247360983</v>
          </cell>
          <cell r="J106">
            <v>32.794496022350991</v>
          </cell>
          <cell r="K106">
            <v>30.562293282959224</v>
          </cell>
          <cell r="L106">
            <v>29.934133541403661</v>
          </cell>
          <cell r="M106">
            <v>24.423720612325969</v>
          </cell>
        </row>
        <row r="107">
          <cell r="B107">
            <v>0</v>
          </cell>
          <cell r="C107">
            <v>0</v>
          </cell>
          <cell r="D107">
            <v>1.0747917787240926E-2</v>
          </cell>
          <cell r="E107">
            <v>1.1064556330673382E-2</v>
          </cell>
          <cell r="F107">
            <v>2.4874515508363899</v>
          </cell>
          <cell r="G107">
            <v>4.677547009976796</v>
          </cell>
          <cell r="H107">
            <v>5.7850567956051258</v>
          </cell>
          <cell r="I107">
            <v>8.4254823899422284</v>
          </cell>
          <cell r="J107">
            <v>9.0154962034158412</v>
          </cell>
          <cell r="K107">
            <v>9.3836485918229862</v>
          </cell>
          <cell r="L107">
            <v>13.383931128902184</v>
          </cell>
          <cell r="M107">
            <v>13.389668876838073</v>
          </cell>
        </row>
        <row r="108">
          <cell r="B108">
            <v>7.2001140550535803E-2</v>
          </cell>
          <cell r="C108">
            <v>7.2000922463490505E-2</v>
          </cell>
          <cell r="D108">
            <v>1.2009057683073788E-3</v>
          </cell>
          <cell r="E108">
            <v>1.0127276723092696E-3</v>
          </cell>
          <cell r="F108">
            <v>4.1203386673812243E-4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7.3824545458657215E-2</v>
          </cell>
          <cell r="C109">
            <v>4.8955322480880928E-3</v>
          </cell>
          <cell r="D109">
            <v>0.19174056535694048</v>
          </cell>
          <cell r="E109">
            <v>1.2707755474990567</v>
          </cell>
          <cell r="F109">
            <v>1.2835188511408553</v>
          </cell>
          <cell r="G109">
            <v>1.2919948865146225</v>
          </cell>
          <cell r="H109">
            <v>1.3031440064631257</v>
          </cell>
          <cell r="I109">
            <v>1.306156041793423</v>
          </cell>
          <cell r="J109">
            <v>1.3061680503881337</v>
          </cell>
          <cell r="K109">
            <v>1.3187671879755629</v>
          </cell>
          <cell r="L109">
            <v>1.318818057986608</v>
          </cell>
          <cell r="M109">
            <v>1.3230117943013493</v>
          </cell>
        </row>
        <row r="110">
          <cell r="B110">
            <v>3.9206355031379152</v>
          </cell>
          <cell r="C110">
            <v>7.69300849295281</v>
          </cell>
          <cell r="D110">
            <v>8.1342755813683674</v>
          </cell>
          <cell r="E110">
            <v>7.0166821069481529</v>
          </cell>
          <cell r="F110">
            <v>7.0329065538056703</v>
          </cell>
          <cell r="G110">
            <v>7.8441587761926446</v>
          </cell>
          <cell r="H110">
            <v>7.1588449288275138</v>
          </cell>
          <cell r="I110">
            <v>7.6507527745957562</v>
          </cell>
          <cell r="J110">
            <v>7.4663336718592515</v>
          </cell>
          <cell r="K110">
            <v>7.2301030692640857</v>
          </cell>
          <cell r="L110">
            <v>7.3088401905441467</v>
          </cell>
          <cell r="M110">
            <v>6.4955007254953969</v>
          </cell>
        </row>
        <row r="111">
          <cell r="B111">
            <v>9.1310724195116251</v>
          </cell>
          <cell r="C111">
            <v>9.2369782836702861</v>
          </cell>
          <cell r="D111">
            <v>7.6265345603455081</v>
          </cell>
          <cell r="E111">
            <v>6.5130400940208109</v>
          </cell>
          <cell r="F111">
            <v>6.0514191694851238</v>
          </cell>
          <cell r="G111">
            <v>5.3099476776802428</v>
          </cell>
          <cell r="H111">
            <v>4.6929696416493947</v>
          </cell>
          <cell r="I111">
            <v>3.8825426223185917</v>
          </cell>
          <cell r="J111">
            <v>3.680315251107015</v>
          </cell>
          <cell r="K111">
            <v>3.115319600772652</v>
          </cell>
          <cell r="L111">
            <v>2.9072799978546024</v>
          </cell>
          <cell r="M111">
            <v>1.8191668547397077</v>
          </cell>
        </row>
        <row r="112">
          <cell r="B112">
            <v>2.6968843958541386</v>
          </cell>
          <cell r="C112">
            <v>3.1682213193780431</v>
          </cell>
          <cell r="D112">
            <v>3.1691492223129893</v>
          </cell>
          <cell r="E112">
            <v>3.2987615095439859</v>
          </cell>
          <cell r="F112">
            <v>3.4135412297023384</v>
          </cell>
          <cell r="G112">
            <v>3.4992839108565326</v>
          </cell>
          <cell r="H112">
            <v>3.5675983901688362</v>
          </cell>
          <cell r="I112">
            <v>3.621255611381947</v>
          </cell>
          <cell r="J112">
            <v>3.6635829070552459</v>
          </cell>
          <cell r="K112">
            <v>3.7012124788841403</v>
          </cell>
          <cell r="L112">
            <v>3.7012292663227049</v>
          </cell>
          <cell r="M112">
            <v>3.7014161447677094</v>
          </cell>
        </row>
        <row r="113">
          <cell r="B113">
            <v>0.7853371476322617</v>
          </cell>
          <cell r="C113">
            <v>0.94128097624198348</v>
          </cell>
          <cell r="D113">
            <v>0.94128292768799648</v>
          </cell>
          <cell r="E113">
            <v>0.94008077543731172</v>
          </cell>
          <cell r="F113">
            <v>0.88746460897464718</v>
          </cell>
          <cell r="G113">
            <v>0.85396958285744751</v>
          </cell>
          <cell r="H113">
            <v>0.85376839573279151</v>
          </cell>
          <cell r="I113">
            <v>0.78457337246827752</v>
          </cell>
          <cell r="J113">
            <v>0.78996364746724812</v>
          </cell>
          <cell r="K113">
            <v>0.73611424209461129</v>
          </cell>
          <cell r="L113">
            <v>0.75001428312332441</v>
          </cell>
          <cell r="M113">
            <v>0.62242667578122746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129.24571907127424</v>
          </cell>
          <cell r="C116">
            <v>136.21202747032999</v>
          </cell>
          <cell r="D116">
            <v>136.11968351281251</v>
          </cell>
          <cell r="E116">
            <v>136.22516611906022</v>
          </cell>
          <cell r="F116">
            <v>135.99104501624089</v>
          </cell>
          <cell r="G116">
            <v>133.5880443983651</v>
          </cell>
          <cell r="H116">
            <v>130.0984479733248</v>
          </cell>
          <cell r="I116">
            <v>126.6566039346436</v>
          </cell>
          <cell r="J116">
            <v>121.44152306027587</v>
          </cell>
          <cell r="K116">
            <v>115.3267707878049</v>
          </cell>
          <cell r="L116">
            <v>113.15746487427877</v>
          </cell>
          <cell r="M116">
            <v>96.232833089763034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26.978278180652222</v>
          </cell>
          <cell r="C224">
            <v>25.930019756416364</v>
          </cell>
          <cell r="D224">
            <v>25.958118334922403</v>
          </cell>
          <cell r="E224">
            <v>25.587240558073322</v>
          </cell>
          <cell r="F224">
            <v>25.699380446908492</v>
          </cell>
          <cell r="G224">
            <v>25.576298245112312</v>
          </cell>
          <cell r="H224">
            <v>25.377655755300072</v>
          </cell>
          <cell r="I224">
            <v>25.128175373692297</v>
          </cell>
          <cell r="J224">
            <v>25.439622413045868</v>
          </cell>
          <cell r="K224">
            <v>24.974689865559672</v>
          </cell>
          <cell r="L224">
            <v>24.516083637668665</v>
          </cell>
          <cell r="M224">
            <v>24.077348106159601</v>
          </cell>
        </row>
        <row r="231">
          <cell r="B231">
            <v>15.552693335557716</v>
          </cell>
          <cell r="C231">
            <v>14.667457351441765</v>
          </cell>
          <cell r="D231">
            <v>15.49690612095787</v>
          </cell>
          <cell r="E231">
            <v>11.150840844981765</v>
          </cell>
          <cell r="F231">
            <v>9.4698288052156379</v>
          </cell>
          <cell r="G231">
            <v>8.287592418219452</v>
          </cell>
          <cell r="H231">
            <v>6.4981056866665767</v>
          </cell>
          <cell r="I231">
            <v>4.3468214233837887</v>
          </cell>
          <cell r="J231">
            <v>1.1438291102755636</v>
          </cell>
          <cell r="K231">
            <v>1.1754764915465867</v>
          </cell>
          <cell r="L231">
            <v>0.98083917852470637</v>
          </cell>
          <cell r="M231">
            <v>0.80029098210285676</v>
          </cell>
        </row>
        <row r="233">
          <cell r="B233">
            <v>22.300215617150204</v>
          </cell>
          <cell r="C233">
            <v>26.337044746588074</v>
          </cell>
          <cell r="D233">
            <v>29.64014464171327</v>
          </cell>
          <cell r="E233">
            <v>32.866921752256964</v>
          </cell>
          <cell r="F233">
            <v>39.206377783689284</v>
          </cell>
          <cell r="G233">
            <v>39.459383540319344</v>
          </cell>
          <cell r="H233">
            <v>39.791105928261231</v>
          </cell>
          <cell r="I233">
            <v>40.227224770453226</v>
          </cell>
          <cell r="J233">
            <v>42.266654973188317</v>
          </cell>
          <cell r="K233">
            <v>42.367808567484232</v>
          </cell>
          <cell r="L233">
            <v>41.173464370685579</v>
          </cell>
          <cell r="M233">
            <v>42.166075422105152</v>
          </cell>
        </row>
        <row r="234">
          <cell r="B234">
            <v>52.108841517657801</v>
          </cell>
          <cell r="C234">
            <v>44.466677795929598</v>
          </cell>
          <cell r="D234">
            <v>39.843712575042069</v>
          </cell>
          <cell r="E234">
            <v>40.631650369677665</v>
          </cell>
          <cell r="F234">
            <v>32.870532865365902</v>
          </cell>
          <cell r="G234">
            <v>30.189566356124232</v>
          </cell>
          <cell r="H234">
            <v>29.115824572275002</v>
          </cell>
          <cell r="I234">
            <v>25.114018604243032</v>
          </cell>
          <cell r="J234">
            <v>23.438728572621368</v>
          </cell>
          <cell r="K234">
            <v>19.977845990039953</v>
          </cell>
          <cell r="L234">
            <v>14.65920377163588</v>
          </cell>
          <cell r="M234">
            <v>5.3760426368063481</v>
          </cell>
        </row>
        <row r="235">
          <cell r="B235">
            <v>42.950363062714793</v>
          </cell>
          <cell r="C235">
            <v>44.449423740921702</v>
          </cell>
          <cell r="D235">
            <v>46.321386315340703</v>
          </cell>
          <cell r="E235">
            <v>47.913503587478651</v>
          </cell>
          <cell r="F235">
            <v>48.659699769157967</v>
          </cell>
          <cell r="G235">
            <v>46.55666539054512</v>
          </cell>
          <cell r="H235">
            <v>45.166880356036295</v>
          </cell>
          <cell r="I235">
            <v>43.799767502035571</v>
          </cell>
          <cell r="J235">
            <v>41.312048538826225</v>
          </cell>
          <cell r="K235">
            <v>38.500093715669777</v>
          </cell>
          <cell r="L235">
            <v>37.708779844358787</v>
          </cell>
          <cell r="M235">
            <v>30.767179174002706</v>
          </cell>
        </row>
        <row r="236">
          <cell r="B236">
            <v>0</v>
          </cell>
          <cell r="C236">
            <v>0</v>
          </cell>
          <cell r="D236">
            <v>1.2906840805536723E-2</v>
          </cell>
          <cell r="E236">
            <v>1.3533455140413415E-2</v>
          </cell>
          <cell r="F236">
            <v>2.9869892153569264</v>
          </cell>
          <cell r="G236">
            <v>5.9702139766318787</v>
          </cell>
          <cell r="H236">
            <v>7.5667056101373174</v>
          </cell>
          <cell r="I236">
            <v>11.323291486520116</v>
          </cell>
          <cell r="J236">
            <v>12.116314638299146</v>
          </cell>
          <cell r="K236">
            <v>12.611080991369903</v>
          </cell>
          <cell r="L236">
            <v>17.574001242494557</v>
          </cell>
          <cell r="M236">
            <v>17.994921823830577</v>
          </cell>
        </row>
        <row r="238">
          <cell r="B238">
            <v>9.8165708298041027E-2</v>
          </cell>
          <cell r="C238">
            <v>5.826175953446245E-3</v>
          </cell>
          <cell r="D238">
            <v>0.22518361916613611</v>
          </cell>
          <cell r="E238">
            <v>1.4924273280261724</v>
          </cell>
          <cell r="F238">
            <v>1.5073932251905047</v>
          </cell>
          <cell r="G238">
            <v>1.517347671194095</v>
          </cell>
          <cell r="H238">
            <v>1.530441535371158</v>
          </cell>
          <cell r="I238">
            <v>1.5339784463722406</v>
          </cell>
          <cell r="J238">
            <v>1.5339929643764822</v>
          </cell>
          <cell r="K238">
            <v>1.548789633774555</v>
          </cell>
          <cell r="L238">
            <v>1.5488493620450199</v>
          </cell>
          <cell r="M238">
            <v>1.5537744273898519</v>
          </cell>
        </row>
        <row r="239">
          <cell r="B239">
            <v>5.2133332992820609</v>
          </cell>
          <cell r="C239">
            <v>9.1554541610473059</v>
          </cell>
          <cell r="D239">
            <v>9.5530416909817042</v>
          </cell>
          <cell r="E239">
            <v>8.2405489695570804</v>
          </cell>
          <cell r="F239">
            <v>8.2596026409596988</v>
          </cell>
          <cell r="G239">
            <v>9.2123553860504579</v>
          </cell>
          <cell r="H239">
            <v>8.407507973040607</v>
          </cell>
          <cell r="I239">
            <v>8.9852126998840216</v>
          </cell>
          <cell r="J239">
            <v>8.7686292119271467</v>
          </cell>
          <cell r="K239">
            <v>8.4911944935388473</v>
          </cell>
          <cell r="L239">
            <v>8.5836650460303723</v>
          </cell>
          <cell r="M239">
            <v>7.6284602781614712</v>
          </cell>
        </row>
        <row r="240">
          <cell r="B240">
            <v>9.6515428008755819</v>
          </cell>
          <cell r="C240">
            <v>9.8342193491934058</v>
          </cell>
          <cell r="D240">
            <v>7.9365785010486389</v>
          </cell>
          <cell r="E240">
            <v>6.777791226212174</v>
          </cell>
          <cell r="F240">
            <v>6.2974023854873895</v>
          </cell>
          <cell r="G240">
            <v>5.5257907990578348</v>
          </cell>
          <cell r="H240">
            <v>4.8837376183791354</v>
          </cell>
          <cell r="I240">
            <v>4.0403732608344392</v>
          </cell>
          <cell r="J240">
            <v>3.8299230673782594</v>
          </cell>
          <cell r="K240">
            <v>3.2419923069826733</v>
          </cell>
          <cell r="L240">
            <v>3.0254765412098301</v>
          </cell>
          <cell r="M240">
            <v>1.893212905265955</v>
          </cell>
        </row>
        <row r="241">
          <cell r="B241">
            <v>2.8666766085401787</v>
          </cell>
          <cell r="C241">
            <v>3.3630582055662979</v>
          </cell>
          <cell r="D241">
            <v>3.2979722076469584</v>
          </cell>
          <cell r="E241">
            <v>3.4328541045991297</v>
          </cell>
          <cell r="F241">
            <v>3.5522990345734966</v>
          </cell>
          <cell r="G241">
            <v>3.6415266828467017</v>
          </cell>
          <cell r="H241">
            <v>3.7126190237784056</v>
          </cell>
          <cell r="I241">
            <v>3.7684620277496768</v>
          </cell>
          <cell r="J241">
            <v>3.8125069986801088</v>
          </cell>
          <cell r="K241">
            <v>3.8516732549051333</v>
          </cell>
          <cell r="L241">
            <v>3.8516874952230205</v>
          </cell>
          <cell r="M241">
            <v>3.8519017503187167</v>
          </cell>
        </row>
        <row r="242">
          <cell r="B242">
            <v>2.5068251722921127</v>
          </cell>
          <cell r="C242">
            <v>2.9280015483524946</v>
          </cell>
          <cell r="D242">
            <v>2.8863241270990412</v>
          </cell>
          <cell r="E242">
            <v>2.4283810468738976</v>
          </cell>
          <cell r="F242">
            <v>2.0169615542600199</v>
          </cell>
          <cell r="G242">
            <v>1.9408356742619741</v>
          </cell>
          <cell r="H242">
            <v>1.940379351881788</v>
          </cell>
          <cell r="I242">
            <v>1.7831191360373102</v>
          </cell>
          <cell r="J242">
            <v>1.7953695208168221</v>
          </cell>
          <cell r="K242">
            <v>1.672990191699556</v>
          </cell>
          <cell r="L242">
            <v>1.7045769550212952</v>
          </cell>
          <cell r="M242">
            <v>1.4146253709227463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2.9033389890074357</v>
          </cell>
          <cell r="C244">
            <v>6.8628832292887552</v>
          </cell>
          <cell r="D244">
            <v>6.8624443021646631</v>
          </cell>
          <cell r="E244">
            <v>6.8629412646573389</v>
          </cell>
          <cell r="F244">
            <v>6.8629261500257854</v>
          </cell>
          <cell r="G244">
            <v>6.8630647482263445</v>
          </cell>
          <cell r="H244">
            <v>6.8627960727973463</v>
          </cell>
          <cell r="I244">
            <v>6.8625099508224698</v>
          </cell>
          <cell r="J244">
            <v>6.8631478769322971</v>
          </cell>
          <cell r="K244">
            <v>6.8625150163533428</v>
          </cell>
          <cell r="L244">
            <v>6.8630047047184117</v>
          </cell>
          <cell r="M244">
            <v>6.8636964250162773</v>
          </cell>
        </row>
        <row r="245">
          <cell r="B245">
            <v>156.22399725192645</v>
          </cell>
          <cell r="C245">
            <v>162.14204722674634</v>
          </cell>
          <cell r="D245">
            <v>162.07780184773489</v>
          </cell>
          <cell r="E245">
            <v>161.81240667713357</v>
          </cell>
          <cell r="F245">
            <v>161.69042546314938</v>
          </cell>
          <cell r="G245">
            <v>159.16434264347743</v>
          </cell>
          <cell r="H245">
            <v>155.47610372862488</v>
          </cell>
          <cell r="I245">
            <v>151.78477930833589</v>
          </cell>
          <cell r="J245">
            <v>146.88114547332171</v>
          </cell>
          <cell r="K245">
            <v>140.30146065336456</v>
          </cell>
          <cell r="L245">
            <v>137.67354851194747</v>
          </cell>
          <cell r="M245">
            <v>120.31018119592265</v>
          </cell>
        </row>
      </sheetData>
      <sheetData sheetId="73">
        <row r="21">
          <cell r="B21">
            <v>78.615812742207055</v>
          </cell>
          <cell r="C21">
            <v>74.839853993499048</v>
          </cell>
          <cell r="D21">
            <v>78.63514112833802</v>
          </cell>
          <cell r="E21">
            <v>57.505325031497549</v>
          </cell>
          <cell r="F21">
            <v>44.066571351959638</v>
          </cell>
          <cell r="G21">
            <v>37.953911960134093</v>
          </cell>
          <cell r="H21">
            <v>32.669540386346341</v>
          </cell>
          <cell r="I21">
            <v>28.250403774322368</v>
          </cell>
          <cell r="J21">
            <v>25.719278143668337</v>
          </cell>
          <cell r="K21">
            <v>23.390343961421816</v>
          </cell>
          <cell r="L21">
            <v>21.622646151521639</v>
          </cell>
          <cell r="M21">
            <v>20.691654086488118</v>
          </cell>
        </row>
        <row r="22">
          <cell r="B22">
            <v>116.80601150355233</v>
          </cell>
          <cell r="C22">
            <v>110.39533684579766</v>
          </cell>
          <cell r="D22">
            <v>95.460700954605286</v>
          </cell>
          <cell r="E22">
            <v>70.36292752774267</v>
          </cell>
          <cell r="F22">
            <v>48.78662037305466</v>
          </cell>
          <cell r="G22">
            <v>44.762848232402469</v>
          </cell>
          <cell r="H22">
            <v>41.691950425078581</v>
          </cell>
          <cell r="I22">
            <v>39.833176812028732</v>
          </cell>
          <cell r="J22">
            <v>39.200371179702586</v>
          </cell>
          <cell r="K22">
            <v>32.622668877467461</v>
          </cell>
          <cell r="L22">
            <v>28.854842066889532</v>
          </cell>
          <cell r="M22">
            <v>29.164769939208057</v>
          </cell>
        </row>
        <row r="23">
          <cell r="B23">
            <v>1.0921715003702173</v>
          </cell>
          <cell r="C23">
            <v>1.384549592142577</v>
          </cell>
          <cell r="D23">
            <v>1.8201322190574361</v>
          </cell>
          <cell r="E23">
            <v>1.5857721896295529</v>
          </cell>
          <cell r="F23">
            <v>1.14609508462634</v>
          </cell>
          <cell r="G23">
            <v>0.96808771162420992</v>
          </cell>
          <cell r="H23">
            <v>0.65068278581495997</v>
          </cell>
          <cell r="I23">
            <v>0.38317019687858012</v>
          </cell>
          <cell r="J23">
            <v>0.19371562365676009</v>
          </cell>
          <cell r="K23">
            <v>8.5270571339890466E-5</v>
          </cell>
          <cell r="L23">
            <v>4.9765812530022657E-5</v>
          </cell>
          <cell r="M23">
            <v>9.5478688640016074E-5</v>
          </cell>
        </row>
        <row r="24">
          <cell r="B24">
            <v>0.21868318257420855</v>
          </cell>
          <cell r="C24">
            <v>0.10612593517875983</v>
          </cell>
          <cell r="D24">
            <v>0.18636772803746393</v>
          </cell>
          <cell r="E24">
            <v>2.1351244816351853E-3</v>
          </cell>
          <cell r="F24">
            <v>1.8741144167732041E-3</v>
          </cell>
          <cell r="G24">
            <v>2.6468761471450989E-3</v>
          </cell>
          <cell r="H24">
            <v>2.4894486567297097E-3</v>
          </cell>
          <cell r="I24">
            <v>2.1856024774941181E-3</v>
          </cell>
          <cell r="J24">
            <v>2.1827900430612438E-3</v>
          </cell>
          <cell r="K24">
            <v>2.0506385309501923E-3</v>
          </cell>
          <cell r="L24">
            <v>2.0743324492719498E-3</v>
          </cell>
          <cell r="M24">
            <v>1.8844297455832683E-3</v>
          </cell>
        </row>
        <row r="25">
          <cell r="B25">
            <v>4.5527231440867153</v>
          </cell>
          <cell r="C25">
            <v>4.3340154407558105</v>
          </cell>
          <cell r="D25">
            <v>4.5538650094064783</v>
          </cell>
          <cell r="E25">
            <v>4.0621879250437409</v>
          </cell>
          <cell r="F25">
            <v>2.8552391318822137</v>
          </cell>
          <cell r="G25">
            <v>2.1983126331017715</v>
          </cell>
          <cell r="H25">
            <v>1.8922929372103272</v>
          </cell>
          <cell r="I25">
            <v>1.6367386950261646</v>
          </cell>
          <cell r="J25">
            <v>1.4898294756405821</v>
          </cell>
          <cell r="K25">
            <v>1.3553953290032288</v>
          </cell>
          <cell r="L25">
            <v>1.252875740822186</v>
          </cell>
          <cell r="M25">
            <v>1.1999242846313689</v>
          </cell>
        </row>
        <row r="26">
          <cell r="B26">
            <v>2.9718256871183417</v>
          </cell>
          <cell r="C26">
            <v>2.9709425123426296</v>
          </cell>
          <cell r="D26">
            <v>4.4842575723004412</v>
          </cell>
          <cell r="E26">
            <v>2.3417953828840057</v>
          </cell>
          <cell r="F26">
            <v>1.7827552003898899</v>
          </cell>
          <cell r="G26">
            <v>1.8188321255505624</v>
          </cell>
          <cell r="H26">
            <v>1.7163500523060391</v>
          </cell>
          <cell r="I26">
            <v>1.6642430312023693</v>
          </cell>
          <cell r="J26">
            <v>1.6554114692258639</v>
          </cell>
          <cell r="K26">
            <v>1.6239370614183628</v>
          </cell>
          <cell r="L26">
            <v>1.768041855584956</v>
          </cell>
          <cell r="M26">
            <v>1.8979341875200539</v>
          </cell>
        </row>
        <row r="27">
          <cell r="B27">
            <v>1.8219947055502287E-2</v>
          </cell>
          <cell r="C27">
            <v>1.5164448662356072E-2</v>
          </cell>
          <cell r="D27">
            <v>3.1886302027593553E-3</v>
          </cell>
          <cell r="E27">
            <v>9.9114078620827334E-4</v>
          </cell>
          <cell r="F27">
            <v>9.6692662385670534E-4</v>
          </cell>
          <cell r="G27">
            <v>1.1121614860515802E-4</v>
          </cell>
          <cell r="H27">
            <v>1.2349239104331901E-4</v>
          </cell>
          <cell r="I27">
            <v>2.4337242334172219E-4</v>
          </cell>
          <cell r="J27">
            <v>1.5814182886095756E-4</v>
          </cell>
          <cell r="K27">
            <v>2.4742618082808311E-4</v>
          </cell>
          <cell r="L27">
            <v>2.1501025986945139E-4</v>
          </cell>
          <cell r="M27">
            <v>3.7229710113289682E-4</v>
          </cell>
        </row>
        <row r="28">
          <cell r="B28">
            <v>9.1022247893289803E-4</v>
          </cell>
          <cell r="C28">
            <v>1.41063146129861E-5</v>
          </cell>
          <cell r="D28">
            <v>1.6544428118039499E-3</v>
          </cell>
          <cell r="E28">
            <v>0.964719411259777</v>
          </cell>
          <cell r="F28">
            <v>1.18946741296894</v>
          </cell>
          <cell r="G28">
            <v>1.15254568267701</v>
          </cell>
          <cell r="H28">
            <v>1.2550215051922</v>
          </cell>
          <cell r="I28">
            <v>1.30760499083452</v>
          </cell>
          <cell r="J28">
            <v>1.31600295937614</v>
          </cell>
          <cell r="K28">
            <v>1.3479651482650801</v>
          </cell>
          <cell r="L28">
            <v>1.2036447188074899</v>
          </cell>
          <cell r="M28">
            <v>1.0747014221240601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1.0409634156629526</v>
          </cell>
          <cell r="F32">
            <v>0.86506698073024335</v>
          </cell>
          <cell r="G32">
            <v>0.7282251524336264</v>
          </cell>
          <cell r="H32">
            <v>0.38319095728571917</v>
          </cell>
          <cell r="I32">
            <v>0.9525105516654816</v>
          </cell>
          <cell r="J32">
            <v>2.0225813672579789</v>
          </cell>
          <cell r="K32">
            <v>2.6844282278892879</v>
          </cell>
          <cell r="L32">
            <v>2.716569324958257</v>
          </cell>
          <cell r="M32">
            <v>2.8443167747664746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84.301819328524417</v>
          </cell>
          <cell r="E11">
            <v>85.300002655110262</v>
          </cell>
          <cell r="F11">
            <v>89.961910011846626</v>
          </cell>
          <cell r="G11">
            <v>93.085416139780378</v>
          </cell>
          <cell r="H11">
            <v>95.303215773806656</v>
          </cell>
          <cell r="I11">
            <v>97.191978473346992</v>
          </cell>
          <cell r="J11">
            <v>95.133667849367271</v>
          </cell>
          <cell r="K11">
            <v>95.640630684080875</v>
          </cell>
          <cell r="L11">
            <v>97.191659426214855</v>
          </cell>
          <cell r="M11">
            <v>98.866245083790247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5.4446902490056592</v>
          </cell>
          <cell r="F12">
            <v>5.7422726852999695</v>
          </cell>
          <cell r="G12">
            <v>5.9416319567928229</v>
          </cell>
          <cell r="H12">
            <v>6.0831947818767587</v>
          </cell>
          <cell r="I12">
            <v>6.2037438047603048</v>
          </cell>
          <cell r="J12">
            <v>6.2037440119864975</v>
          </cell>
          <cell r="K12">
            <v>6.2037445188659763</v>
          </cell>
          <cell r="L12">
            <v>6.2037453891375298</v>
          </cell>
          <cell r="M12">
            <v>6.3106145769323714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0.16817040780266301</v>
          </cell>
          <cell r="G13">
            <v>0.33376310846292667</v>
          </cell>
          <cell r="H13">
            <v>0.62259641967664214</v>
          </cell>
          <cell r="I13">
            <v>0.71970521190091752</v>
          </cell>
          <cell r="J13">
            <v>0.7964847029435842</v>
          </cell>
          <cell r="K13">
            <v>0.92312807510759698</v>
          </cell>
          <cell r="L13">
            <v>0.94240169386169392</v>
          </cell>
          <cell r="M13">
            <v>0.9548209489365147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2.5942862024949283</v>
          </cell>
          <cell r="C53">
            <v>2.3767009093630644</v>
          </cell>
          <cell r="D53">
            <v>2.3751988081473594</v>
          </cell>
          <cell r="E53">
            <v>2.3929895974446374</v>
          </cell>
          <cell r="F53">
            <v>2.3563077753492676</v>
          </cell>
          <cell r="G53">
            <v>2.5769767099114742</v>
          </cell>
          <cell r="H53">
            <v>2.9191144675082898</v>
          </cell>
          <cell r="I53">
            <v>3.1003940957438809</v>
          </cell>
          <cell r="J53">
            <v>3.4651284937378786</v>
          </cell>
          <cell r="K53">
            <v>3.5484236237842377</v>
          </cell>
          <cell r="L53">
            <v>3.4355516845553375</v>
          </cell>
          <cell r="M53">
            <v>3.3542601805560834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6.4921659362470203</v>
          </cell>
          <cell r="C55">
            <v>6.074854096965681</v>
          </cell>
          <cell r="D55">
            <v>5.7653261271974037</v>
          </cell>
          <cell r="E55">
            <v>5.2543798554748111</v>
          </cell>
          <cell r="F55">
            <v>4.9455584972451208</v>
          </cell>
          <cell r="G55">
            <v>4.6047186838289775</v>
          </cell>
          <cell r="H55">
            <v>4.355593975577146</v>
          </cell>
          <cell r="I55">
            <v>4.2213018228134587</v>
          </cell>
          <cell r="J55">
            <v>3.8565673876130648</v>
          </cell>
          <cell r="K55">
            <v>3.718523935103748</v>
          </cell>
          <cell r="L55">
            <v>3.7230436204382431</v>
          </cell>
          <cell r="M55">
            <v>3.6447095114561474</v>
          </cell>
        </row>
        <row r="56">
          <cell r="B56">
            <v>3.7902321143463897</v>
          </cell>
          <cell r="C56">
            <v>3.4573368219657299</v>
          </cell>
          <cell r="D56">
            <v>3.4258390972291601</v>
          </cell>
          <cell r="E56">
            <v>3.44905627019679</v>
          </cell>
          <cell r="F56">
            <v>3.4129001282289502</v>
          </cell>
          <cell r="G56">
            <v>3.2018865786975499</v>
          </cell>
          <cell r="H56">
            <v>3.0206646724486261</v>
          </cell>
          <cell r="I56">
            <v>2.7146076309664382</v>
          </cell>
          <cell r="J56">
            <v>2.417894610831234</v>
          </cell>
          <cell r="K56">
            <v>2.2741693986923992</v>
          </cell>
          <cell r="L56">
            <v>1.9791118681717661</v>
          </cell>
          <cell r="M56">
            <v>1.7688564305016929</v>
          </cell>
        </row>
        <row r="57">
          <cell r="B57">
            <v>7.1745332752841602</v>
          </cell>
          <cell r="C57">
            <v>6.5875999872532649</v>
          </cell>
          <cell r="D57">
            <v>6.2722141688038393</v>
          </cell>
          <cell r="E57">
            <v>6.5365165981925495</v>
          </cell>
          <cell r="F57">
            <v>5.9913035788509923</v>
          </cell>
          <cell r="G57">
            <v>5.7155849825848897</v>
          </cell>
          <cell r="H57">
            <v>5.5601127119902305</v>
          </cell>
          <cell r="I57">
            <v>5.2383021341481601</v>
          </cell>
          <cell r="J57">
            <v>4.9603021220775299</v>
          </cell>
          <cell r="K57">
            <v>4.5079053912038498</v>
          </cell>
          <cell r="L57">
            <v>4.1397890680544398</v>
          </cell>
          <cell r="M57">
            <v>2.9454879748928393</v>
          </cell>
        </row>
        <row r="58">
          <cell r="B58">
            <v>14.553316873600446</v>
          </cell>
          <cell r="C58">
            <v>13.873272267098621</v>
          </cell>
          <cell r="D58">
            <v>13.029696530372615</v>
          </cell>
          <cell r="E58">
            <v>9.6590088040794182</v>
          </cell>
          <cell r="F58">
            <v>7.0148027512567062</v>
          </cell>
          <cell r="G58">
            <v>6.2445098302982336</v>
          </cell>
          <cell r="H58">
            <v>5.5967916176156463</v>
          </cell>
          <cell r="I58">
            <v>5.1077321221639016</v>
          </cell>
          <cell r="J58">
            <v>4.8570742469889003</v>
          </cell>
          <cell r="K58">
            <v>4.1789844139397445</v>
          </cell>
          <cell r="L58">
            <v>3.7662801842725977</v>
          </cell>
          <cell r="M58">
            <v>3.7195973729657945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299.9837932535745</v>
      </c>
      <c r="G2" s="3">
        <f t="shared" ref="G2:K2" si="0">G3+G8+G11+G12+G16+G17+G18+G19</f>
        <v>295.49195390596788</v>
      </c>
      <c r="H2" s="3">
        <f t="shared" si="0"/>
        <v>331.44693984033267</v>
      </c>
      <c r="I2" s="3">
        <f t="shared" si="0"/>
        <v>365.47345053007956</v>
      </c>
      <c r="J2" s="3">
        <f t="shared" si="0"/>
        <v>376.67391700733009</v>
      </c>
      <c r="K2" s="3">
        <f t="shared" si="0"/>
        <v>382.65095039737508</v>
      </c>
      <c r="L2" s="3">
        <f t="shared" ref="L2:O2" si="1">L3+L8+L11+L12+L16+L17+L18+L19</f>
        <v>387.50071601025428</v>
      </c>
      <c r="M2" s="3">
        <f t="shared" si="1"/>
        <v>393.70485290497476</v>
      </c>
      <c r="N2" s="3">
        <f t="shared" si="1"/>
        <v>398.56087445193339</v>
      </c>
      <c r="O2" s="3">
        <f t="shared" si="1"/>
        <v>404.50337846152081</v>
      </c>
      <c r="P2" s="3">
        <f>P3+P8+P11+P12+P16+P17+P18+P19</f>
        <v>410.46212711434828</v>
      </c>
      <c r="Q2" s="3">
        <f>Q3+Q8+Q11+Q12+Q16+Q17+Q18+Q19</f>
        <v>415.77120179325084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44.972402899742363</v>
      </c>
      <c r="G3" s="1">
        <f t="shared" ref="G3:K3" si="4">SUM(G4:G7)</f>
        <v>48.190467847207607</v>
      </c>
      <c r="H3" s="1">
        <f t="shared" si="4"/>
        <v>48.190469199657343</v>
      </c>
      <c r="I3" s="1">
        <f t="shared" si="4"/>
        <v>48.190539881871885</v>
      </c>
      <c r="J3" s="1">
        <f t="shared" si="4"/>
        <v>48.19099632374224</v>
      </c>
      <c r="K3" s="1">
        <f t="shared" si="4"/>
        <v>48.190997990353416</v>
      </c>
      <c r="L3" s="1">
        <f t="shared" ref="L3:O3" si="5">SUM(L4:L7)</f>
        <v>48.190999739121963</v>
      </c>
      <c r="M3" s="1">
        <f t="shared" si="5"/>
        <v>48.191003378086435</v>
      </c>
      <c r="N3" s="1">
        <f t="shared" si="5"/>
        <v>48.191005727703839</v>
      </c>
      <c r="O3" s="1">
        <f t="shared" si="5"/>
        <v>48.191010078121415</v>
      </c>
      <c r="P3" s="1">
        <f>SUM(P4:P7)</f>
        <v>48.191014178497831</v>
      </c>
      <c r="Q3" s="1">
        <f>SUM(Q4:Q7)</f>
        <v>48.191048774570667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11.111874323571836</v>
      </c>
      <c r="G4" s="1" cm="1">
        <f t="array" ref="G4">SUMPRODUCT(("RNWWOD1"=[1]OUT_PrimaryEnergyCons!$A$1:$A$1000)*1,[1]OUT_PrimaryEnergyCons!E$1:E$1000)</f>
        <v>11.952882837465447</v>
      </c>
      <c r="H4" s="1" cm="1">
        <f t="array" ref="H4">SUMPRODUCT(("RNWWOD1"=[1]OUT_PrimaryEnergyCons!$A$1:$A$1000)*1,[1]OUT_PrimaryEnergyCons!F$1:F$1000)</f>
        <v>13.2143920332359</v>
      </c>
      <c r="I4" s="1" cm="1">
        <f t="array" ref="I4">SUMPRODUCT(("RNWWOD1"=[1]OUT_PrimaryEnergyCons!$A$1:$A$1000)*1,[1]OUT_PrimaryEnergyCons!G$1:G$1000)</f>
        <v>15.316909739187322</v>
      </c>
      <c r="J4" s="1" cm="1">
        <f t="array" ref="J4">SUMPRODUCT(("RNWWOD1"=[1]OUT_PrimaryEnergyCons!$A$1:$A$1000)*1,[1]OUT_PrimaryEnergyCons!H$1:H$1000)</f>
        <v>15.849138299328752</v>
      </c>
      <c r="K4" s="1" cm="1">
        <f t="array" ref="K4">SUMPRODUCT(("RNWWOD1"=[1]OUT_PrimaryEnergyCons!$A$1:$A$1000)*1,[1]OUT_PrimaryEnergyCons!I$1:I$1000)</f>
        <v>16.266395389125066</v>
      </c>
      <c r="L4" s="1" cm="1">
        <f t="array" ref="L4">SUMPRODUCT(("RNWWOD1"=[1]OUT_PrimaryEnergyCons!$A$1:$A$1000)*1,[1]OUT_PrimaryEnergyCons!J$1:J$1000)</f>
        <v>16.611694254073733</v>
      </c>
      <c r="M4" s="1" cm="1">
        <f t="array" ref="M4">SUMPRODUCT(("RNWWOD1"=[1]OUT_PrimaryEnergyCons!$A$1:$A$1000)*1,[1]OUT_PrimaryEnergyCons!K$1:K$1000)</f>
        <v>16.956991254775041</v>
      </c>
      <c r="N4" s="1" cm="1">
        <f t="array" ref="N4">SUMPRODUCT(("RNWWOD1"=[1]OUT_PrimaryEnergyCons!$A$1:$A$1000)*1,[1]OUT_PrimaryEnergyCons!L$1:L$1000)</f>
        <v>17.015760305302372</v>
      </c>
      <c r="O4" s="1" cm="1">
        <f t="array" ref="O4">SUMPRODUCT(("RNWWOD1"=[1]OUT_PrimaryEnergyCons!$A$1:$A$1000)*1,[1]OUT_PrimaryEnergyCons!M$1:M$1000)</f>
        <v>17.074526375647324</v>
      </c>
      <c r="P4" s="1" cm="1">
        <f t="array" ref="P4">SUMPRODUCT(("RNWWOD1"=[1]OUT_PrimaryEnergyCons!$A$1:$A$1000)*1,[1]OUT_PrimaryEnergyCons!N$1:N$1000)</f>
        <v>17.133294510545863</v>
      </c>
      <c r="Q4" s="1" cm="1">
        <f t="array" ref="Q4">SUMPRODUCT(("RNWWOD1"=[1]OUT_PrimaryEnergyCons!$A$1:$A$1000)*1,[1]OUT_PrimaryEnergyCons!O$1:O$1000)</f>
        <v>17.192059411223028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7.5116673261932574</v>
      </c>
      <c r="G5" s="1" cm="1">
        <f t="array" ref="G5">SUMPRODUCT(("RNWWOD2"=[1]OUT_PrimaryEnergyCons!$A$1:$A$1000)*1,[1]OUT_PrimaryEnergyCons!E$1:E$1000)</f>
        <v>7.5431406053524546</v>
      </c>
      <c r="H5" s="1" cm="1">
        <f t="array" ref="H5">SUMPRODUCT(("RNWWOD2"=[1]OUT_PrimaryEnergyCons!$A$1:$A$1000)*1,[1]OUT_PrimaryEnergyCons!F$1:F$1000)</f>
        <v>7.5903468244609416</v>
      </c>
      <c r="I5" s="1" cm="1">
        <f t="array" ref="I5">SUMPRODUCT(("RNWWOD2"=[1]OUT_PrimaryEnergyCons!$A$1:$A$1000)*1,[1]OUT_PrimaryEnergyCons!G$1:G$1000)</f>
        <v>7.6690264543616848</v>
      </c>
      <c r="J5" s="1" cm="1">
        <f t="array" ref="J5">SUMPRODUCT(("RNWWOD2"=[1]OUT_PrimaryEnergyCons!$A$1:$A$1000)*1,[1]OUT_PrimaryEnergyCons!H$1:H$1000)</f>
        <v>7.6690253246775351</v>
      </c>
      <c r="K5" s="1" cm="1">
        <f t="array" ref="K5">SUMPRODUCT(("RNWWOD2"=[1]OUT_PrimaryEnergyCons!$A$1:$A$1000)*1,[1]OUT_PrimaryEnergyCons!I$1:I$1000)</f>
        <v>7.6690254753167961</v>
      </c>
      <c r="L5" s="1" cm="1">
        <f t="array" ref="L5">SUMPRODUCT(("RNWWOD2"=[1]OUT_PrimaryEnergyCons!$A$1:$A$1000)*1,[1]OUT_PrimaryEnergyCons!J$1:J$1000)</f>
        <v>7.6690255934538323</v>
      </c>
      <c r="M5" s="1" cm="1">
        <f t="array" ref="M5">SUMPRODUCT(("RNWWOD2"=[1]OUT_PrimaryEnergyCons!$A$1:$A$1000)*1,[1]OUT_PrimaryEnergyCons!K$1:K$1000)</f>
        <v>7.6690238454495381</v>
      </c>
      <c r="N5" s="1" cm="1">
        <f t="array" ref="N5">SUMPRODUCT(("RNWWOD2"=[1]OUT_PrimaryEnergyCons!$A$1:$A$1000)*1,[1]OUT_PrimaryEnergyCons!L$1:L$1000)</f>
        <v>7.6690254687165433</v>
      </c>
      <c r="O5" s="1" cm="1">
        <f t="array" ref="O5">SUMPRODUCT(("RNWWOD2"=[1]OUT_PrimaryEnergyCons!$A$1:$A$1000)*1,[1]OUT_PrimaryEnergyCons!M$1:M$1000)</f>
        <v>7.6690240875023141</v>
      </c>
      <c r="P5" s="1" cm="1">
        <f t="array" ref="P5">SUMPRODUCT(("RNWWOD2"=[1]OUT_PrimaryEnergyCons!$A$1:$A$1000)*1,[1]OUT_PrimaryEnergyCons!N$1:N$1000)</f>
        <v>7.6690247979725559</v>
      </c>
      <c r="Q5" s="1" cm="1">
        <f t="array" ref="Q5">SUMPRODUCT(("RNWWOD2"=[1]OUT_PrimaryEnergyCons!$A$1:$A$1000)*1,[1]OUT_PrimaryEnergyCons!O$1:O$1000)</f>
        <v>7.669022237373067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3.168241061371774</v>
      </c>
      <c r="G6" s="1" cm="1">
        <f t="array" ref="G6">SUMPRODUCT(("RNWWOD3"=[1]OUT_PrimaryEnergyCons!$A$1:$A$1000)*1,[1]OUT_PrimaryEnergyCons!E$1:E$1000)</f>
        <v>3.495671938573822</v>
      </c>
      <c r="H6" s="1" cm="1">
        <f t="array" ref="H6">SUMPRODUCT(("RNWWOD3"=[1]OUT_PrimaryEnergyCons!$A$1:$A$1000)*1,[1]OUT_PrimaryEnergyCons!F$1:F$1000)</f>
        <v>3.9868132673882375</v>
      </c>
      <c r="I6" s="1" cm="1">
        <f t="array" ref="I6">SUMPRODUCT(("RNWWOD3"=[1]OUT_PrimaryEnergyCons!$A$1:$A$1000)*1,[1]OUT_PrimaryEnergyCons!G$1:G$1000)</f>
        <v>4.8053858927225361</v>
      </c>
      <c r="J6" s="1" cm="1">
        <f t="array" ref="J6">SUMPRODUCT(("RNWWOD3"=[1]OUT_PrimaryEnergyCons!$A$1:$A$1000)*1,[1]OUT_PrimaryEnergyCons!H$1:H$1000)</f>
        <v>4.8053842451867856</v>
      </c>
      <c r="K6" s="1" cm="1">
        <f t="array" ref="K6">SUMPRODUCT(("RNWWOD3"=[1]OUT_PrimaryEnergyCons!$A$1:$A$1000)*1,[1]OUT_PrimaryEnergyCons!I$1:I$1000)</f>
        <v>4.8053843943938981</v>
      </c>
      <c r="L6" s="1" cm="1">
        <f t="array" ref="L6">SUMPRODUCT(("RNWWOD3"=[1]OUT_PrimaryEnergyCons!$A$1:$A$1000)*1,[1]OUT_PrimaryEnergyCons!J$1:J$1000)</f>
        <v>4.8053845610236126</v>
      </c>
      <c r="M6" s="1" cm="1">
        <f t="array" ref="M6">SUMPRODUCT(("RNWWOD3"=[1]OUT_PrimaryEnergyCons!$A$1:$A$1000)*1,[1]OUT_PrimaryEnergyCons!K$1:K$1000)</f>
        <v>4.8053819865932619</v>
      </c>
      <c r="N6" s="1" cm="1">
        <f t="array" ref="N6">SUMPRODUCT(("RNWWOD3"=[1]OUT_PrimaryEnergyCons!$A$1:$A$1000)*1,[1]OUT_PrimaryEnergyCons!L$1:L$1000)</f>
        <v>4.805384374894742</v>
      </c>
      <c r="O6" s="1" cm="1">
        <f t="array" ref="O6">SUMPRODUCT(("RNWWOD3"=[1]OUT_PrimaryEnergyCons!$A$1:$A$1000)*1,[1]OUT_PrimaryEnergyCons!M$1:M$1000)</f>
        <v>4.8053824117779715</v>
      </c>
      <c r="P6" s="1" cm="1">
        <f t="array" ref="P6">SUMPRODUCT(("RNWWOD3"=[1]OUT_PrimaryEnergyCons!$A$1:$A$1000)*1,[1]OUT_PrimaryEnergyCons!N$1:N$1000)</f>
        <v>4.8053834433347697</v>
      </c>
      <c r="Q6" s="1" cm="1">
        <f t="array" ref="Q6">SUMPRODUCT(("RNWWOD3"=[1]OUT_PrimaryEnergyCons!$A$1:$A$1000)*1,[1]OUT_PrimaryEnergyCons!O$1:O$1000)</f>
        <v>4.8053798501595191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23.180620188605491</v>
      </c>
      <c r="G7" s="1" cm="1">
        <f t="array" ref="G7">SUMPRODUCT(("RNWWOD4"=[1]OUT_PrimaryEnergyCons!$A$1:$A$1000)*1+("RNWWOD5"=[1]OUT_PrimaryEnergyCons!$A$1:$A$1000)*1,[1]OUT_PrimaryEnergyCons!E$1:E$1000)</f>
        <v>25.198772465815885</v>
      </c>
      <c r="H7" s="1" cm="1">
        <f t="array" ref="H7">SUMPRODUCT(("RNWWOD4"=[1]OUT_PrimaryEnergyCons!$A$1:$A$1000)*1+("RNWWOD5"=[1]OUT_PrimaryEnergyCons!$A$1:$A$1000)*1,[1]OUT_PrimaryEnergyCons!F$1:F$1000)</f>
        <v>23.398917074572267</v>
      </c>
      <c r="I7" s="1" cm="1">
        <f t="array" ref="I7">SUMPRODUCT(("RNWWOD4"=[1]OUT_PrimaryEnergyCons!$A$1:$A$1000)*1+("RNWWOD5"=[1]OUT_PrimaryEnergyCons!$A$1:$A$1000)*1,[1]OUT_PrimaryEnergyCons!G$1:G$1000)</f>
        <v>20.399217795600336</v>
      </c>
      <c r="J7" s="1" cm="1">
        <f t="array" ref="J7">SUMPRODUCT(("RNWWOD4"=[1]OUT_PrimaryEnergyCons!$A$1:$A$1000)*1+("RNWWOD5"=[1]OUT_PrimaryEnergyCons!$A$1:$A$1000)*1,[1]OUT_PrimaryEnergyCons!H$1:H$1000)</f>
        <v>19.867448454549162</v>
      </c>
      <c r="K7" s="1" cm="1">
        <f t="array" ref="K7">SUMPRODUCT(("RNWWOD4"=[1]OUT_PrimaryEnergyCons!$A$1:$A$1000)*1+("RNWWOD5"=[1]OUT_PrimaryEnergyCons!$A$1:$A$1000)*1,[1]OUT_PrimaryEnergyCons!I$1:I$1000)</f>
        <v>19.450192731517657</v>
      </c>
      <c r="L7" s="1" cm="1">
        <f t="array" ref="L7">SUMPRODUCT(("RNWWOD4"=[1]OUT_PrimaryEnergyCons!$A$1:$A$1000)*1+("RNWWOD5"=[1]OUT_PrimaryEnergyCons!$A$1:$A$1000)*1,[1]OUT_PrimaryEnergyCons!J$1:J$1000)</f>
        <v>19.104895330570784</v>
      </c>
      <c r="M7" s="1" cm="1">
        <f t="array" ref="M7">SUMPRODUCT(("RNWWOD4"=[1]OUT_PrimaryEnergyCons!$A$1:$A$1000)*1+("RNWWOD5"=[1]OUT_PrimaryEnergyCons!$A$1:$A$1000)*1,[1]OUT_PrimaryEnergyCons!K$1:K$1000)</f>
        <v>18.759606291268597</v>
      </c>
      <c r="N7" s="1" cm="1">
        <f t="array" ref="N7">SUMPRODUCT(("RNWWOD4"=[1]OUT_PrimaryEnergyCons!$A$1:$A$1000)*1+("RNWWOD5"=[1]OUT_PrimaryEnergyCons!$A$1:$A$1000)*1,[1]OUT_PrimaryEnergyCons!L$1:L$1000)</f>
        <v>18.700835578790183</v>
      </c>
      <c r="O7" s="1" cm="1">
        <f t="array" ref="O7">SUMPRODUCT(("RNWWOD4"=[1]OUT_PrimaryEnergyCons!$A$1:$A$1000)*1+("RNWWOD5"=[1]OUT_PrimaryEnergyCons!$A$1:$A$1000)*1,[1]OUT_PrimaryEnergyCons!M$1:M$1000)</f>
        <v>18.642077203193807</v>
      </c>
      <c r="P7" s="1" cm="1">
        <f t="array" ref="P7">SUMPRODUCT(("RNWWOD4"=[1]OUT_PrimaryEnergyCons!$A$1:$A$1000)*1+("RNWWOD5"=[1]OUT_PrimaryEnergyCons!$A$1:$A$1000)*1,[1]OUT_PrimaryEnergyCons!N$1:N$1000)</f>
        <v>18.583311426644642</v>
      </c>
      <c r="Q7" s="1" cm="1">
        <f t="array" ref="Q7">SUMPRODUCT(("RNWWOD4"=[1]OUT_PrimaryEnergyCons!$A$1:$A$1000)*1+("RNWWOD5"=[1]OUT_PrimaryEnergyCons!$A$1:$A$1000)*1,[1]OUT_PrimaryEnergyCons!O$1:O$1000)</f>
        <v>18.524587275815055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69.829366341434479</v>
      </c>
      <c r="G8" s="1">
        <f t="shared" ref="G8:K8" si="9">SUM(G9:G10)</f>
        <v>69.881741064126402</v>
      </c>
      <c r="H8" s="1">
        <f t="shared" si="9"/>
        <v>69.48890392236919</v>
      </c>
      <c r="I8" s="1">
        <f t="shared" si="9"/>
        <v>69.03932252581312</v>
      </c>
      <c r="J8" s="1">
        <f t="shared" si="9"/>
        <v>68.937025864447278</v>
      </c>
      <c r="K8" s="1">
        <f t="shared" si="9"/>
        <v>69.158803739913168</v>
      </c>
      <c r="L8" s="1">
        <f t="shared" ref="L8:O8" si="10">SUM(L9:L10)</f>
        <v>69.380669852405703</v>
      </c>
      <c r="M8" s="1">
        <f t="shared" si="10"/>
        <v>69.602627509495832</v>
      </c>
      <c r="N8" s="1">
        <f t="shared" si="10"/>
        <v>69.602536671677086</v>
      </c>
      <c r="O8" s="1">
        <f t="shared" si="10"/>
        <v>69.602666922097342</v>
      </c>
      <c r="P8" s="1">
        <f>SUM(P9:P10)</f>
        <v>69.602665376910636</v>
      </c>
      <c r="Q8" s="1">
        <f>SUM(Q9:Q10)</f>
        <v>69.602688896463661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35.830007143625586</v>
      </c>
      <c r="G9" s="1" cm="1">
        <f t="array" ref="G9">SUMPRODUCT(("RNNWWST1"=[1]OUT_PrimaryEnergyCons!$A$1:$A$1000)*1,[1]OUT_PrimaryEnergyCons!E$1:E$1000)</f>
        <v>35.882382632783965</v>
      </c>
      <c r="H9" s="1" cm="1">
        <f t="array" ref="H9">SUMPRODUCT(("RNNWWST1"=[1]OUT_PrimaryEnergyCons!$A$1:$A$1000)*1,[1]OUT_PrimaryEnergyCons!F$1:F$1000)</f>
        <v>35.489460923157864</v>
      </c>
      <c r="I9" s="1" cm="1">
        <f t="array" ref="I9">SUMPRODUCT(("RNNWWST1"=[1]OUT_PrimaryEnergyCons!$A$1:$A$1000)*1,[1]OUT_PrimaryEnergyCons!G$1:G$1000)</f>
        <v>35.039967561439006</v>
      </c>
      <c r="J9" s="1" cm="1">
        <f t="array" ref="J9">SUMPRODUCT(("RNNWWST1"=[1]OUT_PrimaryEnergyCons!$A$1:$A$1000)*1,[1]OUT_PrimaryEnergyCons!H$1:H$1000)</f>
        <v>34.937585599868655</v>
      </c>
      <c r="K9" s="1" cm="1">
        <f t="array" ref="K9">SUMPRODUCT(("RNNWWST1"=[1]OUT_PrimaryEnergyCons!$A$1:$A$1000)*1,[1]OUT_PrimaryEnergyCons!I$1:I$1000)</f>
        <v>35.159449323124917</v>
      </c>
      <c r="L9" s="1" cm="1">
        <f t="array" ref="L9">SUMPRODUCT(("RNNWWST1"=[1]OUT_PrimaryEnergyCons!$A$1:$A$1000)*1,[1]OUT_PrimaryEnergyCons!J$1:J$1000)</f>
        <v>35.381314147565924</v>
      </c>
      <c r="M9" s="1" cm="1">
        <f t="array" ref="M9">SUMPRODUCT(("RNNWWST1"=[1]OUT_PrimaryEnergyCons!$A$1:$A$1000)*1,[1]OUT_PrimaryEnergyCons!K$1:K$1000)</f>
        <v>35.603181347326469</v>
      </c>
      <c r="N9" s="1" cm="1">
        <f t="array" ref="N9">SUMPRODUCT(("RNNWWST1"=[1]OUT_PrimaryEnergyCons!$A$1:$A$1000)*1,[1]OUT_PrimaryEnergyCons!L$1:L$1000)</f>
        <v>35.603179543133287</v>
      </c>
      <c r="O9" s="1" cm="1">
        <f t="array" ref="O9">SUMPRODUCT(("RNNWWST1"=[1]OUT_PrimaryEnergyCons!$A$1:$A$1000)*1,[1]OUT_PrimaryEnergyCons!M$1:M$1000)</f>
        <v>35.603183776004443</v>
      </c>
      <c r="P9" s="1" cm="1">
        <f t="array" ref="P9">SUMPRODUCT(("RNNWWST1"=[1]OUT_PrimaryEnergyCons!$A$1:$A$1000)*1,[1]OUT_PrimaryEnergyCons!N$1:N$1000)</f>
        <v>35.603179648462742</v>
      </c>
      <c r="Q9" s="1" cm="1">
        <f t="array" ref="Q9">SUMPRODUCT(("RNNWWST1"=[1]OUT_PrimaryEnergyCons!$A$1:$A$1000)*1,[1]OUT_PrimaryEnergyCons!O$1:O$1000)</f>
        <v>35.603183514039429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33.9993591978089</v>
      </c>
      <c r="G10" s="1" cm="1">
        <f t="array" ref="G10">SUMPRODUCT(("RNWWST1"=[1]OUT_PrimaryEnergyCons!$A$1:$A$1000)*1,[1]OUT_PrimaryEnergyCons!E$1:E$1000)</f>
        <v>33.999358431342429</v>
      </c>
      <c r="H10" s="1" cm="1">
        <f t="array" ref="H10">SUMPRODUCT(("RNWWST1"=[1]OUT_PrimaryEnergyCons!$A$1:$A$1000)*1,[1]OUT_PrimaryEnergyCons!F$1:F$1000)</f>
        <v>33.999442999211333</v>
      </c>
      <c r="I10" s="1" cm="1">
        <f t="array" ref="I10">SUMPRODUCT(("RNWWST1"=[1]OUT_PrimaryEnergyCons!$A$1:$A$1000)*1,[1]OUT_PrimaryEnergyCons!G$1:G$1000)</f>
        <v>33.999354964374113</v>
      </c>
      <c r="J10" s="1" cm="1">
        <f t="array" ref="J10">SUMPRODUCT(("RNWWST1"=[1]OUT_PrimaryEnergyCons!$A$1:$A$1000)*1,[1]OUT_PrimaryEnergyCons!H$1:H$1000)</f>
        <v>33.999440264578624</v>
      </c>
      <c r="K10" s="1" cm="1">
        <f t="array" ref="K10">SUMPRODUCT(("RNWWST1"=[1]OUT_PrimaryEnergyCons!$A$1:$A$1000)*1,[1]OUT_PrimaryEnergyCons!I$1:I$1000)</f>
        <v>33.999354416788243</v>
      </c>
      <c r="L10" s="1" cm="1">
        <f t="array" ref="L10">SUMPRODUCT(("RNWWST1"=[1]OUT_PrimaryEnergyCons!$A$1:$A$1000)*1,[1]OUT_PrimaryEnergyCons!J$1:J$1000)</f>
        <v>33.999355704839772</v>
      </c>
      <c r="M10" s="1" cm="1">
        <f t="array" ref="M10">SUMPRODUCT(("RNWWST1"=[1]OUT_PrimaryEnergyCons!$A$1:$A$1000)*1,[1]OUT_PrimaryEnergyCons!K$1:K$1000)</f>
        <v>33.999446162169363</v>
      </c>
      <c r="N10" s="1" cm="1">
        <f t="array" ref="N10">SUMPRODUCT(("RNWWST1"=[1]OUT_PrimaryEnergyCons!$A$1:$A$1000)*1,[1]OUT_PrimaryEnergyCons!L$1:L$1000)</f>
        <v>33.999357128543799</v>
      </c>
      <c r="O10" s="1" cm="1">
        <f t="array" ref="O10">SUMPRODUCT(("RNWWST1"=[1]OUT_PrimaryEnergyCons!$A$1:$A$1000)*1,[1]OUT_PrimaryEnergyCons!M$1:M$1000)</f>
        <v>33.999483146092892</v>
      </c>
      <c r="P10" s="1" cm="1">
        <f t="array" ref="P10">SUMPRODUCT(("RNWWST1"=[1]OUT_PrimaryEnergyCons!$A$1:$A$1000)*1,[1]OUT_PrimaryEnergyCons!N$1:N$1000)</f>
        <v>33.999485728447887</v>
      </c>
      <c r="Q10" s="1" cm="1">
        <f t="array" ref="Q10">SUMPRODUCT(("RNWWST1"=[1]OUT_PrimaryEnergyCons!$A$1:$A$1000)*1,[1]OUT_PrimaryEnergyCons!O$1:O$1000)</f>
        <v>33.999505382424225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3.7980829959716402</v>
      </c>
      <c r="G11" s="1" cm="1">
        <f t="array" ref="G11">SUMPRODUCT(("mnr"=[1]OUT_PrimaryEnergyCons!$C$1:$C$1000)*1,[1]OUT_PrimaryEnergyCons!E$1:E$1000)</f>
        <v>12.531647477231477</v>
      </c>
      <c r="H11" s="1" cm="1">
        <f t="array" ref="H11">SUMPRODUCT(("mnr"=[1]OUT_PrimaryEnergyCons!$C$1:$C$1000)*1,[1]OUT_PrimaryEnergyCons!F$1:F$1000)</f>
        <v>12.540332223415774</v>
      </c>
      <c r="I11" s="1" cm="1">
        <f t="array" ref="I11">SUMPRODUCT(("mnr"=[1]OUT_PrimaryEnergyCons!$C$1:$C$1000)*1,[1]OUT_PrimaryEnergyCons!G$1:G$1000)</f>
        <v>12.54042390460063</v>
      </c>
      <c r="J11" s="1" cm="1">
        <f t="array" ref="J11">SUMPRODUCT(("mnr"=[1]OUT_PrimaryEnergyCons!$C$1:$C$1000)*1,[1]OUT_PrimaryEnergyCons!H$1:H$1000)</f>
        <v>12.540425560325193</v>
      </c>
      <c r="K11" s="1" cm="1">
        <f t="array" ref="K11">SUMPRODUCT(("mnr"=[1]OUT_PrimaryEnergyCons!$C$1:$C$1000)*1,[1]OUT_PrimaryEnergyCons!I$1:I$1000)</f>
        <v>12.541342266562415</v>
      </c>
      <c r="L11" s="1" cm="1">
        <f t="array" ref="L11">SUMPRODUCT(("mnr"=[1]OUT_PrimaryEnergyCons!$C$1:$C$1000)*1,[1]OUT_PrimaryEnergyCons!J$1:J$1000)</f>
        <v>12.541363028293118</v>
      </c>
      <c r="M11" s="1" cm="1">
        <f t="array" ref="M11">SUMPRODUCT(("mnr"=[1]OUT_PrimaryEnergyCons!$C$1:$C$1000)*1,[1]OUT_PrimaryEnergyCons!K$1:K$1000)</f>
        <v>12.541387571705592</v>
      </c>
      <c r="N11" s="1" cm="1">
        <f t="array" ref="N11">SUMPRODUCT(("mnr"=[1]OUT_PrimaryEnergyCons!$C$1:$C$1000)*1,[1]OUT_PrimaryEnergyCons!L$1:L$1000)</f>
        <v>12.541410667229163</v>
      </c>
      <c r="O11" s="1" cm="1">
        <f t="array" ref="O11">SUMPRODUCT(("mnr"=[1]OUT_PrimaryEnergyCons!$C$1:$C$1000)*1,[1]OUT_PrimaryEnergyCons!M$1:M$1000)</f>
        <v>12.541444905246573</v>
      </c>
      <c r="P11" s="1" cm="1">
        <f t="array" ref="P11">SUMPRODUCT(("mnr"=[1]OUT_PrimaryEnergyCons!$C$1:$C$1000)*1,[1]OUT_PrimaryEnergyCons!N$1:N$1000)</f>
        <v>12.541498150916702</v>
      </c>
      <c r="Q11" s="1" cm="1">
        <f t="array" ref="Q11">SUMPRODUCT(("mnr"=[1]OUT_PrimaryEnergyCons!$C$1:$C$1000)*1,[1]OUT_PrimaryEnergyCons!O$1:O$1000)</f>
        <v>12.541635268016657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149.43048069223033</v>
      </c>
      <c r="G12" s="1">
        <f t="shared" ref="G12:K12" si="11">SUM(G13:G15)</f>
        <v>125.60576048419435</v>
      </c>
      <c r="H12" s="1">
        <f t="shared" si="11"/>
        <v>141.96162630349301</v>
      </c>
      <c r="I12" s="1">
        <f t="shared" si="11"/>
        <v>150.00946565459</v>
      </c>
      <c r="J12" s="1">
        <f t="shared" si="11"/>
        <v>150.05609840584984</v>
      </c>
      <c r="K12" s="1">
        <f t="shared" si="11"/>
        <v>150.09410617623024</v>
      </c>
      <c r="L12" s="1">
        <f t="shared" ref="L12:O12" si="12">SUM(L13:L15)</f>
        <v>150.13197416288531</v>
      </c>
      <c r="M12" s="1">
        <f t="shared" si="12"/>
        <v>150.17254662419799</v>
      </c>
      <c r="N12" s="1">
        <f t="shared" si="12"/>
        <v>150.20939271987359</v>
      </c>
      <c r="O12" s="1">
        <f t="shared" si="12"/>
        <v>150.25310107259293</v>
      </c>
      <c r="P12" s="1">
        <f>SUM(P13:P15)</f>
        <v>150.3022494276612</v>
      </c>
      <c r="Q12" s="1">
        <f>SUM(Q13:Q15)</f>
        <v>150.77480690258187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66.745680000005166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49.798808745892025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68.53533129855343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69.61885191281759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70.70329499371978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71.788040300827447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72.872455969312327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73.957467737400691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73.957372334075956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73.957554331584944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73.957542706858618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73.95706907243904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66.63239999997181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55.764009655932128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65.550672969520036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64.467168293409145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63.382752024529353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62.29800792004422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61.213592511768802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60.12858100266638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60.12867747482062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60.128496861436346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60.128511240346747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60.129000043258308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16.052400692253347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20.042942082370185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7.8756220354195472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15.923445448363248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15.970051387600718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16.008057955358552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16.045925681804189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16.086497884130917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16.123342910977019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16.167049879571639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16.216195480455852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16.688737786884516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12.556447910052489</v>
      </c>
      <c r="G16" s="1" cm="1">
        <f t="array" ref="G16">SUMPRODUCT(ISNUMBER(SEARCH("SOL",[1]OUT_PrimaryEnergyCons!$C$1:$C$1000))*1,[1]OUT_PrimaryEnergyCons!E$1:E$1000)</f>
        <v>16.522197577376595</v>
      </c>
      <c r="H16" s="1" cm="1">
        <f t="array" ref="H16">SUMPRODUCT(ISNUMBER(SEARCH("SOL",[1]OUT_PrimaryEnergyCons!$C$1:$C$1000))*1,[1]OUT_PrimaryEnergyCons!F$1:F$1000)</f>
        <v>32.458996125479906</v>
      </c>
      <c r="I16" s="1" cm="1">
        <f t="array" ref="I16">SUMPRODUCT(ISNUMBER(SEARCH("SOL",[1]OUT_PrimaryEnergyCons!$C$1:$C$1000))*1,[1]OUT_PrimaryEnergyCons!G$1:G$1000)</f>
        <v>54.379022303336335</v>
      </c>
      <c r="J16" s="1" cm="1">
        <f t="array" ref="J16">SUMPRODUCT(ISNUMBER(SEARCH("SOL",[1]OUT_PrimaryEnergyCons!$C$1:$C$1000))*1,[1]OUT_PrimaryEnergyCons!H$1:H$1000)</f>
        <v>57.31146712296443</v>
      </c>
      <c r="K16" s="1" cm="1">
        <f t="array" ref="K16">SUMPRODUCT(ISNUMBER(SEARCH("SOL",[1]OUT_PrimaryEnergyCons!$C$1:$C$1000))*1,[1]OUT_PrimaryEnergyCons!I$1:I$1000)</f>
        <v>59.963837428053004</v>
      </c>
      <c r="L16" s="1" cm="1">
        <f t="array" ref="L16">SUMPRODUCT(ISNUMBER(SEARCH("SOL",[1]OUT_PrimaryEnergyCons!$C$1:$C$1000))*1,[1]OUT_PrimaryEnergyCons!J$1:J$1000)</f>
        <v>62.675841849815491</v>
      </c>
      <c r="M16" s="1" cm="1">
        <f t="array" ref="M16">SUMPRODUCT(ISNUMBER(SEARCH("SOL",[1]OUT_PrimaryEnergyCons!$C$1:$C$1000))*1,[1]OUT_PrimaryEnergyCons!K$1:K$1000)</f>
        <v>65.425712651326421</v>
      </c>
      <c r="N16" s="1" cm="1">
        <f t="array" ref="N16">SUMPRODUCT(ISNUMBER(SEARCH("SOL",[1]OUT_PrimaryEnergyCons!$C$1:$C$1000))*1,[1]OUT_PrimaryEnergyCons!L$1:L$1000)</f>
        <v>68.084436243885719</v>
      </c>
      <c r="O16" s="1" cm="1">
        <f t="array" ref="O16">SUMPRODUCT(ISNUMBER(SEARCH("SOL",[1]OUT_PrimaryEnergyCons!$C$1:$C$1000))*1,[1]OUT_PrimaryEnergyCons!M$1:M$1000)</f>
        <v>71.065484574959612</v>
      </c>
      <c r="P16" s="1" cm="1">
        <f t="array" ref="P16">SUMPRODUCT(ISNUMBER(SEARCH("SOL",[1]OUT_PrimaryEnergyCons!$C$1:$C$1000))*1,[1]OUT_PrimaryEnergyCons!N$1:N$1000)</f>
        <v>74.583495590932458</v>
      </c>
      <c r="Q16" s="1" cm="1">
        <f t="array" ref="Q16">SUMPRODUCT(ISNUMBER(SEARCH("SOL",[1]OUT_PrimaryEnergyCons!$C$1:$C$1000))*1,[1]OUT_PrimaryEnergyCons!O$1:O$1000)</f>
        <v>78.060877368581529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0.52400508729340267</v>
      </c>
      <c r="G17" s="1" cm="1">
        <f t="array" ref="G17">SUMPRODUCT(ISNUMBER(SEARCH("wnd",[1]OUT_PrimaryEnergyCons!$C$1:$C$1000))*1,[1]OUT_PrimaryEnergyCons!E$1:E$1000)</f>
        <v>0.54529603755171807</v>
      </c>
      <c r="H17" s="1" cm="1">
        <f t="array" ref="H17">SUMPRODUCT(ISNUMBER(SEARCH("wnd",[1]OUT_PrimaryEnergyCons!$C$1:$C$1000))*1,[1]OUT_PrimaryEnergyCons!F$1:F$1000)</f>
        <v>0.50316910610180643</v>
      </c>
      <c r="I17" s="1" cm="1">
        <f t="array" ref="I17">SUMPRODUCT(ISNUMBER(SEARCH("wnd",[1]OUT_PrimaryEnergyCons!$C$1:$C$1000))*1,[1]OUT_PrimaryEnergyCons!G$1:G$1000)</f>
        <v>0.54633238246789328</v>
      </c>
      <c r="J17" s="1" cm="1">
        <f t="array" ref="J17">SUMPRODUCT(ISNUMBER(SEARCH("wnd",[1]OUT_PrimaryEnergyCons!$C$1:$C$1000))*1,[1]OUT_PrimaryEnergyCons!H$1:H$1000)</f>
        <v>0.5469200572583347</v>
      </c>
      <c r="K17" s="1" cm="1">
        <f t="array" ref="K17">SUMPRODUCT(ISNUMBER(SEARCH("wnd",[1]OUT_PrimaryEnergyCons!$C$1:$C$1000))*1,[1]OUT_PrimaryEnergyCons!I$1:I$1000)</f>
        <v>0.54701717688979568</v>
      </c>
      <c r="L17" s="1" cm="1">
        <f t="array" ref="L17">SUMPRODUCT(ISNUMBER(SEARCH("wnd",[1]OUT_PrimaryEnergyCons!$C$1:$C$1000))*1,[1]OUT_PrimaryEnergyCons!J$1:J$1000)</f>
        <v>0.55240939429537539</v>
      </c>
      <c r="M17" s="1" cm="1">
        <f t="array" ref="M17">SUMPRODUCT(ISNUMBER(SEARCH("wnd",[1]OUT_PrimaryEnergyCons!$C$1:$C$1000))*1,[1]OUT_PrimaryEnergyCons!K$1:K$1000)</f>
        <v>0.55252369723948747</v>
      </c>
      <c r="N17" s="1" cm="1">
        <f t="array" ref="N17">SUMPRODUCT(ISNUMBER(SEARCH("wnd",[1]OUT_PrimaryEnergyCons!$C$1:$C$1000))*1,[1]OUT_PrimaryEnergyCons!L$1:L$1000)</f>
        <v>0.55266220645113084</v>
      </c>
      <c r="O17" s="1" cm="1">
        <f t="array" ref="O17">SUMPRODUCT(ISNUMBER(SEARCH("wnd",[1]OUT_PrimaryEnergyCons!$C$1:$C$1000))*1,[1]OUT_PrimaryEnergyCons!M$1:M$1000)</f>
        <v>0.55267251223032554</v>
      </c>
      <c r="P17" s="1" cm="1">
        <f t="array" ref="P17">SUMPRODUCT(ISNUMBER(SEARCH("wnd",[1]OUT_PrimaryEnergyCons!$C$1:$C$1000))*1,[1]OUT_PrimaryEnergyCons!N$1:N$1000)</f>
        <v>0.5530873523812877</v>
      </c>
      <c r="Q17" s="1" cm="1">
        <f t="array" ref="Q17">SUMPRODUCT(ISNUMBER(SEARCH("wnd",[1]OUT_PrimaryEnergyCons!$C$1:$C$1000))*1,[1]OUT_PrimaryEnergyCons!O$1:O$1000)</f>
        <v>0.55530369274602231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18.873007326849777</v>
      </c>
      <c r="G18" s="1">
        <f>[1]Overview!C$9-G19</f>
        <v>22.21484341827972</v>
      </c>
      <c r="H18" s="1">
        <f>[1]Overview!D$9-H19</f>
        <v>26.303442959815634</v>
      </c>
      <c r="I18" s="1">
        <f>[1]Overview!E$9-I19</f>
        <v>30.768343877399669</v>
      </c>
      <c r="J18" s="1">
        <f>[1]Overview!F$9-J19</f>
        <v>39.09098367274278</v>
      </c>
      <c r="K18" s="1">
        <f>[1]Overview!G$9-K19</f>
        <v>42.154583283969934</v>
      </c>
      <c r="L18" s="1">
        <f>[1]Overview!H$9-L19</f>
        <v>43.997845859079163</v>
      </c>
      <c r="M18" s="1">
        <f>[1]Overview!I$9-M19</f>
        <v>47.158586942087375</v>
      </c>
      <c r="N18" s="1">
        <f>[1]Overview!J$9-N19</f>
        <v>49.379430215112848</v>
      </c>
      <c r="O18" s="1">
        <f>[1]Overview!K$9-O19</f>
        <v>52.296998396272542</v>
      </c>
      <c r="P18" s="1">
        <f>[1]Overview!L$9-P19</f>
        <v>54.688117037048187</v>
      </c>
      <c r="Q18" s="1">
        <f>[1]Overview!M$9-Q19</f>
        <v>56.044840890290409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2.6233540302501434E-4</v>
      </c>
      <c r="L19" s="1">
        <f>+[1]Overview!H$28</f>
        <v>2.9612124358168079E-2</v>
      </c>
      <c r="M19" s="1">
        <f>+[1]Overview!I$28</f>
        <v>6.0464530835620915E-2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779.55394040907038</v>
      </c>
      <c r="G20" s="3">
        <f t="shared" si="13"/>
        <v>702.6266936855684</v>
      </c>
      <c r="H20" s="3">
        <f t="shared" si="13"/>
        <v>657.47379620379104</v>
      </c>
      <c r="I20" s="3">
        <f t="shared" si="13"/>
        <v>613.51390401092522</v>
      </c>
      <c r="J20" s="3">
        <f t="shared" si="13"/>
        <v>523.94075388885278</v>
      </c>
      <c r="K20" s="3">
        <f t="shared" si="13"/>
        <v>436.2226711436324</v>
      </c>
      <c r="L20" s="3">
        <f t="shared" ref="L20:O20" si="14">SUM(L21:L22,L41,L50:L51,L56)</f>
        <v>330.44045431128427</v>
      </c>
      <c r="M20" s="3">
        <f t="shared" si="14"/>
        <v>312.77657756108283</v>
      </c>
      <c r="N20" s="3">
        <f t="shared" si="14"/>
        <v>328.78520772429516</v>
      </c>
      <c r="O20" s="3">
        <f t="shared" si="14"/>
        <v>332.375749839484</v>
      </c>
      <c r="P20" s="3">
        <f>SUM(P21:P22,P41,P50:P51,P56)</f>
        <v>316.27749068317343</v>
      </c>
      <c r="Q20" s="3">
        <f>SUM(Q21:Q22,Q41,Q50:Q51,Q56)</f>
        <v>293.03084299869425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3.6600035544884668</v>
      </c>
      <c r="G21" s="1" cm="1">
        <f t="array" ref="G21">SUMPRODUCT(("COA"=[1]OUT_PrimaryEnergyCons!$C$4:$C$10000)*1,[1]OUT_PrimaryEnergyCons!E$4:E$10000)</f>
        <v>3.5647187319103666</v>
      </c>
      <c r="H21" s="1" cm="1">
        <f t="array" ref="H21">SUMPRODUCT(("COA"=[1]OUT_PrimaryEnergyCons!$C$4:$C$10000)*1,[1]OUT_PrimaryEnergyCons!F$4:F$10000)</f>
        <v>2.8413068153545504</v>
      </c>
      <c r="I21" s="1" cm="1">
        <f t="array" ref="I21">SUMPRODUCT(("COA"=[1]OUT_PrimaryEnergyCons!$C$4:$C$10000)*1,[1]OUT_PrimaryEnergyCons!G$4:G$10000)</f>
        <v>2.4908496932924034E-3</v>
      </c>
      <c r="J21" s="1" cm="1">
        <f t="array" ref="J21">SUMPRODUCT(("COA"=[1]OUT_PrimaryEnergyCons!$C$4:$C$10000)*1,[1]OUT_PrimaryEnergyCons!H$4:H$10000)</f>
        <v>1.7932378017165938E-3</v>
      </c>
      <c r="K21" s="1" cm="1">
        <f t="array" ref="K21">SUMPRODUCT(("COA"=[1]OUT_PrimaryEnergyCons!$C$4:$C$10000)*1,[1]OUT_PrimaryEnergyCons!I$4:I$10000)</f>
        <v>1.0643395556494081E-3</v>
      </c>
      <c r="L21" s="1" cm="1">
        <f t="array" ref="L21">SUMPRODUCT(("COA"=[1]OUT_PrimaryEnergyCons!$C$4:$C$10000)*1,[1]OUT_PrimaryEnergyCons!J$4:J$10000)</f>
        <v>1.3485759018950169E-3</v>
      </c>
      <c r="M21" s="1" cm="1">
        <f t="array" ref="M21">SUMPRODUCT(("COA"=[1]OUT_PrimaryEnergyCons!$C$4:$C$10000)*1,[1]OUT_PrimaryEnergyCons!K$4:K$10000)</f>
        <v>3.013073023153809E-3</v>
      </c>
      <c r="N21" s="1" cm="1">
        <f t="array" ref="N21">SUMPRODUCT(("COA"=[1]OUT_PrimaryEnergyCons!$C$4:$C$10000)*1,[1]OUT_PrimaryEnergyCons!L$4:L$10000)</f>
        <v>2.0202697743399293E-3</v>
      </c>
      <c r="O21" s="1" cm="1">
        <f t="array" ref="O21">SUMPRODUCT(("COA"=[1]OUT_PrimaryEnergyCons!$C$4:$C$10000)*1,[1]OUT_PrimaryEnergyCons!M$4:M$10000)</f>
        <v>3.3876999435382897E-3</v>
      </c>
      <c r="P21" s="1" cm="1">
        <f t="array" ref="P21">SUMPRODUCT(("COA"=[1]OUT_PrimaryEnergyCons!$C$4:$C$10000)*1,[1]OUT_PrimaryEnergyCons!N$4:N$10000)</f>
        <v>1.6532110017628168E-3</v>
      </c>
      <c r="Q21" s="1" cm="1">
        <f t="array" ref="Q21">SUMPRODUCT(("COA"=[1]OUT_PrimaryEnergyCons!$C$4:$C$10000)*1,[1]OUT_PrimaryEnergyCons!O$4:O$10000)</f>
        <v>3.0893599445160837E-3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310.79199178358709</v>
      </c>
      <c r="G22" s="1">
        <f t="shared" ref="G22:K22" si="15">G23+G29</f>
        <v>287.15785241441949</v>
      </c>
      <c r="H22" s="1">
        <f t="shared" si="15"/>
        <v>266.58573911250397</v>
      </c>
      <c r="I22" s="1">
        <f t="shared" si="15"/>
        <v>219.90021082499055</v>
      </c>
      <c r="J22" s="1">
        <f t="shared" si="15"/>
        <v>167.50890591524086</v>
      </c>
      <c r="K22" s="1">
        <f t="shared" si="15"/>
        <v>148.41194298343757</v>
      </c>
      <c r="L22" s="1">
        <f t="shared" ref="L22:O22" si="16">L23+L29</f>
        <v>135.62975589041616</v>
      </c>
      <c r="M22" s="1">
        <f t="shared" si="16"/>
        <v>122.30119597480945</v>
      </c>
      <c r="N22" s="1">
        <f t="shared" si="16"/>
        <v>113.35902812744436</v>
      </c>
      <c r="O22" s="1">
        <f t="shared" si="16"/>
        <v>98.349000417760251</v>
      </c>
      <c r="P22" s="1">
        <f>P23+P29</f>
        <v>81.265149480269855</v>
      </c>
      <c r="Q22" s="1">
        <f>Q23+Q29</f>
        <v>66.960988822739395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303.95694378959865</v>
      </c>
      <c r="G23" s="1">
        <f t="shared" ref="G23:K23" si="20">SUM(G24:G28)</f>
        <v>280.38122287061259</v>
      </c>
      <c r="H23" s="1">
        <f t="shared" si="20"/>
        <v>258.04244716519474</v>
      </c>
      <c r="I23" s="1">
        <f t="shared" si="20"/>
        <v>206.9765076255654</v>
      </c>
      <c r="J23" s="1">
        <f t="shared" si="20"/>
        <v>155.8513899442097</v>
      </c>
      <c r="K23" s="1">
        <f t="shared" si="20"/>
        <v>137.22311863922477</v>
      </c>
      <c r="L23" s="1">
        <f t="shared" ref="L23:O23" si="21">SUM(L24:L28)</f>
        <v>124.61023751052831</v>
      </c>
      <c r="M23" s="1">
        <f t="shared" si="21"/>
        <v>111.42295509075252</v>
      </c>
      <c r="N23" s="1">
        <f t="shared" si="21"/>
        <v>102.63667451649451</v>
      </c>
      <c r="O23" s="1">
        <f t="shared" si="21"/>
        <v>87.919389056149356</v>
      </c>
      <c r="P23" s="1">
        <f>SUM(P24:P28)</f>
        <v>72.561259712284567</v>
      </c>
      <c r="Q23" s="1">
        <f>SUM(Q24:Q28)</f>
        <v>58.970139446025193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101.7355119546387</v>
      </c>
      <c r="G24" s="1" cm="1">
        <f t="array" ref="G24">SUMPRODUCT(("LFO"=[1]OUT_PrimaryEnergyCons!$C$4:$C$10000)*1,[1]OUT_PrimaryEnergyCons!E$4:E$10000)</f>
        <v>88.823145345021544</v>
      </c>
      <c r="H24" s="1" cm="1">
        <f t="array" ref="H24">SUMPRODUCT(("LFO"=[1]OUT_PrimaryEnergyCons!$C$4:$C$10000)*1,[1]OUT_PrimaryEnergyCons!F$4:F$10000)</f>
        <v>79.500000486795571</v>
      </c>
      <c r="I24" s="1" cm="1">
        <f t="array" ref="I24">SUMPRODUCT(("LFO"=[1]OUT_PrimaryEnergyCons!$C$4:$C$10000)*1,[1]OUT_PrimaryEnergyCons!G$4:G$10000)</f>
        <v>75.590876908322301</v>
      </c>
      <c r="J24" s="1" cm="1">
        <f t="array" ref="J24">SUMPRODUCT(("LFO"=[1]OUT_PrimaryEnergyCons!$C$4:$C$10000)*1,[1]OUT_PrimaryEnergyCons!H$4:H$10000)</f>
        <v>60.44890276752399</v>
      </c>
      <c r="K24" s="1" cm="1">
        <f t="array" ref="K24">SUMPRODUCT(("LFO"=[1]OUT_PrimaryEnergyCons!$C$4:$C$10000)*1,[1]OUT_PrimaryEnergyCons!I$4:I$10000)</f>
        <v>52.289040951535483</v>
      </c>
      <c r="L24" s="1" cm="1">
        <f t="array" ref="L24">SUMPRODUCT(("LFO"=[1]OUT_PrimaryEnergyCons!$C$4:$C$10000)*1,[1]OUT_PrimaryEnergyCons!J$4:J$10000)</f>
        <v>48.47806821951076</v>
      </c>
      <c r="M24" s="1" cm="1">
        <f t="array" ref="M24">SUMPRODUCT(("LFO"=[1]OUT_PrimaryEnergyCons!$C$4:$C$10000)*1,[1]OUT_PrimaryEnergyCons!K$4:K$10000)</f>
        <v>41.935001021166457</v>
      </c>
      <c r="N24" s="1" cm="1">
        <f t="array" ref="N24">SUMPRODUCT(("LFO"=[1]OUT_PrimaryEnergyCons!$C$4:$C$10000)*1,[1]OUT_PrimaryEnergyCons!L$4:L$10000)</f>
        <v>36.552123128649278</v>
      </c>
      <c r="O24" s="1" cm="1">
        <f t="array" ref="O24">SUMPRODUCT(("LFO"=[1]OUT_PrimaryEnergyCons!$C$4:$C$10000)*1,[1]OUT_PrimaryEnergyCons!M$4:M$10000)</f>
        <v>31.070837398870779</v>
      </c>
      <c r="P24" s="1" cm="1">
        <f t="array" ref="P24">SUMPRODUCT(("LFO"=[1]OUT_PrimaryEnergyCons!$C$4:$C$10000)*1,[1]OUT_PrimaryEnergyCons!N$4:N$10000)</f>
        <v>21.330832969885275</v>
      </c>
      <c r="Q24" s="1" cm="1">
        <f t="array" ref="Q24">SUMPRODUCT(("LFO"=[1]OUT_PrimaryEnergyCons!$C$4:$C$10000)*1,[1]OUT_PrimaryEnergyCons!O$4:O$10000)</f>
        <v>8.3699938183981963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2.7763697191153396</v>
      </c>
      <c r="G25" s="1" cm="1">
        <f t="array" ref="G25">SUMPRODUCT(("HFO"=[1]OUT_PrimaryEnergyCons!$C$4:$C$10000)*1,[1]OUT_PrimaryEnergyCons!E$4:E$10000)</f>
        <v>2.1548463585989235</v>
      </c>
      <c r="H25" s="1" cm="1">
        <f t="array" ref="H25">SUMPRODUCT(("HFO"=[1]OUT_PrimaryEnergyCons!$C$4:$C$10000)*1,[1]OUT_PrimaryEnergyCons!F$4:F$10000)</f>
        <v>2.6316916807129121E-3</v>
      </c>
      <c r="I25" s="1" cm="1">
        <f t="array" ref="I25">SUMPRODUCT(("HFO"=[1]OUT_PrimaryEnergyCons!$C$4:$C$10000)*1,[1]OUT_PrimaryEnergyCons!G$4:G$10000)</f>
        <v>7.5746548860500815E-4</v>
      </c>
      <c r="J25" s="1" cm="1">
        <f t="array" ref="J25">SUMPRODUCT(("HFO"=[1]OUT_PrimaryEnergyCons!$C$4:$C$10000)*1,[1]OUT_PrimaryEnergyCons!H$4:H$10000)</f>
        <v>1.1719605287977618E-3</v>
      </c>
      <c r="K25" s="1" cm="1">
        <f t="array" ref="K25">SUMPRODUCT(("HFO"=[1]OUT_PrimaryEnergyCons!$C$4:$C$10000)*1,[1]OUT_PrimaryEnergyCons!I$4:I$10000)</f>
        <v>1.0442685777888045E-3</v>
      </c>
      <c r="L25" s="1" cm="1">
        <f t="array" ref="L25">SUMPRODUCT(("HFO"=[1]OUT_PrimaryEnergyCons!$C$4:$C$10000)*1,[1]OUT_PrimaryEnergyCons!J$4:J$10000)</f>
        <v>1.1656933340293734E-3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118.54820838957669</v>
      </c>
      <c r="G26" s="1" cm="1">
        <f t="array" ref="G26">SUMPRODUCT(("DSL"=[1]OUT_PrimaryEnergyCons!$C$4:$C$10000)*1,[1]OUT_PrimaryEnergyCons!E$4:E$10000)</f>
        <v>112.04191658607492</v>
      </c>
      <c r="H26" s="1" cm="1">
        <f t="array" ref="H26">SUMPRODUCT(("DSL"=[1]OUT_PrimaryEnergyCons!$C$4:$C$10000)*1,[1]OUT_PrimaryEnergyCons!F$4:F$10000)</f>
        <v>96.884526096821872</v>
      </c>
      <c r="I26" s="1" cm="1">
        <f t="array" ref="I26">SUMPRODUCT(("DSL"=[1]OUT_PrimaryEnergyCons!$C$4:$C$10000)*1,[1]OUT_PrimaryEnergyCons!G$4:G$10000)</f>
        <v>71.412411810721139</v>
      </c>
      <c r="J26" s="1" cm="1">
        <f t="array" ref="J26">SUMPRODUCT(("DSL"=[1]OUT_PrimaryEnergyCons!$C$4:$C$10000)*1,[1]OUT_PrimaryEnergyCons!H$4:H$10000)</f>
        <v>49.514287528190685</v>
      </c>
      <c r="K26" s="1" cm="1">
        <f t="array" ref="K26">SUMPRODUCT(("DSL"=[1]OUT_PrimaryEnergyCons!$C$4:$C$10000)*1,[1]OUT_PrimaryEnergyCons!I$4:I$10000)</f>
        <v>45.430499612637263</v>
      </c>
      <c r="L26" s="1" cm="1">
        <f t="array" ref="L26">SUMPRODUCT(("DSL"=[1]OUT_PrimaryEnergyCons!$C$4:$C$10000)*1,[1]OUT_PrimaryEnergyCons!J$4:J$10000)</f>
        <v>42.313798438445872</v>
      </c>
      <c r="M26" s="1" cm="1">
        <f t="array" ref="M26">SUMPRODUCT(("DSL"=[1]OUT_PrimaryEnergyCons!$C$4:$C$10000)*1,[1]OUT_PrimaryEnergyCons!K$4:K$10000)</f>
        <v>40.427300656418872</v>
      </c>
      <c r="N26" s="1" cm="1">
        <f t="array" ref="N26">SUMPRODUCT(("DSL"=[1]OUT_PrimaryEnergyCons!$C$4:$C$10000)*1,[1]OUT_PrimaryEnergyCons!L$4:L$10000)</f>
        <v>39.785056537255386</v>
      </c>
      <c r="O26" s="1" cm="1">
        <f t="array" ref="O26">SUMPRODUCT(("DSL"=[1]OUT_PrimaryEnergyCons!$C$4:$C$10000)*1,[1]OUT_PrimaryEnergyCons!M$4:M$10000)</f>
        <v>33.109245821586427</v>
      </c>
      <c r="P26" s="1" cm="1">
        <f t="array" ref="P26">SUMPRODUCT(("DSL"=[1]OUT_PrimaryEnergyCons!$C$4:$C$10000)*1,[1]OUT_PrimaryEnergyCons!N$4:N$10000)</f>
        <v>29.285220737889059</v>
      </c>
      <c r="Q26" s="1" cm="1">
        <f t="array" ref="Q26">SUMPRODUCT(("DSL"=[1]OUT_PrimaryEnergyCons!$C$4:$C$10000)*1,[1]OUT_PrimaryEnergyCons!O$4:O$10000)</f>
        <v>29.599771277886216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79.788391327185792</v>
      </c>
      <c r="G27" s="1" cm="1">
        <f t="array" ref="G27">SUMPRODUCT(("GSL"=[1]OUT_PrimaryEnergyCons!$C$4:$C$10000)*1,[1]OUT_PrimaryEnergyCons!E$4:E$10000)</f>
        <v>75.956112984792583</v>
      </c>
      <c r="H27" s="1" cm="1">
        <f t="array" ref="H27">SUMPRODUCT(("GSL"=[1]OUT_PrimaryEnergyCons!$C$4:$C$10000)*1,[1]OUT_PrimaryEnergyCons!F$4:F$10000)</f>
        <v>79.808007971768461</v>
      </c>
      <c r="I27" s="1" cm="1">
        <f t="array" ref="I27">SUMPRODUCT(("GSL"=[1]OUT_PrimaryEnergyCons!$C$4:$C$10000)*1,[1]OUT_PrimaryEnergyCons!G$4:G$10000)</f>
        <v>58.363036286303306</v>
      </c>
      <c r="J27" s="1" cm="1">
        <f t="array" ref="J27">SUMPRODUCT(("GSL"=[1]OUT_PrimaryEnergyCons!$C$4:$C$10000)*1,[1]OUT_PrimaryEnergyCons!H$4:H$10000)</f>
        <v>44.723837552550783</v>
      </c>
      <c r="K27" s="1" cm="1">
        <f t="array" ref="K27">SUMPRODUCT(("GSL"=[1]OUT_PrimaryEnergyCons!$C$4:$C$10000)*1,[1]OUT_PrimaryEnergyCons!I$4:I$10000)</f>
        <v>38.520006002540228</v>
      </c>
      <c r="L27" s="1" cm="1">
        <f t="array" ref="L27">SUMPRODUCT(("GSL"=[1]OUT_PrimaryEnergyCons!$C$4:$C$10000)*1,[1]OUT_PrimaryEnergyCons!J$4:J$10000)</f>
        <v>33.156816433154958</v>
      </c>
      <c r="M27" s="1" cm="1">
        <f t="array" ref="M27">SUMPRODUCT(("GSL"=[1]OUT_PrimaryEnergyCons!$C$4:$C$10000)*1,[1]OUT_PrimaryEnergyCons!K$4:K$10000)</f>
        <v>28.671767065911656</v>
      </c>
      <c r="N27" s="1" cm="1">
        <f t="array" ref="N27">SUMPRODUCT(("GSL"=[1]OUT_PrimaryEnergyCons!$C$4:$C$10000)*1,[1]OUT_PrimaryEnergyCons!L$4:L$10000)</f>
        <v>26.102888933180893</v>
      </c>
      <c r="O27" s="1" cm="1">
        <f t="array" ref="O27">SUMPRODUCT(("GSL"=[1]OUT_PrimaryEnergyCons!$C$4:$C$10000)*1,[1]OUT_PrimaryEnergyCons!M$4:M$10000)</f>
        <v>23.739217995284243</v>
      </c>
      <c r="P27" s="1" cm="1">
        <f t="array" ref="P27">SUMPRODUCT(("GSL"=[1]OUT_PrimaryEnergyCons!$C$4:$C$10000)*1,[1]OUT_PrimaryEnergyCons!N$4:N$10000)</f>
        <v>21.945154439475949</v>
      </c>
      <c r="Q27" s="1" cm="1">
        <f t="array" ref="Q27">SUMPRODUCT(("GSL"=[1]OUT_PrimaryEnergyCons!$C$4:$C$10000)*1,[1]OUT_PrimaryEnergyCons!O$4:O$10000)</f>
        <v>21.00027634703908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1.1084623990820868</v>
      </c>
      <c r="G28" s="1" cm="1">
        <f t="array" ref="G28">SUMPRODUCT(("KER"=[1]OUT_PrimaryEnergyCons!$C$4:$C$10000)*1,[1]OUT_PrimaryEnergyCons!E$4:E$10000)</f>
        <v>1.4052015961246662</v>
      </c>
      <c r="H28" s="1" cm="1">
        <f t="array" ref="H28">SUMPRODUCT(("KER"=[1]OUT_PrimaryEnergyCons!$C$4:$C$10000)*1,[1]OUT_PrimaryEnergyCons!F$4:F$10000)</f>
        <v>1.8472809181281535</v>
      </c>
      <c r="I28" s="1" cm="1">
        <f t="array" ref="I28">SUMPRODUCT(("KER"=[1]OUT_PrimaryEnergyCons!$C$4:$C$10000)*1,[1]OUT_PrimaryEnergyCons!G$4:G$10000)</f>
        <v>1.6094251547300551</v>
      </c>
      <c r="J28" s="1" cm="1">
        <f t="array" ref="J28">SUMPRODUCT(("KER"=[1]OUT_PrimaryEnergyCons!$C$4:$C$10000)*1,[1]OUT_PrimaryEnergyCons!H$4:H$10000)</f>
        <v>1.1631901354154581</v>
      </c>
      <c r="K28" s="1" cm="1">
        <f t="array" ref="K28">SUMPRODUCT(("KER"=[1]OUT_PrimaryEnergyCons!$C$4:$C$10000)*1,[1]OUT_PrimaryEnergyCons!I$4:I$10000)</f>
        <v>0.98252780393399419</v>
      </c>
      <c r="L28" s="1" cm="1">
        <f t="array" ref="L28">SUMPRODUCT(("KER"=[1]OUT_PrimaryEnergyCons!$C$4:$C$10000)*1,[1]OUT_PrimaryEnergyCons!J$4:J$10000)</f>
        <v>0.66038872608268673</v>
      </c>
      <c r="M28" s="1" cm="1">
        <f t="array" ref="M28">SUMPRODUCT(("KER"=[1]OUT_PrimaryEnergyCons!$C$4:$C$10000)*1,[1]OUT_PrimaryEnergyCons!K$4:K$10000)</f>
        <v>0.38888634725555438</v>
      </c>
      <c r="N28" s="1" cm="1">
        <f t="array" ref="N28">SUMPRODUCT(("KER"=[1]OUT_PrimaryEnergyCons!$C$4:$C$10000)*1,[1]OUT_PrimaryEnergyCons!L$4:L$10000)</f>
        <v>0.19660591740895167</v>
      </c>
      <c r="O28" s="1" cm="1">
        <f t="array" ref="O28">SUMPRODUCT(("KER"=[1]OUT_PrimaryEnergyCons!$C$4:$C$10000)*1,[1]OUT_PrimaryEnergyCons!M$4:M$10000)</f>
        <v>8.7840407900495918E-5</v>
      </c>
      <c r="P28" s="1" cm="1">
        <f t="array" ref="P28">SUMPRODUCT(("KER"=[1]OUT_PrimaryEnergyCons!$C$4:$C$10000)*1,[1]OUT_PrimaryEnergyCons!N$4:N$10000)</f>
        <v>5.1565034281696871E-5</v>
      </c>
      <c r="Q28" s="1" cm="1">
        <f t="array" ref="Q28">SUMPRODUCT(("KER"=[1]OUT_PrimaryEnergyCons!$C$4:$C$10000)*1,[1]OUT_PrimaryEnergyCons!O$4:O$10000)</f>
        <v>9.8002701696454876E-5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6.8350479939884279</v>
      </c>
      <c r="G29" s="1">
        <f t="shared" ref="G29:K29" si="25">SUM(G30:G32)</f>
        <v>6.7766295438069228</v>
      </c>
      <c r="H29" s="1">
        <f t="shared" si="25"/>
        <v>8.5432919473092053</v>
      </c>
      <c r="I29" s="1">
        <f t="shared" si="25"/>
        <v>12.923703199425141</v>
      </c>
      <c r="J29" s="1">
        <f t="shared" si="25"/>
        <v>11.657515971031149</v>
      </c>
      <c r="K29" s="1">
        <f t="shared" si="25"/>
        <v>11.188824344212815</v>
      </c>
      <c r="L29" s="1">
        <f t="shared" ref="L29:O29" si="26">SUM(L30:L32)</f>
        <v>11.019518379887858</v>
      </c>
      <c r="M29" s="1">
        <f t="shared" si="26"/>
        <v>10.878240884056922</v>
      </c>
      <c r="N29" s="1">
        <f t="shared" si="26"/>
        <v>10.722353610949854</v>
      </c>
      <c r="O29" s="1">
        <f t="shared" si="26"/>
        <v>10.429611361610895</v>
      </c>
      <c r="P29" s="1">
        <f>SUM(P30:P32)</f>
        <v>8.7038897679852862</v>
      </c>
      <c r="Q29" s="1">
        <f>SUM(Q30:Q32)</f>
        <v>7.9908493767142073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2.3999870084838593</v>
      </c>
      <c r="G30" s="1" cm="1">
        <f t="array" ref="G30">SUMPRODUCT(ISNUMBER(SEARCH("IMPBDS",[1]OUT_SyntheticFuels!$C$4:$C$1000))*1,("Var_Fout"=[1]OUT_SyntheticFuels!$B$4:$B$1000)*1,[1]OUT_SyntheticFuels!F$4:F$1000)-G32</f>
        <v>2.3779993875585008</v>
      </c>
      <c r="H30" s="1" cm="1">
        <f t="array" ref="H30">SUMPRODUCT(ISNUMBER(SEARCH("IMPBDS",[1]OUT_SyntheticFuels!$C$4:$C$1000))*1,("Var_Fout"=[1]OUT_SyntheticFuels!$B$4:$B$1000)*1,[1]OUT_SyntheticFuels!G$4:G$1000)-H32</f>
        <v>3.9203692109712316</v>
      </c>
      <c r="I30" s="1" cm="1">
        <f t="array" ref="I30">SUMPRODUCT(ISNUMBER(SEARCH("IMPBDS",[1]OUT_SyntheticFuels!$C$4:$C$1000))*1,("Var_Fout"=[1]OUT_SyntheticFuels!$B$4:$B$1000)*1,[1]OUT_SyntheticFuels!H$4:H$1000)-I32</f>
        <v>2.391577515859411</v>
      </c>
      <c r="J30" s="1" cm="1">
        <f t="array" ref="J30">SUMPRODUCT(ISNUMBER(SEARCH("IMPBDS",[1]OUT_SyntheticFuels!$C$4:$C$1000))*1,("Var_Fout"=[1]OUT_SyntheticFuels!$B$4:$B$1000)*1,[1]OUT_SyntheticFuels!I$4:I$1000)-J32</f>
        <v>1.828036065903083</v>
      </c>
      <c r="K30" s="1" cm="1">
        <f t="array" ref="K30">SUMPRODUCT(ISNUMBER(SEARCH("IMPBDS",[1]OUT_SyntheticFuels!$C$4:$C$1000))*1,("Var_Fout"=[1]OUT_SyntheticFuels!$B$4:$B$1000)*1,[1]OUT_SyntheticFuels!J$4:J$1000)-K32</f>
        <v>1.8636389519717147</v>
      </c>
      <c r="L30" s="1" cm="1">
        <f t="array" ref="L30">SUMPRODUCT(ISNUMBER(SEARCH("IMPBDS",[1]OUT_SyntheticFuels!$C$4:$C$1000))*1,("Var_Fout"=[1]OUT_SyntheticFuels!$B$4:$B$1000)*1,[1]OUT_SyntheticFuels!K$4:K$1000)-L32</f>
        <v>1.7608845301028433</v>
      </c>
      <c r="M30" s="1" cm="1">
        <f t="array" ref="M30">SUMPRODUCT(ISNUMBER(SEARCH("IMPBDS",[1]OUT_SyntheticFuels!$C$4:$C$1000))*1,("Var_Fout"=[1]OUT_SyntheticFuels!$B$4:$B$1000)*1,[1]OUT_SyntheticFuels!L$4:L$1000)-M32</f>
        <v>1.7059791982924848</v>
      </c>
      <c r="N30" s="1" cm="1">
        <f t="array" ref="N30">SUMPRODUCT(ISNUMBER(SEARCH("IMPBDS",[1]OUT_SyntheticFuels!$C$4:$C$1000))*1,("Var_Fout"=[1]OUT_SyntheticFuels!$B$4:$B$1000)*1,[1]OUT_SyntheticFuels!M$4:M$1000)-N32</f>
        <v>1.6907607736210224</v>
      </c>
      <c r="O30" s="1" cm="1">
        <f t="array" ref="O30">SUMPRODUCT(ISNUMBER(SEARCH("IMPBDS",[1]OUT_SyntheticFuels!$C$4:$C$1000))*1,("Var_Fout"=[1]OUT_SyntheticFuels!$B$4:$B$1000)*1,[1]OUT_SyntheticFuels!N$4:N$1000)-O32</f>
        <v>1.5027283878008841</v>
      </c>
      <c r="P30" s="1" cm="1">
        <f t="array" ref="P30">SUMPRODUCT(ISNUMBER(SEARCH("IMPBDS",[1]OUT_SyntheticFuels!$C$4:$C$1000))*1,("Var_Fout"=[1]OUT_SyntheticFuels!$B$4:$B$1000)*1,[1]OUT_SyntheticFuels!O$4:O$1000)-P32</f>
        <v>2.5355220940396883E-2</v>
      </c>
      <c r="Q30" s="1" cm="1">
        <f t="array" ref="Q30">SUMPRODUCT(ISNUMBER(SEARCH("IMPBDS",[1]OUT_SyntheticFuels!$C$4:$C$1000))*1,("Var_Fout"=[1]OUT_SyntheticFuels!$B$4:$B$1000)*1,[1]OUT_SyntheticFuels!P$4:P$1000)-Q32</f>
        <v>-0.6114106252414846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4.4341507630256354</v>
      </c>
      <c r="G31" s="1" cm="1">
        <f t="array" ref="G31">SUMPRODUCT(ISNUMBER(SEARCH("IMPeth",[1]OUT_SyntheticFuels!$C$4:$C$1000))*1,("Var_Fout"=[1]OUT_SyntheticFuels!$B$4:$B$1000)*1,[1]OUT_SyntheticFuels!F$4:F$1000)</f>
        <v>4.3986160499338087</v>
      </c>
      <c r="H31" s="1" cm="1">
        <f t="array" ref="H31">SUMPRODUCT(ISNUMBER(SEARCH("IMPeth",[1]OUT_SyntheticFuels!$C$4:$C$1000))*1,("Var_Fout"=[1]OUT_SyntheticFuels!$B$4:$B$1000)*1,[1]OUT_SyntheticFuels!G$4:G$1000)</f>
        <v>4.6212682935261702</v>
      </c>
      <c r="I31" s="1" cm="1">
        <f t="array" ref="I31">SUMPRODUCT(ISNUMBER(SEARCH("IMPeth",[1]OUT_SyntheticFuels!$C$4:$C$1000))*1,("Var_Fout"=[1]OUT_SyntheticFuels!$B$4:$B$1000)*1,[1]OUT_SyntheticFuels!H$4:H$1000)</f>
        <v>4.1227160233002929</v>
      </c>
      <c r="J31" s="1" cm="1">
        <f t="array" ref="J31">SUMPRODUCT(ISNUMBER(SEARCH("IMPeth",[1]OUT_SyntheticFuels!$C$4:$C$1000))*1,("Var_Fout"=[1]OUT_SyntheticFuels!$B$4:$B$1000)*1,[1]OUT_SyntheticFuels!I$4:I$1000)</f>
        <v>2.8977398068591578</v>
      </c>
      <c r="K31" s="1" cm="1">
        <f t="array" ref="K31">SUMPRODUCT(ISNUMBER(SEARCH("IMPeth",[1]OUT_SyntheticFuels!$C$4:$C$1000))*1,("Var_Fout"=[1]OUT_SyntheticFuels!$B$4:$B$1000)*1,[1]OUT_SyntheticFuels!J$4:J$1000)</f>
        <v>2.2310077527712666</v>
      </c>
      <c r="L31" s="1" cm="1">
        <f t="array" ref="L31">SUMPRODUCT(ISNUMBER(SEARCH("IMPeth",[1]OUT_SyntheticFuels!$C$4:$C$1000))*1,("Var_Fout"=[1]OUT_SyntheticFuels!$B$4:$B$1000)*1,[1]OUT_SyntheticFuels!K$4:K$1000)</f>
        <v>1.9204175627160556</v>
      </c>
      <c r="M31" s="1" cm="1">
        <f t="array" ref="M31">SUMPRODUCT(ISNUMBER(SEARCH("IMPeth",[1]OUT_SyntheticFuels!$C$4:$C$1000))*1,("Var_Fout"=[1]OUT_SyntheticFuels!$B$4:$B$1000)*1,[1]OUT_SyntheticFuels!L$4:L$1000)</f>
        <v>1.6609128901696135</v>
      </c>
      <c r="N31" s="1" cm="1">
        <f t="array" ref="N31">SUMPRODUCT(ISNUMBER(SEARCH("IMPeth",[1]OUT_SyntheticFuels!$C$4:$C$1000))*1,("Var_Fout"=[1]OUT_SyntheticFuels!$B$4:$B$1000)*1,[1]OUT_SyntheticFuels!M$4:M$1000)</f>
        <v>1.5118458659661935</v>
      </c>
      <c r="O31" s="1" cm="1">
        <f t="array" ref="O31">SUMPRODUCT(ISNUMBER(SEARCH("IMPeth",[1]OUT_SyntheticFuels!$C$4:$C$1000))*1,("Var_Fout"=[1]OUT_SyntheticFuels!$B$4:$B$1000)*1,[1]OUT_SyntheticFuels!N$4:N$1000)</f>
        <v>1.3751733066789533</v>
      </c>
      <c r="P31" s="1" cm="1">
        <f t="array" ref="P31">SUMPRODUCT(ISNUMBER(SEARCH("IMPeth",[1]OUT_SyntheticFuels!$C$4:$C$1000))*1,("Var_Fout"=[1]OUT_SyntheticFuels!$B$4:$B$1000)*1,[1]OUT_SyntheticFuels!O$4:O$1000)</f>
        <v>1.2711444390998694</v>
      </c>
      <c r="Q31" s="1" cm="1">
        <f t="array" ref="Q31">SUMPRODUCT(ISNUMBER(SEARCH("IMPeth",[1]OUT_SyntheticFuels!$C$4:$C$1000))*1,("Var_Fout"=[1]OUT_SyntheticFuels!$B$4:$B$1000)*1,[1]OUT_SyntheticFuels!P$4:P$1000)</f>
        <v>1.2169440028992606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9.1022247893289803E-4</v>
      </c>
      <c r="G32" s="1">
        <f>SUM([1]Transport_Aviation_Intl!C$12,[1]Transport!C$28)</f>
        <v>1.41063146129861E-5</v>
      </c>
      <c r="H32" s="1">
        <f>SUM([1]Transport_Aviation_Intl!D$12,[1]Transport!D$28)</f>
        <v>1.6544428118039499E-3</v>
      </c>
      <c r="I32" s="1">
        <f>SUM([1]Transport_Aviation_Intl!E$12,[1]Transport!E$28)</f>
        <v>6.4094096602654362</v>
      </c>
      <c r="J32" s="1">
        <f>SUM([1]Transport_Aviation_Intl!F$12,[1]Transport!F$28)</f>
        <v>6.931740098268909</v>
      </c>
      <c r="K32" s="1">
        <f>SUM([1]Transport_Aviation_Intl!G$12,[1]Transport!G$28)</f>
        <v>7.0941776394698328</v>
      </c>
      <c r="L32" s="1">
        <f>SUM([1]Transport_Aviation_Intl!H$12,[1]Transport!H$28)</f>
        <v>7.3382162870689589</v>
      </c>
      <c r="M32" s="1">
        <f>SUM([1]Transport_Aviation_Intl!I$12,[1]Transport!I$28)</f>
        <v>7.5113487955948246</v>
      </c>
      <c r="N32" s="1">
        <f>SUM([1]Transport_Aviation_Intl!J$12,[1]Transport!J$28)</f>
        <v>7.5197469713626379</v>
      </c>
      <c r="O32" s="1">
        <f>SUM([1]Transport_Aviation_Intl!K$12,[1]Transport!K$28)</f>
        <v>7.5517096671310568</v>
      </c>
      <c r="P32" s="1">
        <f>SUM([1]Transport_Aviation_Intl!L$12,[1]Transport!L$28)</f>
        <v>7.4073901079450195</v>
      </c>
      <c r="Q32" s="1">
        <f>SUM([1]Transport_Aviation_Intl!M$12,[1]Transport!M$28)</f>
        <v>7.3853159990564317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6.8350479939884279</v>
      </c>
      <c r="G33" s="1">
        <f t="shared" si="27"/>
        <v>6.7766295438069228</v>
      </c>
      <c r="H33" s="1">
        <f t="shared" si="27"/>
        <v>8.5432919473092053</v>
      </c>
      <c r="I33" s="1">
        <f t="shared" si="27"/>
        <v>12.923703199425141</v>
      </c>
      <c r="J33" s="1">
        <f t="shared" si="27"/>
        <v>11.135185533027677</v>
      </c>
      <c r="K33" s="1">
        <f>SUM(K34:K36)</f>
        <v>11.02638680301189</v>
      </c>
      <c r="L33" s="1">
        <f t="shared" ref="L33:O33" si="28">SUM(L34:L36)</f>
        <v>10.775479732288732</v>
      </c>
      <c r="M33" s="1">
        <f t="shared" si="28"/>
        <v>10.705108375531058</v>
      </c>
      <c r="N33" s="1">
        <f t="shared" si="28"/>
        <v>10.71395543518204</v>
      </c>
      <c r="O33" s="1">
        <f t="shared" si="28"/>
        <v>10.397648665842475</v>
      </c>
      <c r="P33" s="1">
        <f>SUM(P34:P36)</f>
        <v>8.7038897679852862</v>
      </c>
      <c r="Q33" s="1">
        <f>SUM(Q34:Q36)</f>
        <v>7.9908493767142073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2.3999870084838593</v>
      </c>
      <c r="G34" s="1">
        <f t="shared" si="29"/>
        <v>2.3779993875585008</v>
      </c>
      <c r="H34" s="1">
        <f t="shared" si="29"/>
        <v>3.9203692109712316</v>
      </c>
      <c r="I34" s="1">
        <f t="shared" si="29"/>
        <v>2.391577515859411</v>
      </c>
      <c r="J34" s="1">
        <f>IF(J30-MAX(F30:I30)&lt;0,J30,MAX(F30:I30))</f>
        <v>1.828036065903083</v>
      </c>
      <c r="K34" s="1">
        <f>IF(K30-MAX(F30:J30)&lt;0,K30,MAX(F30:J30))</f>
        <v>1.8636389519717147</v>
      </c>
      <c r="L34" s="1">
        <f t="shared" ref="L34:O34" si="30">IF(L30-MAX(G30:K30)&lt;0,L30,MAX(G30:K30))</f>
        <v>1.7608845301028433</v>
      </c>
      <c r="M34" s="1">
        <f t="shared" si="30"/>
        <v>1.7059791982924848</v>
      </c>
      <c r="N34" s="1">
        <f t="shared" si="30"/>
        <v>1.6907607736210224</v>
      </c>
      <c r="O34" s="1">
        <f t="shared" si="30"/>
        <v>1.5027283878008841</v>
      </c>
      <c r="P34" s="1">
        <f>IF(P30-MAX(K30:O30)&lt;0,P30,MAX(K30:O30))</f>
        <v>2.5355220940396883E-2</v>
      </c>
      <c r="Q34" s="1">
        <f>IF(Q30-MAX(L30:P30)&lt;0,Q30,MAX(L30:P30))</f>
        <v>-0.6114106252414846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4.4341507630256354</v>
      </c>
      <c r="G35" s="1">
        <f t="shared" si="29"/>
        <v>4.3986160499338087</v>
      </c>
      <c r="H35" s="1">
        <f t="shared" si="29"/>
        <v>4.6212682935261702</v>
      </c>
      <c r="I35" s="1">
        <f t="shared" si="29"/>
        <v>4.1227160233002929</v>
      </c>
      <c r="J35" s="1">
        <f>IF(J31-MAX(F31:I31)&lt;0,J31,MAX(F31:I31))</f>
        <v>2.8977398068591578</v>
      </c>
      <c r="K35" s="1">
        <f>IF(K31-MAX(F31:J31)&lt;0,K31,MAX(F31:J31))</f>
        <v>2.2310077527712666</v>
      </c>
      <c r="L35" s="1">
        <f t="shared" ref="L35:O35" si="31">IF(L31-MAX(G31:K31)&lt;0,L31,MAX(G31:K31))</f>
        <v>1.9204175627160556</v>
      </c>
      <c r="M35" s="1">
        <f t="shared" si="31"/>
        <v>1.6609128901696135</v>
      </c>
      <c r="N35" s="1">
        <f t="shared" si="31"/>
        <v>1.5118458659661935</v>
      </c>
      <c r="O35" s="1">
        <f t="shared" si="31"/>
        <v>1.3751733066789533</v>
      </c>
      <c r="P35" s="1">
        <f>IF(P31-MAX(K31:O31)&lt;0,P31,MAX(K31:O31))</f>
        <v>1.2711444390998694</v>
      </c>
      <c r="Q35" s="1">
        <f>IF(Q31-MAX(L31:P31)&lt;0,Q31,MAX(L31:P31))</f>
        <v>1.2169440028992606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9.1022247893289803E-4</v>
      </c>
      <c r="G36" s="1">
        <f>SUM([1]Transport!C$28,[1]Transport_Aviation_Intl!C$12)</f>
        <v>1.41063146129861E-5</v>
      </c>
      <c r="H36" s="1">
        <f>SUM([1]Transport!D$28,[1]Transport_Aviation_Intl!D$12)</f>
        <v>1.6544428118039499E-3</v>
      </c>
      <c r="I36" s="1">
        <f>SUM([1]Transport!E$28,[1]Transport_Aviation_Intl!E$12)</f>
        <v>6.4094096602654362</v>
      </c>
      <c r="J36" s="1">
        <f>IF(J32-MAX(F32:I32)&lt;0,J32,MAX(F32:I32))</f>
        <v>6.4094096602654362</v>
      </c>
      <c r="K36" s="1">
        <f>IF(K32-MAX(G32:J32)&lt;0,K32,MAX(G32:J32))</f>
        <v>6.931740098268909</v>
      </c>
      <c r="L36" s="1">
        <f t="shared" ref="L36:O36" si="32">IF(L32-MAX(H32:K32)&lt;0,L32,MAX(H32:K32))</f>
        <v>7.0941776394698328</v>
      </c>
      <c r="M36" s="1">
        <f t="shared" si="32"/>
        <v>7.3382162870689589</v>
      </c>
      <c r="N36" s="1">
        <f t="shared" si="32"/>
        <v>7.5113487955948246</v>
      </c>
      <c r="O36" s="1">
        <f t="shared" si="32"/>
        <v>7.5197469713626379</v>
      </c>
      <c r="P36" s="1">
        <f>IF(P32-MAX(L32:O32)&lt;0,P32,MAX(L32:O32))</f>
        <v>7.4073901079450195</v>
      </c>
      <c r="Q36" s="1">
        <f>IF(Q32-MAX(M32:P32)&lt;0,Q32,MAX(M32:P32))</f>
        <v>7.3853159990564317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0.52233043800347279</v>
      </c>
      <c r="K37" s="1">
        <f t="shared" si="33"/>
        <v>0.1624375412009238</v>
      </c>
      <c r="L37" s="1">
        <f t="shared" ref="L37:O37" si="34">SUM(L38:L40)</f>
        <v>0.24403864759912608</v>
      </c>
      <c r="M37" s="1">
        <f t="shared" si="34"/>
        <v>0.1731325085258657</v>
      </c>
      <c r="N37" s="1">
        <f t="shared" si="34"/>
        <v>8.3981757678133206E-3</v>
      </c>
      <c r="O37" s="1">
        <f t="shared" si="34"/>
        <v>3.1962695768418925E-2</v>
      </c>
      <c r="P37" s="1">
        <f>SUM(P38:P40)</f>
        <v>0</v>
      </c>
      <c r="Q37" s="1">
        <f>SUM(Q38:Q40)</f>
        <v>0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0.52233043800347279</v>
      </c>
      <c r="K40" s="1">
        <f t="shared" si="35"/>
        <v>0.1624375412009238</v>
      </c>
      <c r="L40" s="1">
        <f t="shared" ref="L40:O40" si="39">L32-L36</f>
        <v>0.24403864759912608</v>
      </c>
      <c r="M40" s="1">
        <f t="shared" si="39"/>
        <v>0.1731325085258657</v>
      </c>
      <c r="N40" s="1">
        <f t="shared" si="39"/>
        <v>8.3981757678133206E-3</v>
      </c>
      <c r="O40" s="1">
        <f t="shared" si="39"/>
        <v>3.1962695768418925E-2</v>
      </c>
      <c r="P40" s="1">
        <f t="shared" si="37"/>
        <v>0</v>
      </c>
      <c r="Q40" s="1">
        <f t="shared" si="37"/>
        <v>0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116.99377344429192</v>
      </c>
      <c r="G41" s="1">
        <f t="shared" ref="G41:K41" si="41">G42+G45</f>
        <v>107.23650110154091</v>
      </c>
      <c r="H41" s="1">
        <f t="shared" si="41"/>
        <v>113.41471217088521</v>
      </c>
      <c r="I41" s="1">
        <f t="shared" si="41"/>
        <v>121.33174346497543</v>
      </c>
      <c r="J41" s="1">
        <f t="shared" si="41"/>
        <v>126.58293897165507</v>
      </c>
      <c r="K41" s="1">
        <f t="shared" si="41"/>
        <v>128.54684218657619</v>
      </c>
      <c r="L41" s="1">
        <f t="shared" ref="L41:O41" si="42">L42+L45</f>
        <v>129.26581383242456</v>
      </c>
      <c r="M41" s="1">
        <f t="shared" si="42"/>
        <v>127.54255088541197</v>
      </c>
      <c r="N41" s="1">
        <f t="shared" si="42"/>
        <v>124.54298894953806</v>
      </c>
      <c r="O41" s="1">
        <f t="shared" si="42"/>
        <v>120.46294203149385</v>
      </c>
      <c r="P41" s="1">
        <f>P42+P45</f>
        <v>121.24161034839732</v>
      </c>
      <c r="Q41" s="1">
        <f>Q42+Q45</f>
        <v>111.28824801836701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116.99377344429192</v>
      </c>
      <c r="G42" s="1">
        <f t="shared" ref="G42:K42" si="43">G43+G44</f>
        <v>106.7199999161181</v>
      </c>
      <c r="H42" s="1">
        <f t="shared" si="43"/>
        <v>112.24757050892087</v>
      </c>
      <c r="I42" s="1">
        <f t="shared" si="43"/>
        <v>119.0991813260794</v>
      </c>
      <c r="J42" s="1">
        <f t="shared" si="43"/>
        <v>122.76961328664061</v>
      </c>
      <c r="K42" s="1">
        <f t="shared" si="43"/>
        <v>122.44992872620165</v>
      </c>
      <c r="L42" s="1">
        <f t="shared" ref="L42:O42" si="44">L43+L44</f>
        <v>122.86439193538374</v>
      </c>
      <c r="M42" s="1">
        <f t="shared" si="44"/>
        <v>120.87681055069658</v>
      </c>
      <c r="N42" s="1">
        <f t="shared" si="44"/>
        <v>117.72382888792366</v>
      </c>
      <c r="O42" s="1">
        <f t="shared" si="44"/>
        <v>113.34996709925417</v>
      </c>
      <c r="P42" s="1">
        <f>P43+P44</f>
        <v>112.40366011328389</v>
      </c>
      <c r="Q42" s="1">
        <f>Q43+Q44</f>
        <v>101.62805115253275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116.99377344429192</v>
      </c>
      <c r="G43" s="1" cm="1">
        <f t="array" ref="G43">SUMPRODUCT(("NGA"=[1]OUT_PrimaryEnergyCons!$C$4:$C$10000)*1,[1]OUT_PrimaryEnergyCons!E$4:E$10000)</f>
        <v>106.7199999161181</v>
      </c>
      <c r="H43" s="1" cm="1">
        <f t="array" ref="H43">SUMPRODUCT(("NGA"=[1]OUT_PrimaryEnergyCons!$C$4:$C$10000)*1,[1]OUT_PrimaryEnergyCons!F$4:F$10000)</f>
        <v>112.24757050892087</v>
      </c>
      <c r="I43" s="1" cm="1">
        <f t="array" ref="I43">SUMPRODUCT(("NGA"=[1]OUT_PrimaryEnergyCons!$C$4:$C$10000)*1,[1]OUT_PrimaryEnergyCons!G$4:G$10000)</f>
        <v>119.0983999748899</v>
      </c>
      <c r="J43" s="1" cm="1">
        <f t="array" ref="J43">SUMPRODUCT(("NGA"=[1]OUT_PrimaryEnergyCons!$C$4:$C$10000)*1,[1]OUT_PrimaryEnergyCons!H$4:H$10000)</f>
        <v>122.76824450705428</v>
      </c>
      <c r="K43" s="1" cm="1">
        <f t="array" ref="K43">SUMPRODUCT(("NGA"=[1]OUT_PrimaryEnergyCons!$C$4:$C$10000)*1,[1]OUT_PrimaryEnergyCons!I$4:I$10000)</f>
        <v>122.44867456403581</v>
      </c>
      <c r="L43" s="1" cm="1">
        <f t="array" ref="L43">SUMPRODUCT(("NGA"=[1]OUT_PrimaryEnergyCons!$C$4:$C$10000)*1,[1]OUT_PrimaryEnergyCons!J$4:J$10000)</f>
        <v>122.86306251605981</v>
      </c>
      <c r="M43" s="1" cm="1">
        <f t="array" ref="M43">SUMPRODUCT(("NGA"=[1]OUT_PrimaryEnergyCons!$C$4:$C$10000)*1,[1]OUT_PrimaryEnergyCons!K$4:K$10000)</f>
        <v>120.87400004153349</v>
      </c>
      <c r="N43" s="1" cm="1">
        <f t="array" ref="N43">SUMPRODUCT(("NGA"=[1]OUT_PrimaryEnergyCons!$C$4:$C$10000)*1,[1]OUT_PrimaryEnergyCons!L$4:L$10000)</f>
        <v>117.72236680748448</v>
      </c>
      <c r="O43" s="1" cm="1">
        <f t="array" ref="O43">SUMPRODUCT(("NGA"=[1]OUT_PrimaryEnergyCons!$C$4:$C$10000)*1,[1]OUT_PrimaryEnergyCons!M$4:M$10000)</f>
        <v>113.34718436364261</v>
      </c>
      <c r="P43" s="1" cm="1">
        <f t="array" ref="P43">SUMPRODUCT(("NGA"=[1]OUT_PrimaryEnergyCons!$C$4:$C$10000)*1,[1]OUT_PrimaryEnergyCons!N$4:N$10000)</f>
        <v>112.40148205402625</v>
      </c>
      <c r="Q43" s="1" cm="1">
        <f t="array" ref="Q43">SUMPRODUCT(("NGA"=[1]OUT_PrimaryEnergyCons!$C$4:$C$10000)*1,[1]OUT_PrimaryEnergyCons!O$4:O$10000)</f>
        <v>101.62342124498447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7.8135118949637747E-4</v>
      </c>
      <c r="J44" s="1" cm="1">
        <f t="array" ref="J44">SUMPRODUCT(("LNGA"=[1]OUT_PrimaryEnergyCons!$C$4:$C$10000)*1,[1]OUT_PrimaryEnergyCons!H$4:H$10000)</f>
        <v>1.3687795863274927E-3</v>
      </c>
      <c r="K44" s="1" cm="1">
        <f t="array" ref="K44">SUMPRODUCT(("LNGA"=[1]OUT_PrimaryEnergyCons!$C$4:$C$10000)*1,[1]OUT_PrimaryEnergyCons!I$4:I$10000)</f>
        <v>1.2541621658320342E-3</v>
      </c>
      <c r="L44" s="1" cm="1">
        <f t="array" ref="L44">SUMPRODUCT(("LNGA"=[1]OUT_PrimaryEnergyCons!$C$4:$C$10000)*1,[1]OUT_PrimaryEnergyCons!J$4:J$10000)</f>
        <v>1.3294193239174695E-3</v>
      </c>
      <c r="M44" s="1" cm="1">
        <f t="array" ref="M44">SUMPRODUCT(("LNGA"=[1]OUT_PrimaryEnergyCons!$C$4:$C$10000)*1,[1]OUT_PrimaryEnergyCons!K$4:K$10000)</f>
        <v>2.8105091630878641E-3</v>
      </c>
      <c r="N44" s="1" cm="1">
        <f t="array" ref="N44">SUMPRODUCT(("LNGA"=[1]OUT_PrimaryEnergyCons!$C$4:$C$10000)*1,[1]OUT_PrimaryEnergyCons!L$4:L$10000)</f>
        <v>1.4620804391789874E-3</v>
      </c>
      <c r="O44" s="1" cm="1">
        <f t="array" ref="O44">SUMPRODUCT(("LNGA"=[1]OUT_PrimaryEnergyCons!$C$4:$C$10000)*1,[1]OUT_PrimaryEnergyCons!M$4:M$10000)</f>
        <v>2.7827356115646411E-3</v>
      </c>
      <c r="P44" s="1" cm="1">
        <f t="array" ref="P44">SUMPRODUCT(("LNGA"=[1]OUT_PrimaryEnergyCons!$C$4:$C$10000)*1,[1]OUT_PrimaryEnergyCons!N$4:N$10000)</f>
        <v>2.1780592576511096E-3</v>
      </c>
      <c r="Q44" s="1" cm="1">
        <f t="array" ref="Q44">SUMPRODUCT(("LNGA"=[1]OUT_PrimaryEnergyCons!$C$4:$C$10000)*1,[1]OUT_PrimaryEnergyCons!O$4:O$10000)</f>
        <v>4.629907548283213E-3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0.5165011854228182</v>
      </c>
      <c r="H45" s="1" cm="1">
        <f t="array" ref="H45">SUMPRODUCT(("BIO"=[1]OUT_PrimaryEnergyCons!$C$4:$C$10000)*1+("LBIO"=[1]OUT_PrimaryEnergyCons!$C$4:$C$10000)*1,[1]OUT_PrimaryEnergyCons!F$4:F$10000)</f>
        <v>1.1671416619643431</v>
      </c>
      <c r="I45" s="1" cm="1">
        <f t="array" ref="I45">SUMPRODUCT(("BIO"=[1]OUT_PrimaryEnergyCons!$C$4:$C$10000)*1+("LBIO"=[1]OUT_PrimaryEnergyCons!$C$4:$C$10000)*1,[1]OUT_PrimaryEnergyCons!G$4:G$10000)</f>
        <v>2.2325621388960348</v>
      </c>
      <c r="J45" s="1" cm="1">
        <f t="array" ref="J45">SUMPRODUCT(("BIO"=[1]OUT_PrimaryEnergyCons!$C$4:$C$10000)*1+("LBIO"=[1]OUT_PrimaryEnergyCons!$C$4:$C$10000)*1,[1]OUT_PrimaryEnergyCons!H$4:H$10000)</f>
        <v>3.8133256850144654</v>
      </c>
      <c r="K45" s="1" cm="1">
        <f t="array" ref="K45">SUMPRODUCT(("BIO"=[1]OUT_PrimaryEnergyCons!$C$4:$C$10000)*1+("LBIO"=[1]OUT_PrimaryEnergyCons!$C$4:$C$10000)*1,[1]OUT_PrimaryEnergyCons!I$4:I$10000)</f>
        <v>6.0969134603745383</v>
      </c>
      <c r="L45" s="1" cm="1">
        <f t="array" ref="L45">SUMPRODUCT(("BIO"=[1]OUT_PrimaryEnergyCons!$C$4:$C$10000)*1+("LBIO"=[1]OUT_PrimaryEnergyCons!$C$4:$C$10000)*1,[1]OUT_PrimaryEnergyCons!J$4:J$10000)</f>
        <v>6.4014218970408061</v>
      </c>
      <c r="M45" s="1" cm="1">
        <f t="array" ref="M45">SUMPRODUCT(("BIO"=[1]OUT_PrimaryEnergyCons!$C$4:$C$10000)*1+("LBIO"=[1]OUT_PrimaryEnergyCons!$C$4:$C$10000)*1,[1]OUT_PrimaryEnergyCons!K$4:K$10000)</f>
        <v>6.6657403347153927</v>
      </c>
      <c r="N45" s="1" cm="1">
        <f t="array" ref="N45">SUMPRODUCT(("BIO"=[1]OUT_PrimaryEnergyCons!$C$4:$C$10000)*1+("LBIO"=[1]OUT_PrimaryEnergyCons!$C$4:$C$10000)*1,[1]OUT_PrimaryEnergyCons!L$4:L$10000)</f>
        <v>6.8191600616143955</v>
      </c>
      <c r="O45" s="1" cm="1">
        <f t="array" ref="O45">SUMPRODUCT(("BIO"=[1]OUT_PrimaryEnergyCons!$C$4:$C$10000)*1+("LBIO"=[1]OUT_PrimaryEnergyCons!$C$4:$C$10000)*1,[1]OUT_PrimaryEnergyCons!M$4:M$10000)</f>
        <v>7.1129749322396867</v>
      </c>
      <c r="P45" s="1" cm="1">
        <f t="array" ref="P45">SUMPRODUCT(("BIO"=[1]OUT_PrimaryEnergyCons!$C$4:$C$10000)*1+("LBIO"=[1]OUT_PrimaryEnergyCons!$C$4:$C$10000)*1,[1]OUT_PrimaryEnergyCons!N$4:N$10000)</f>
        <v>8.8379502351134249</v>
      </c>
      <c r="Q45" s="1" cm="1">
        <f t="array" ref="Q45">SUMPRODUCT(("BIO"=[1]OUT_PrimaryEnergyCons!$C$4:$C$10000)*1+("LBIO"=[1]OUT_PrimaryEnergyCons!$C$4:$C$10000)*1,[1]OUT_PrimaryEnergyCons!O$4:O$10000)</f>
        <v>9.6601968658342621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0.5165011854228182</v>
      </c>
      <c r="H46" s="1">
        <f t="shared" si="46"/>
        <v>1.1671416619643431</v>
      </c>
      <c r="I46" s="1">
        <f t="shared" si="46"/>
        <v>2.2325621388960348</v>
      </c>
      <c r="J46" s="1">
        <f t="shared" si="46"/>
        <v>2.2325621388960348</v>
      </c>
      <c r="K46" s="1">
        <f t="shared" si="46"/>
        <v>3.8133256850144654</v>
      </c>
      <c r="L46" s="1">
        <f t="shared" si="46"/>
        <v>6.0969134603745383</v>
      </c>
      <c r="M46" s="1">
        <f t="shared" si="46"/>
        <v>6.4014218970408061</v>
      </c>
      <c r="N46" s="1">
        <f t="shared" si="46"/>
        <v>6.6657403347153927</v>
      </c>
      <c r="O46" s="1">
        <f t="shared" si="46"/>
        <v>6.8191600616143955</v>
      </c>
      <c r="P46" s="1">
        <f>P47</f>
        <v>7.1129749322396867</v>
      </c>
      <c r="Q46" s="1">
        <f>Q47</f>
        <v>8.8379502351134249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0.5165011854228182</v>
      </c>
      <c r="H47" s="1">
        <f>H45</f>
        <v>1.1671416619643431</v>
      </c>
      <c r="I47" s="1">
        <f>I45</f>
        <v>2.2325621388960348</v>
      </c>
      <c r="J47" s="1">
        <f>IF(J45-MAX(F45:I45)&lt;0,J45,MAX(F45:I45))</f>
        <v>2.2325621388960348</v>
      </c>
      <c r="K47" s="1">
        <f>IF(K45-MAX(G45:J45)&lt;0,K45,MAX(G45:J45))</f>
        <v>3.8133256850144654</v>
      </c>
      <c r="L47" s="1">
        <f t="shared" ref="L47:O47" si="47">IF(L45-MAX(H45:K45)&lt;0,L45,MAX(H45:K45))</f>
        <v>6.0969134603745383</v>
      </c>
      <c r="M47" s="1">
        <f t="shared" si="47"/>
        <v>6.4014218970408061</v>
      </c>
      <c r="N47" s="1">
        <f t="shared" si="47"/>
        <v>6.6657403347153927</v>
      </c>
      <c r="O47" s="1">
        <f t="shared" si="47"/>
        <v>6.8191600616143955</v>
      </c>
      <c r="P47" s="1">
        <f>IF(P45-MAX(L45:O45)&lt;0,P45,MAX(L45:O45))</f>
        <v>7.1129749322396867</v>
      </c>
      <c r="Q47" s="1">
        <f>IF(Q45-MAX(M45:P45)&lt;0,Q45,MAX(M45:P45))</f>
        <v>8.8379502351134249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1.5807635461184306</v>
      </c>
      <c r="K48" s="1">
        <f t="shared" si="48"/>
        <v>2.2835877753600728</v>
      </c>
      <c r="L48" s="1">
        <f t="shared" si="48"/>
        <v>0.30450843666626781</v>
      </c>
      <c r="M48" s="1">
        <f t="shared" si="48"/>
        <v>0.26431843767458663</v>
      </c>
      <c r="N48" s="1">
        <f t="shared" si="48"/>
        <v>0.15341972689900274</v>
      </c>
      <c r="O48" s="1">
        <f t="shared" si="48"/>
        <v>0.29381487062529121</v>
      </c>
      <c r="P48" s="1">
        <f>P49</f>
        <v>1.7249753028737382</v>
      </c>
      <c r="Q48" s="1">
        <f>Q49</f>
        <v>0.82224663072083715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1.5807635461184306</v>
      </c>
      <c r="K49" s="1">
        <f>K45-K47</f>
        <v>2.2835877753600728</v>
      </c>
      <c r="L49" s="1">
        <f t="shared" ref="L49:O49" si="52">L45-L47</f>
        <v>0.30450843666626781</v>
      </c>
      <c r="M49" s="1">
        <f t="shared" si="52"/>
        <v>0.26431843767458663</v>
      </c>
      <c r="N49" s="1">
        <f t="shared" si="52"/>
        <v>0.15341972689900274</v>
      </c>
      <c r="O49" s="1">
        <f t="shared" si="52"/>
        <v>0.29381487062529121</v>
      </c>
      <c r="P49" s="1">
        <f>P45-P47</f>
        <v>1.7249753028737382</v>
      </c>
      <c r="Q49" s="1">
        <f>Q45-Q47</f>
        <v>0.82224663072083715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250.94817052814804</v>
      </c>
      <c r="G50" s="1" cm="1">
        <f t="array" ref="G50">SUMPRODUCT(("urn"=[1]OUT_PrimaryEnergyCons!$C$4:$C$10000)*1,[1]OUT_PrimaryEnergyCons!E$4:E$10000)</f>
        <v>254.39253601595226</v>
      </c>
      <c r="H50" s="1" cm="1">
        <f t="array" ref="H50">SUMPRODUCT(("urn"=[1]OUT_PrimaryEnergyCons!$C$4:$C$10000)*1,[1]OUT_PrimaryEnergyCons!F$4:F$10000)</f>
        <v>224.17872019611787</v>
      </c>
      <c r="I50" s="1" cm="1">
        <f t="array" ref="I50">SUMPRODUCT(("urn"=[1]OUT_PrimaryEnergyCons!$C$4:$C$10000)*1,[1]OUT_PrimaryEnergyCons!G$4:G$10000)</f>
        <v>221.53133225677738</v>
      </c>
      <c r="J50" s="1" cm="1">
        <f t="array" ref="J50">SUMPRODUCT(("urn"=[1]OUT_PrimaryEnergyCons!$C$4:$C$10000)*1,[1]OUT_PrimaryEnergyCons!H$4:H$10000)</f>
        <v>173.5357955813711</v>
      </c>
      <c r="K50" s="1" cm="1">
        <f t="array" ref="K50">SUMPRODUCT(("urn"=[1]OUT_PrimaryEnergyCons!$C$4:$C$10000)*1,[1]OUT_PrimaryEnergyCons!I$4:I$10000)</f>
        <v>100.02627046177557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21.694858863699768</v>
      </c>
      <c r="O50" s="1" cm="1">
        <f t="array" ref="O50">SUMPRODUCT(("urn"=[1]OUT_PrimaryEnergyCons!$C$4:$C$10000)*1,[1]OUT_PrimaryEnergyCons!M$4:M$10000)</f>
        <v>44.364172905616613</v>
      </c>
      <c r="P50" s="1" cm="1">
        <f t="array" ref="P50">SUMPRODUCT(("urn"=[1]OUT_PrimaryEnergyCons!$C$4:$C$10000)*1,[1]OUT_PrimaryEnergyCons!N$4:N$10000)</f>
        <v>44.569989628917668</v>
      </c>
      <c r="Q50" s="1" cm="1">
        <f t="array" ref="Q50">SUMPRODUCT(("urn"=[1]OUT_PrimaryEnergyCons!$C$4:$C$10000)*1,[1]OUT_PrimaryEnergyCons!O$4:O$10000)</f>
        <v>45.582995275074566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97.160001098554858</v>
      </c>
      <c r="G51" s="1">
        <f t="shared" ref="G51:K51" si="53">SUM(G52:G55)</f>
        <v>50.275085421745423</v>
      </c>
      <c r="H51" s="1">
        <f t="shared" si="53"/>
        <v>50.453317908929556</v>
      </c>
      <c r="I51" s="1">
        <f t="shared" si="53"/>
        <v>50.748126614488513</v>
      </c>
      <c r="J51" s="1">
        <f t="shared" si="53"/>
        <v>56.311320182783994</v>
      </c>
      <c r="K51" s="1">
        <f t="shared" si="53"/>
        <v>59.234788795450207</v>
      </c>
      <c r="L51" s="1">
        <f t="shared" ref="L51:O51" si="54">SUM(L52:L55)</f>
        <v>65.541751179055495</v>
      </c>
      <c r="M51" s="1">
        <f t="shared" si="54"/>
        <v>62.928454226710024</v>
      </c>
      <c r="N51" s="1">
        <f t="shared" si="54"/>
        <v>69.185780952091307</v>
      </c>
      <c r="O51" s="1">
        <f t="shared" si="54"/>
        <v>69.195301908254962</v>
      </c>
      <c r="P51" s="1">
        <f>SUM(P52:P55)</f>
        <v>69.198387091582276</v>
      </c>
      <c r="Q51" s="1">
        <f>SUM(Q52:Q55)</f>
        <v>69.193864832902136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15.013805578225606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9.1468660092689259E-3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7.069344187825826E-3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7.5338803715620508E-3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5.3182393865494424E-3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4.1892738965594398E-3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3.2435278511455299E-3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4.7618091911965556E-3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4.3957047978965191E-3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2.1593516585825617E-2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2.6201297355611351E-2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2.9124297718432349E-2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28.948621068014308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17.818660921334544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21.478961821881473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15.211406232572294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21.432277338013634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29.77774926052215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35.905326632897903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33.426549682817658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62.588476442640591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69.169794239170912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69.170301530303448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69.160715131752227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46.398475558401152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32.446921532493334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28.966987972021901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35.529053579944787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34.873528388307385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29.452634354634867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29.6329552192392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29.496897634557079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6.5926930425756218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3.6865000972608822E-3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1.6699925731670057E-3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3.6473145486746231E-3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6.7990988939137971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3.5610190827185107E-4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2.9877083835835763E-4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1.3292159987164244E-4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1.9621707643029939E-4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2.15906396629482E-4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2.2579906723822559E-4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2.4510014409082916E-4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2.1576207721087491E-4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2.276524009649098E-4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2.1427135005019991E-4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3.7808888280893398E-4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1.7623768372891401E-3</v>
      </c>
      <c r="L56" s="1" cm="1">
        <f t="array" ref="L56">SUMPRODUCT(("h2"=[1]OUT_PrimaryEnergyCons!$C$4:$C$10000)*1,[1]OUT_PrimaryEnergyCons!J$4:J$10000)</f>
        <v>1.7848334861417523E-3</v>
      </c>
      <c r="M56" s="1" cm="1">
        <f t="array" ref="M56">SUMPRODUCT(("h2"=[1]OUT_PrimaryEnergyCons!$C$4:$C$10000)*1,[1]OUT_PrimaryEnergyCons!K$4:K$10000)</f>
        <v>1.3634011282182528E-3</v>
      </c>
      <c r="N56" s="1" cm="1">
        <f t="array" ref="N56">SUMPRODUCT(("h2"=[1]OUT_PrimaryEnergyCons!$C$4:$C$10000)*1,[1]OUT_PrimaryEnergyCons!L$4:L$10000)</f>
        <v>5.3056174733929812E-4</v>
      </c>
      <c r="O56" s="1" cm="1">
        <f t="array" ref="O56">SUMPRODUCT(("h2"=[1]OUT_PrimaryEnergyCons!$C$4:$C$10000)*1,[1]OUT_PrimaryEnergyCons!M$4:M$10000)</f>
        <v>9.4487641474880549E-4</v>
      </c>
      <c r="P56" s="1" cm="1">
        <f t="array" ref="P56">SUMPRODUCT(("h2"=[1]OUT_PrimaryEnergyCons!$C$4:$C$10000)*1,[1]OUT_PrimaryEnergyCons!N$4:N$10000)</f>
        <v>7.0092300453305546E-4</v>
      </c>
      <c r="Q56" s="1" cm="1">
        <f t="array" ref="Q56">SUMPRODUCT(("h2"=[1]OUT_PrimaryEnergyCons!$C$4:$C$10000)*1,[1]OUT_PrimaryEnergyCons!O$4:O$10000)</f>
        <v>1.6566896666057162E-3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117.17000213124669</v>
      </c>
      <c r="G57" s="3">
        <f t="shared" ref="G57:O57" si="58">G58</f>
        <v>35.7915096989761</v>
      </c>
      <c r="H57" s="3">
        <f t="shared" si="58"/>
        <v>64.432103438003551</v>
      </c>
      <c r="I57" s="3">
        <f t="shared" si="58"/>
        <v>81.291293700558796</v>
      </c>
      <c r="J57" s="3">
        <f t="shared" si="58"/>
        <v>65.507256528971595</v>
      </c>
      <c r="K57" s="3">
        <f t="shared" si="58"/>
        <v>43.396189402229481</v>
      </c>
      <c r="L57" s="3">
        <f t="shared" si="58"/>
        <v>25.674153088869655</v>
      </c>
      <c r="M57" s="3">
        <f t="shared" si="58"/>
        <v>28.134890642749664</v>
      </c>
      <c r="N57" s="3">
        <f t="shared" si="58"/>
        <v>46.725585942344011</v>
      </c>
      <c r="O57" s="3">
        <f t="shared" si="58"/>
        <v>50.793666852460198</v>
      </c>
      <c r="P57" s="3">
        <f>P58</f>
        <v>48.082175664163181</v>
      </c>
      <c r="Q57" s="3">
        <f>Q58</f>
        <v>41.562060578344799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117.17000213124669</v>
      </c>
      <c r="G58" s="1">
        <f t="shared" ref="G58:K58" si="59">SUM(G59:G62)</f>
        <v>35.7915096989761</v>
      </c>
      <c r="H58" s="1">
        <f t="shared" si="59"/>
        <v>64.432103438003551</v>
      </c>
      <c r="I58" s="1">
        <f t="shared" si="59"/>
        <v>81.291293700558796</v>
      </c>
      <c r="J58" s="1">
        <f t="shared" si="59"/>
        <v>65.507256528971595</v>
      </c>
      <c r="K58" s="1">
        <f t="shared" si="59"/>
        <v>43.396189402229481</v>
      </c>
      <c r="L58" s="1">
        <f t="shared" ref="L58:O58" si="60">SUM(L59:L62)</f>
        <v>25.674153088869655</v>
      </c>
      <c r="M58" s="1">
        <f t="shared" si="60"/>
        <v>28.134890642749664</v>
      </c>
      <c r="N58" s="1">
        <f t="shared" si="60"/>
        <v>46.725585942344011</v>
      </c>
      <c r="O58" s="1">
        <f t="shared" si="60"/>
        <v>50.793666852460198</v>
      </c>
      <c r="P58" s="1">
        <f>SUM(P59:P62)</f>
        <v>48.082175664163181</v>
      </c>
      <c r="Q58" s="1">
        <f>SUM(Q59:Q62)</f>
        <v>41.562060578344799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6.2295561351387505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5.1719660677577723E-4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5.7311455640784894E-4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1.2494087202543846E-4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1.5192793819608226E-4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1.4471764861534602E-4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1.1788157826622233E-4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1.1509454932919584E-4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9.9339032713015421E-5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1.0434542606897603E-4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9.8777980243208821E-5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1.6655505619089927E-4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12.753359003711065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4.0226463416453582E-4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3.9773303104121842E-4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2.6980533952826208E-4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4.0543467632114403E-4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4.123722184073059E-4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3.2149916322858602E-4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3.9359996602111429E-4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2.7105674623928026E-4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3.7106252332367955E-4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3.473226947507952E-4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6.5234393595860055E-4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26.492979254395873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3.0079540369346177E-4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3.2046472953286409E-4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3.0862263720294626E-4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4.1225533897481869E-4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4.5599851145812135E-4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3.3255165713348906E-4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2.4261461916170793E-4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1.4573342724307701E-4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2.3995363445434111E-4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2.3679505841233948E-4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4.623678102093184E-4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71.694107738000994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35.790289442331463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64.430812125686572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81.290590331710035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65.506286911018108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43.395176313851003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25.673381156471027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28.134139333615153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46.725069813137814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50.792951490876348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48.081492768429776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41.56077931154244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251.16323467198328</v>
      </c>
      <c r="G63" s="3">
        <f t="shared" ref="G63:K63" si="65">SUM(G64,G66,G74,G82,G130,G151,G159,G161,G169,G173,G167)</f>
        <v>229.63883213940053</v>
      </c>
      <c r="H63" s="3">
        <f t="shared" si="65"/>
        <v>256.25379092093925</v>
      </c>
      <c r="I63" s="3">
        <f t="shared" si="65"/>
        <v>289.50102268983005</v>
      </c>
      <c r="J63" s="3">
        <f t="shared" si="65"/>
        <v>279.64153074534761</v>
      </c>
      <c r="K63" s="3">
        <f t="shared" si="65"/>
        <v>259.74699661649163</v>
      </c>
      <c r="L63" s="3">
        <f t="shared" ref="L63:O63" si="66">SUM(L64,L66,L74,L82,L130,L151,L159,L161,L169,L173,L167)</f>
        <v>233.49682514598356</v>
      </c>
      <c r="M63" s="3">
        <f t="shared" si="66"/>
        <v>238.37665448158498</v>
      </c>
      <c r="N63" s="3">
        <f t="shared" si="66"/>
        <v>252.34121123956712</v>
      </c>
      <c r="O63" s="3">
        <f t="shared" si="66"/>
        <v>267.47866071580944</v>
      </c>
      <c r="P63" s="3">
        <f>SUM(P64,P66,P74,P82,P130,P151,P159,P161,P169,P173,P167)</f>
        <v>270.59300434243573</v>
      </c>
      <c r="Q63" s="3">
        <f>SUM(Q64,Q66,Q74,Q82,Q130,Q151,Q159,Q161,Q169,Q173,Q167)</f>
        <v>275.45511683772759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82.759999999988366</v>
      </c>
      <c r="G64" s="1">
        <f t="shared" ref="G64:O64" si="67">+G65</f>
        <v>83.109715980042893</v>
      </c>
      <c r="H64" s="1">
        <f t="shared" si="67"/>
        <v>73.079983920487365</v>
      </c>
      <c r="I64" s="1">
        <f t="shared" si="67"/>
        <v>73.080000702705178</v>
      </c>
      <c r="J64" s="1">
        <f t="shared" si="67"/>
        <v>57.310226274558119</v>
      </c>
      <c r="K64" s="1">
        <f t="shared" si="67"/>
        <v>33.166643943950533</v>
      </c>
      <c r="L64" s="1">
        <f t="shared" si="67"/>
        <v>0</v>
      </c>
      <c r="M64" s="1">
        <f t="shared" si="67"/>
        <v>0</v>
      </c>
      <c r="N64" s="1">
        <f t="shared" si="67"/>
        <v>6.3918994125119601</v>
      </c>
      <c r="O64" s="1">
        <f t="shared" si="67"/>
        <v>15.569339446229092</v>
      </c>
      <c r="P64" s="1">
        <f>+P65</f>
        <v>15.530202963339857</v>
      </c>
      <c r="Q64" s="1">
        <f>+Q65</f>
        <v>16.339243935639132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82.759999999988366</v>
      </c>
      <c r="G65" s="1">
        <f>'[1]Electricity and CHPs'!C14</f>
        <v>83.109715980042893</v>
      </c>
      <c r="H65" s="1">
        <f>'[1]Electricity and CHPs'!D14</f>
        <v>73.079983920487365</v>
      </c>
      <c r="I65" s="1">
        <f>'[1]Electricity and CHPs'!E14</f>
        <v>73.080000702705178</v>
      </c>
      <c r="J65" s="1">
        <f>'[1]Electricity and CHPs'!F14</f>
        <v>57.310226274558119</v>
      </c>
      <c r="K65" s="1">
        <f>'[1]Electricity and CHPs'!G14</f>
        <v>33.166643943950533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6.3918994125119601</v>
      </c>
      <c r="O65" s="1">
        <f>'[1]Electricity and CHPs'!K14</f>
        <v>15.569339446229092</v>
      </c>
      <c r="P65" s="1">
        <f>'[1]Electricity and CHPs'!L14</f>
        <v>15.530202963339857</v>
      </c>
      <c r="Q65" s="1">
        <f>'[1]Electricity and CHPs'!M14</f>
        <v>16.339243935639132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146.22000012715429</v>
      </c>
      <c r="G66" s="1">
        <f t="shared" ref="G66:K66" si="71">SUM(G67:G69)</f>
        <v>121.59717162122718</v>
      </c>
      <c r="H66" s="1">
        <f t="shared" si="71"/>
        <v>140.38650139544669</v>
      </c>
      <c r="I66" s="1">
        <f t="shared" si="71"/>
        <v>146.82477636724403</v>
      </c>
      <c r="J66" s="1">
        <f t="shared" si="71"/>
        <v>146.86208781110966</v>
      </c>
      <c r="K66" s="1">
        <f t="shared" si="71"/>
        <v>146.89249420463864</v>
      </c>
      <c r="L66" s="1">
        <f t="shared" ref="L66:O66" si="72">SUM(L67:L69)</f>
        <v>146.92278862629618</v>
      </c>
      <c r="M66" s="1">
        <f t="shared" si="72"/>
        <v>146.95524658132629</v>
      </c>
      <c r="N66" s="1">
        <f t="shared" si="72"/>
        <v>146.9847236742676</v>
      </c>
      <c r="O66" s="1">
        <f t="shared" si="72"/>
        <v>147.01969062180694</v>
      </c>
      <c r="P66" s="1">
        <f>SUM(P67:P69)</f>
        <v>147.05900985473943</v>
      </c>
      <c r="Q66" s="1">
        <f>SUM(Q67:Q69)</f>
        <v>147.43705885958644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66.745680000005166</v>
      </c>
      <c r="G67" s="1">
        <f>'[1]Electricity and CHPs'!C15</f>
        <v>49.798808745892025</v>
      </c>
      <c r="H67" s="1">
        <f>'[1]Electricity and CHPs'!D15</f>
        <v>68.53533129855343</v>
      </c>
      <c r="I67" s="1">
        <f>'[1]Electricity and CHPs'!E15</f>
        <v>69.61885191281759</v>
      </c>
      <c r="J67" s="1">
        <f>'[1]Electricity and CHPs'!F15</f>
        <v>70.70329499371978</v>
      </c>
      <c r="K67" s="1">
        <f>'[1]Electricity and CHPs'!G15</f>
        <v>71.788040300827447</v>
      </c>
      <c r="L67" s="1">
        <f>'[1]Electricity and CHPs'!H15</f>
        <v>72.872455969312327</v>
      </c>
      <c r="M67" s="1">
        <f>'[1]Electricity and CHPs'!I15</f>
        <v>73.957467737400691</v>
      </c>
      <c r="N67" s="1">
        <f>'[1]Electricity and CHPs'!J15</f>
        <v>73.957372334075956</v>
      </c>
      <c r="O67" s="1">
        <f>'[1]Electricity and CHPs'!K15</f>
        <v>73.957554331584944</v>
      </c>
      <c r="P67" s="1">
        <f>'[1]Electricity and CHPs'!L15</f>
        <v>73.957542706858618</v>
      </c>
      <c r="Q67" s="1">
        <f>'[1]Electricity and CHPs'!M15</f>
        <v>73.95706907243904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66.63239999997181</v>
      </c>
      <c r="G68" s="1">
        <f>'[1]Electricity and CHPs'!C16</f>
        <v>55.764009655932128</v>
      </c>
      <c r="H68" s="1">
        <f>'[1]Electricity and CHPs'!D16</f>
        <v>65.550672969520036</v>
      </c>
      <c r="I68" s="1">
        <f>'[1]Electricity and CHPs'!E16</f>
        <v>64.467168293409145</v>
      </c>
      <c r="J68" s="1">
        <f>'[1]Electricity and CHPs'!F16</f>
        <v>63.382752024529353</v>
      </c>
      <c r="K68" s="1">
        <f>'[1]Electricity and CHPs'!G16</f>
        <v>62.29800792004422</v>
      </c>
      <c r="L68" s="1">
        <f>'[1]Electricity and CHPs'!H16</f>
        <v>61.213592511768802</v>
      </c>
      <c r="M68" s="1">
        <f>'[1]Electricity and CHPs'!I16</f>
        <v>60.12858100266638</v>
      </c>
      <c r="N68" s="1">
        <f>'[1]Electricity and CHPs'!J16</f>
        <v>60.12867747482062</v>
      </c>
      <c r="O68" s="1">
        <f>'[1]Electricity and CHPs'!K16</f>
        <v>60.128496861436346</v>
      </c>
      <c r="P68" s="1">
        <f>'[1]Electricity and CHPs'!L16</f>
        <v>60.128511240346747</v>
      </c>
      <c r="Q68" s="1">
        <f>'[1]Electricity and CHPs'!M16</f>
        <v>60.129000043258308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12.841920127177305</v>
      </c>
      <c r="G69" s="1">
        <f>'[1]Electricity and CHPs'!C17</f>
        <v>16.034353219403016</v>
      </c>
      <c r="H69" s="1">
        <f>'[1]Electricity and CHPs'!D17</f>
        <v>6.3004971273732453</v>
      </c>
      <c r="I69" s="1">
        <f>'[1]Electricity and CHPs'!E17</f>
        <v>12.738756161017273</v>
      </c>
      <c r="J69" s="1">
        <f>'[1]Electricity and CHPs'!F17</f>
        <v>12.776040792860519</v>
      </c>
      <c r="K69" s="1">
        <f>'[1]Electricity and CHPs'!G17</f>
        <v>12.806445983766977</v>
      </c>
      <c r="L69" s="1">
        <f>'[1]Electricity and CHPs'!H17</f>
        <v>12.836740145215066</v>
      </c>
      <c r="M69" s="1">
        <f>'[1]Electricity and CHPs'!I17</f>
        <v>12.869197841259233</v>
      </c>
      <c r="N69" s="1">
        <f>'[1]Electricity and CHPs'!J17</f>
        <v>12.898673865371011</v>
      </c>
      <c r="O69" s="1">
        <f>'[1]Electricity and CHPs'!K17</f>
        <v>12.933639428785645</v>
      </c>
      <c r="P69" s="1">
        <f>'[1]Electricity and CHPs'!L17</f>
        <v>12.972955907534079</v>
      </c>
      <c r="Q69" s="1">
        <f>'[1]Electricity and CHPs'!M17</f>
        <v>13.350989743889107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0.11190411084346311</v>
      </c>
      <c r="G70" s="1">
        <f t="shared" ref="G70" si="74">SUM(G71:G73)</f>
        <v>0.17153199061544339</v>
      </c>
      <c r="H70" s="1">
        <f t="shared" ref="H70" si="75">SUM(H71:H73)</f>
        <v>6.4236351209629172E-3</v>
      </c>
      <c r="I70" s="1">
        <f t="shared" ref="I70" si="76">SUM(I71:I73)</f>
        <v>0.17153197076504365</v>
      </c>
      <c r="J70" s="1">
        <f t="shared" ref="J70" si="77">SUM(J71:J73)</f>
        <v>0.17153672890872615</v>
      </c>
      <c r="K70" s="1">
        <f t="shared" ref="K70" si="78">SUM(K71:K73)</f>
        <v>2.1247843137177116E-2</v>
      </c>
      <c r="L70" s="1">
        <f t="shared" ref="L70:O70" si="79">SUM(L71:L73)</f>
        <v>2.7539120120796439E-2</v>
      </c>
      <c r="M70" s="1">
        <f t="shared" si="79"/>
        <v>3.22429379228397E-2</v>
      </c>
      <c r="N70" s="1">
        <f t="shared" si="79"/>
        <v>2.632445898140668E-2</v>
      </c>
      <c r="O70" s="1">
        <f t="shared" si="79"/>
        <v>3.3981611762355861E-2</v>
      </c>
      <c r="P70" s="1">
        <f>SUM(P71:P73)</f>
        <v>3.4768774777126629E-2</v>
      </c>
      <c r="Q70" s="1">
        <f>SUM(Q71:Q73)</f>
        <v>4.7261510719767676E-2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3.9601033260590508E-2</v>
      </c>
      <c r="G71" s="1">
        <f>'[1]Electricity and CHPs'!C18</f>
        <v>3.1368589487424039E-5</v>
      </c>
      <c r="H71" s="1">
        <f>'[1]Electricity and CHPs'!D18</f>
        <v>2.9651281900311471E-3</v>
      </c>
      <c r="I71" s="1">
        <f>'[1]Electricity and CHPs'!E18</f>
        <v>1.3292855709399502E-3</v>
      </c>
      <c r="J71" s="1">
        <f>'[1]Electricity and CHPs'!F18</f>
        <v>1.708364532870605E-3</v>
      </c>
      <c r="K71" s="1">
        <f>'[1]Electricity and CHPs'!G18</f>
        <v>2.1808083418708465E-3</v>
      </c>
      <c r="L71" s="1">
        <f>'[1]Electricity and CHPs'!H18</f>
        <v>6.3017937204196024E-3</v>
      </c>
      <c r="M71" s="1">
        <f>'[1]Electricity and CHPs'!I18</f>
        <v>1.0781610571119447E-2</v>
      </c>
      <c r="N71" s="1">
        <f>'[1]Electricity and CHPs'!J18</f>
        <v>5.4305094914151126E-3</v>
      </c>
      <c r="O71" s="1">
        <f>'[1]Electricity and CHPs'!K18</f>
        <v>1.0913390748919369E-2</v>
      </c>
      <c r="P71" s="1">
        <f>'[1]Electricity and CHPs'!L18</f>
        <v>1.3017730754231049E-2</v>
      </c>
      <c r="Q71" s="1">
        <f>'[1]Electricity and CHPs'!M18</f>
        <v>2.4927356379651704E-2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1.801038496678716E-3</v>
      </c>
      <c r="G72" s="1">
        <f>'[1]Electricity and CHPs'!C28</f>
        <v>2.1297088746688112E-5</v>
      </c>
      <c r="H72" s="1">
        <f>'[1]Electricity and CHPs'!D28</f>
        <v>8.4522232953629676E-4</v>
      </c>
      <c r="I72" s="1">
        <f>'[1]Electricity and CHPs'!E28</f>
        <v>5.3657221910538273E-4</v>
      </c>
      <c r="J72" s="1">
        <f>'[1]Electricity and CHPs'!F28</f>
        <v>8.2958064229598117E-4</v>
      </c>
      <c r="K72" s="1">
        <f>'[1]Electricity and CHPs'!G28</f>
        <v>8.5932125524671994E-4</v>
      </c>
      <c r="L72" s="1">
        <f>'[1]Electricity and CHPs'!H28</f>
        <v>9.0608954545477272E-4</v>
      </c>
      <c r="M72" s="1">
        <f>'[1]Electricity and CHPs'!I28</f>
        <v>1.4758462143194869E-3</v>
      </c>
      <c r="N72" s="1">
        <f>'[1]Electricity and CHPs'!J28</f>
        <v>1.2061795027087585E-3</v>
      </c>
      <c r="O72" s="1">
        <f>'[1]Electricity and CHPs'!K28</f>
        <v>1.500148934668406E-3</v>
      </c>
      <c r="P72" s="1">
        <f>'[1]Electricity and CHPs'!L28</f>
        <v>1.1106030437029696E-3</v>
      </c>
      <c r="Q72" s="1">
        <f>'[1]Electricity and CHPs'!M28</f>
        <v>1.5202934720445487E-3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7.0502039086193874E-2</v>
      </c>
      <c r="G73" s="1">
        <f>'[1]Electricity and CHPs'!C41</f>
        <v>0.17147932493720927</v>
      </c>
      <c r="H73" s="1">
        <f>'[1]Electricity and CHPs'!D41</f>
        <v>2.6132846013954738E-3</v>
      </c>
      <c r="I73" s="1">
        <f>'[1]Electricity and CHPs'!E41</f>
        <v>0.16966611297499831</v>
      </c>
      <c r="J73" s="1">
        <f>'[1]Electricity and CHPs'!F41</f>
        <v>0.16899878373355956</v>
      </c>
      <c r="K73" s="1">
        <f>'[1]Electricity and CHPs'!G41</f>
        <v>1.820771354005955E-2</v>
      </c>
      <c r="L73" s="1">
        <f>'[1]Electricity and CHPs'!H41</f>
        <v>2.0331236854922063E-2</v>
      </c>
      <c r="M73" s="1">
        <f>'[1]Electricity and CHPs'!I41</f>
        <v>1.9985481137400764E-2</v>
      </c>
      <c r="N73" s="1">
        <f>'[1]Electricity and CHPs'!J41</f>
        <v>1.9687769987282808E-2</v>
      </c>
      <c r="O73" s="1">
        <f>'[1]Electricity and CHPs'!K41</f>
        <v>2.1568072078768083E-2</v>
      </c>
      <c r="P73" s="1">
        <f>'[1]Electricity and CHPs'!L41</f>
        <v>2.0640440979192612E-2</v>
      </c>
      <c r="Q73" s="1">
        <f>'[1]Electricity and CHPs'!M41</f>
        <v>2.0813860868071424E-2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0.11190411084346311</v>
      </c>
      <c r="G74" s="1">
        <f t="shared" ref="G74:K74" si="83">SUM(G75:G77)</f>
        <v>0.17153199061544339</v>
      </c>
      <c r="H74" s="1">
        <f t="shared" si="83"/>
        <v>6.4236351209629172E-3</v>
      </c>
      <c r="I74" s="1">
        <f t="shared" si="83"/>
        <v>0.17153197076504365</v>
      </c>
      <c r="J74" s="1">
        <f t="shared" si="83"/>
        <v>0.17153672890872615</v>
      </c>
      <c r="K74" s="1">
        <f t="shared" si="83"/>
        <v>2.1247843137177116E-2</v>
      </c>
      <c r="L74" s="1">
        <f t="shared" ref="L74:O74" si="84">SUM(L75:L77)</f>
        <v>2.7539120120796439E-2</v>
      </c>
      <c r="M74" s="1">
        <f t="shared" si="84"/>
        <v>3.22429379228397E-2</v>
      </c>
      <c r="N74" s="1">
        <f t="shared" si="84"/>
        <v>2.632445898140668E-2</v>
      </c>
      <c r="O74" s="1">
        <f t="shared" si="84"/>
        <v>3.3981611762355861E-2</v>
      </c>
      <c r="P74" s="1">
        <f>SUM(P75:P77)</f>
        <v>3.4768774777126629E-2</v>
      </c>
      <c r="Q74" s="1">
        <f>SUM(Q75:Q77)</f>
        <v>4.7261510719767676E-2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3.9601033260590508E-2</v>
      </c>
      <c r="G75" s="1">
        <f t="shared" ref="G75:K75" si="85">G71</f>
        <v>3.1368589487424039E-5</v>
      </c>
      <c r="H75" s="1">
        <f t="shared" si="85"/>
        <v>2.9651281900311471E-3</v>
      </c>
      <c r="I75" s="1">
        <f t="shared" si="85"/>
        <v>1.3292855709399502E-3</v>
      </c>
      <c r="J75" s="1">
        <f t="shared" si="85"/>
        <v>1.708364532870605E-3</v>
      </c>
      <c r="K75" s="1">
        <f t="shared" si="85"/>
        <v>2.1808083418708465E-3</v>
      </c>
      <c r="L75" s="1">
        <f t="shared" ref="L75:O75" si="86">L71</f>
        <v>6.3017937204196024E-3</v>
      </c>
      <c r="M75" s="1">
        <f t="shared" si="86"/>
        <v>1.0781610571119447E-2</v>
      </c>
      <c r="N75" s="1">
        <f t="shared" si="86"/>
        <v>5.4305094914151126E-3</v>
      </c>
      <c r="O75" s="1">
        <f t="shared" si="86"/>
        <v>1.0913390748919369E-2</v>
      </c>
      <c r="P75" s="1">
        <f>P71</f>
        <v>1.3017730754231049E-2</v>
      </c>
      <c r="Q75" s="1">
        <f>Q71</f>
        <v>2.4927356379651704E-2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1.801038496678716E-3</v>
      </c>
      <c r="G76" s="1">
        <f>'[1]Electricity and CHPs'!C28</f>
        <v>2.1297088746688112E-5</v>
      </c>
      <c r="H76" s="1">
        <f>'[1]Electricity and CHPs'!D28</f>
        <v>8.4522232953629676E-4</v>
      </c>
      <c r="I76" s="1">
        <f>'[1]Electricity and CHPs'!E28</f>
        <v>5.3657221910538273E-4</v>
      </c>
      <c r="J76" s="1">
        <f>'[1]Electricity and CHPs'!F28</f>
        <v>8.2958064229598117E-4</v>
      </c>
      <c r="K76" s="1">
        <f>'[1]Electricity and CHPs'!G28</f>
        <v>8.5932125524671994E-4</v>
      </c>
      <c r="L76" s="1">
        <f>'[1]Electricity and CHPs'!H28</f>
        <v>9.0608954545477272E-4</v>
      </c>
      <c r="M76" s="1">
        <f>'[1]Electricity and CHPs'!I28</f>
        <v>1.4758462143194869E-3</v>
      </c>
      <c r="N76" s="1">
        <f>'[1]Electricity and CHPs'!J28</f>
        <v>1.2061795027087585E-3</v>
      </c>
      <c r="O76" s="1">
        <f>'[1]Electricity and CHPs'!K28</f>
        <v>1.500148934668406E-3</v>
      </c>
      <c r="P76" s="1">
        <f>'[1]Electricity and CHPs'!L28</f>
        <v>1.1106030437029696E-3</v>
      </c>
      <c r="Q76" s="1">
        <f>'[1]Electricity and CHPs'!M28</f>
        <v>1.5202934720445487E-3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7.0502039086193874E-2</v>
      </c>
      <c r="G77" s="1">
        <f>'[1]Electricity and CHPs'!C41</f>
        <v>0.17147932493720927</v>
      </c>
      <c r="H77" s="1">
        <f>'[1]Electricity and CHPs'!D41</f>
        <v>2.6132846013954738E-3</v>
      </c>
      <c r="I77" s="1">
        <f>'[1]Electricity and CHPs'!E41</f>
        <v>0.16966611297499831</v>
      </c>
      <c r="J77" s="1">
        <f>'[1]Electricity and CHPs'!F41</f>
        <v>0.16899878373355956</v>
      </c>
      <c r="K77" s="1">
        <f>'[1]Electricity and CHPs'!G41</f>
        <v>1.820771354005955E-2</v>
      </c>
      <c r="L77" s="1">
        <f>'[1]Electricity and CHPs'!H41</f>
        <v>2.0331236854922063E-2</v>
      </c>
      <c r="M77" s="1">
        <f>'[1]Electricity and CHPs'!I41</f>
        <v>1.9985481137400764E-2</v>
      </c>
      <c r="N77" s="1">
        <f>'[1]Electricity and CHPs'!J41</f>
        <v>1.9687769987282808E-2</v>
      </c>
      <c r="O77" s="1">
        <f>'[1]Electricity and CHPs'!K41</f>
        <v>2.1568072078768083E-2</v>
      </c>
      <c r="P77" s="1">
        <f>'[1]Electricity and CHPs'!L41</f>
        <v>2.0640440979192612E-2</v>
      </c>
      <c r="Q77" s="1">
        <f>'[1]Electricity and CHPs'!M41</f>
        <v>2.0813860868071424E-2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3.2313886857243688</v>
      </c>
      <c r="G82" s="1">
        <f t="shared" ref="G82:K82" si="90">SUM(G83:G97)</f>
        <v>1.847729306929609</v>
      </c>
      <c r="H82" s="1">
        <f t="shared" si="90"/>
        <v>1.8014505563384975</v>
      </c>
      <c r="I82" s="1">
        <f t="shared" si="90"/>
        <v>5.3339282366246437</v>
      </c>
      <c r="J82" s="1">
        <f t="shared" si="90"/>
        <v>6.7736880527329673</v>
      </c>
      <c r="K82" s="1">
        <f t="shared" si="90"/>
        <v>7.3426282400268894</v>
      </c>
      <c r="L82" s="1">
        <f t="shared" ref="L82:O82" si="91">SUM(L83:L97)</f>
        <v>10.360860360438028</v>
      </c>
      <c r="M82" s="1">
        <f t="shared" si="91"/>
        <v>10.691947363071748</v>
      </c>
      <c r="N82" s="1">
        <f t="shared" si="91"/>
        <v>15.202742054445908</v>
      </c>
      <c r="O82" s="1">
        <f t="shared" si="91"/>
        <v>17.381597589784199</v>
      </c>
      <c r="P82" s="1">
        <f>SUM(P83:P97)</f>
        <v>16.763384911495923</v>
      </c>
      <c r="Q82" s="1">
        <f>SUM(Q83:Q97)</f>
        <v>16.255110497179651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3.1921204313399371E-2</v>
      </c>
      <c r="L83" s="1">
        <f>'[1]Electricity and CHPs'!H21</f>
        <v>1.8588061309398227</v>
      </c>
      <c r="M83" s="1">
        <f>'[1]Electricity and CHPs'!I21</f>
        <v>3.0325238617004966</v>
      </c>
      <c r="N83" s="1">
        <f>'[1]Electricity and CHPs'!J21</f>
        <v>7.8969945861796553</v>
      </c>
      <c r="O83" s="1">
        <f>'[1]Electricity and CHPs'!K21</f>
        <v>11.238119983668872</v>
      </c>
      <c r="P83" s="1">
        <f>'[1]Electricity and CHPs'!L21</f>
        <v>11.514584550638638</v>
      </c>
      <c r="Q83" s="1">
        <f>'[1]Electricity and CHPs'!M21</f>
        <v>11.319206059858665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7.2876643998682385E-3</v>
      </c>
      <c r="K84" s="1">
        <f>'[1]Electricity and CHPs'!G22</f>
        <v>6.3367679076580252E-2</v>
      </c>
      <c r="L84" s="1">
        <f>'[1]Electricity and CHPs'!H22</f>
        <v>0.54065022904373872</v>
      </c>
      <c r="M84" s="1">
        <f>'[1]Electricity and CHPs'!I22</f>
        <v>0.37247514472689641</v>
      </c>
      <c r="N84" s="1">
        <f>'[1]Electricity and CHPs'!J22</f>
        <v>0.38688504561792059</v>
      </c>
      <c r="O84" s="1">
        <f>'[1]Electricity and CHPs'!K22</f>
        <v>0.15175031914315104</v>
      </c>
      <c r="P84" s="1">
        <f>'[1]Electricity and CHPs'!L22</f>
        <v>4.2471086177414727E-2</v>
      </c>
      <c r="Q84" s="1">
        <f>'[1]Electricity and CHPs'!M22</f>
        <v>0.13872296393816216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0</v>
      </c>
      <c r="M85" s="1">
        <f>'[1]Electricity and CHPs'!I23</f>
        <v>0</v>
      </c>
      <c r="N85" s="1">
        <f>'[1]Electricity and CHPs'!J23</f>
        <v>0</v>
      </c>
      <c r="O85" s="1">
        <f>'[1]Electricity and CHPs'!K23</f>
        <v>0</v>
      </c>
      <c r="P85" s="1">
        <f>'[1]Electricity and CHPs'!L23</f>
        <v>0</v>
      </c>
      <c r="Q85" s="1">
        <f>'[1]Electricity and CHPs'!M23</f>
        <v>0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0.96588084158097376</v>
      </c>
      <c r="G86" s="1">
        <f>'[1]Electricity and CHPs'!C24</f>
        <v>1.3134004255717239E-4</v>
      </c>
      <c r="H86" s="1">
        <f>'[1]Electricity and CHPs'!D24</f>
        <v>6.7795141583233791E-3</v>
      </c>
      <c r="I86" s="1">
        <f>'[1]Electricity and CHPs'!E24</f>
        <v>0.56975806658516226</v>
      </c>
      <c r="J86" s="1">
        <f>'[1]Electricity and CHPs'!F24</f>
        <v>0.39173055897183834</v>
      </c>
      <c r="K86" s="1">
        <f>'[1]Electricity and CHPs'!G24</f>
        <v>0.91071022246697586</v>
      </c>
      <c r="L86" s="1">
        <f>'[1]Electricity and CHPs'!H24</f>
        <v>1.0432861600994268</v>
      </c>
      <c r="M86" s="1">
        <f>'[1]Electricity and CHPs'!I24</f>
        <v>0.78912326751037187</v>
      </c>
      <c r="N86" s="1">
        <f>'[1]Electricity and CHPs'!J24</f>
        <v>0.57761547273040192</v>
      </c>
      <c r="O86" s="1">
        <f>'[1]Electricity and CHPs'!K24</f>
        <v>1.8728253100378411E-2</v>
      </c>
      <c r="P86" s="1">
        <f>'[1]Electricity and CHPs'!L24</f>
        <v>8.2092159014217122E-3</v>
      </c>
      <c r="Q86" s="1">
        <f>'[1]Electricity and CHPs'!M24</f>
        <v>1.0676452155681386E-2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0.46619778008568546</v>
      </c>
      <c r="L87" s="1">
        <f>'[1]Electricity and CHPs'!H29</f>
        <v>1.2043327160779675</v>
      </c>
      <c r="M87" s="1">
        <f>'[1]Electricity and CHPs'!I29</f>
        <v>1.9212198804162783</v>
      </c>
      <c r="N87" s="1">
        <f>'[1]Electricity and CHPs'!J29</f>
        <v>1.8597084776145776</v>
      </c>
      <c r="O87" s="1">
        <f>'[1]Electricity and CHPs'!K29</f>
        <v>1.4549704739265905</v>
      </c>
      <c r="P87" s="1">
        <f>'[1]Electricity and CHPs'!L29</f>
        <v>0.59353486415726486</v>
      </c>
      <c r="Q87" s="1">
        <f>'[1]Electricity and CHPs'!M29</f>
        <v>3.0951811310763147E-2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0.66996194088771244</v>
      </c>
      <c r="G88" s="1">
        <f>'[1]Electricity and CHPs'!C39</f>
        <v>9.0379477957270402E-2</v>
      </c>
      <c r="H88" s="1">
        <f>'[1]Electricity and CHPs'!D39</f>
        <v>5.7505735364324462E-2</v>
      </c>
      <c r="I88" s="1">
        <f>'[1]Electricity and CHPs'!E39</f>
        <v>0.78300501008212198</v>
      </c>
      <c r="J88" s="1">
        <f>'[1]Electricity and CHPs'!F39</f>
        <v>0.64423588846251367</v>
      </c>
      <c r="K88" s="1">
        <f>'[1]Electricity and CHPs'!G39</f>
        <v>0.15558794319950811</v>
      </c>
      <c r="L88" s="1">
        <f>'[1]Electricity and CHPs'!H39</f>
        <v>0.11710179096376193</v>
      </c>
      <c r="M88" s="1">
        <f>'[1]Electricity and CHPs'!I39</f>
        <v>5.2900837715784174E-2</v>
      </c>
      <c r="N88" s="1">
        <f>'[1]Electricity and CHPs'!J39</f>
        <v>4.0555711076177565E-2</v>
      </c>
      <c r="O88" s="1">
        <f>'[1]Electricity and CHPs'!K39</f>
        <v>5.37345779184921E-2</v>
      </c>
      <c r="P88" s="1">
        <f>'[1]Electricity and CHPs'!L39</f>
        <v>6.0632453767421234E-2</v>
      </c>
      <c r="Q88" s="1">
        <f>'[1]Electricity and CHPs'!M39</f>
        <v>2.0927913275969701E-2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0</v>
      </c>
      <c r="L89" s="1">
        <f>'[1]Electricity and CHPs'!H40</f>
        <v>0</v>
      </c>
      <c r="M89" s="1">
        <f>'[1]Electricity and CHPs'!I40</f>
        <v>0</v>
      </c>
      <c r="N89" s="1">
        <f>'[1]Electricity and CHPs'!J40</f>
        <v>0</v>
      </c>
      <c r="O89" s="1">
        <f>'[1]Electricity and CHPs'!K40</f>
        <v>0</v>
      </c>
      <c r="P89" s="1">
        <f>'[1]Electricity and CHPs'!L40</f>
        <v>0</v>
      </c>
      <c r="Q89" s="1">
        <f>'[1]Electricity and CHPs'!M40</f>
        <v>0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1.1541973873233434E-3</v>
      </c>
      <c r="J90" s="1">
        <f>'[1]Electricity and CHPs'!F47</f>
        <v>1.6488022877505599E-3</v>
      </c>
      <c r="K90" s="1">
        <f>'[1]Electricity and CHPs'!G47</f>
        <v>2.7166071623233438E-3</v>
      </c>
      <c r="L90" s="1">
        <f>'[1]Electricity and CHPs'!H47</f>
        <v>3.9696860827220055E-3</v>
      </c>
      <c r="M90" s="1">
        <f>'[1]Electricity and CHPs'!I47</f>
        <v>6.6106505353186393E-3</v>
      </c>
      <c r="N90" s="1">
        <f>'[1]Electricity and CHPs'!J47</f>
        <v>6.0300525869226816E-3</v>
      </c>
      <c r="O90" s="1">
        <f>'[1]Electricity and CHPs'!K47</f>
        <v>1.0942624236505718E-2</v>
      </c>
      <c r="P90" s="1">
        <f>'[1]Electricity and CHPs'!L47</f>
        <v>1.0608964049101976E-2</v>
      </c>
      <c r="Q90" s="1">
        <f>'[1]Electricity and CHPs'!M47</f>
        <v>1.3174830530129968E-2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1.4021553030712088E-2</v>
      </c>
      <c r="G91" s="1">
        <f>'[1]Electricity and CHPs'!C48</f>
        <v>2.5060783344160878E-3</v>
      </c>
      <c r="H91" s="1">
        <f>'[1]Electricity and CHPs'!D48</f>
        <v>8.3502407375802504E-3</v>
      </c>
      <c r="I91" s="1">
        <f>'[1]Electricity and CHPs'!E48</f>
        <v>8.029236179414926E-3</v>
      </c>
      <c r="J91" s="1">
        <f>'[1]Electricity and CHPs'!F48</f>
        <v>1.1049600617863446E-2</v>
      </c>
      <c r="K91" s="1">
        <f>'[1]Electricity and CHPs'!G48</f>
        <v>1.0863012038759601E-2</v>
      </c>
      <c r="L91" s="1">
        <f>'[1]Electricity and CHPs'!H48</f>
        <v>1.5858514644810081E-2</v>
      </c>
      <c r="M91" s="1">
        <f>'[1]Electricity and CHPs'!I48</f>
        <v>1.6981286396605056E-2</v>
      </c>
      <c r="N91" s="1">
        <f>'[1]Electricity and CHPs'!J48</f>
        <v>1.5140611441035691E-2</v>
      </c>
      <c r="O91" s="1">
        <f>'[1]Electricity and CHPs'!K48</f>
        <v>1.8798968725299008E-2</v>
      </c>
      <c r="P91" s="1">
        <f>'[1]Electricity and CHPs'!L48</f>
        <v>9.6361856220012462E-2</v>
      </c>
      <c r="Q91" s="1">
        <f>'[1]Electricity and CHPs'!M48</f>
        <v>0.11471838336700735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1.9808469581278045E-4</v>
      </c>
      <c r="J92" s="1">
        <f>'[1]Electricity and CHPs'!F49</f>
        <v>7.3003104253014294E-4</v>
      </c>
      <c r="K92" s="1">
        <f>'[1]Electricity and CHPs'!G49</f>
        <v>7.3913652591063215E-4</v>
      </c>
      <c r="L92" s="1">
        <f>'[1]Electricity and CHPs'!H49</f>
        <v>7.8860154908649924E-4</v>
      </c>
      <c r="M92" s="1">
        <f>'[1]Electricity and CHPs'!I49</f>
        <v>1.8731205884509319E-3</v>
      </c>
      <c r="N92" s="1">
        <f>'[1]Electricity and CHPs'!J49</f>
        <v>1.5135269648937693E-3</v>
      </c>
      <c r="O92" s="1">
        <f>'[1]Electricity and CHPs'!K49</f>
        <v>2.401248681499611E-3</v>
      </c>
      <c r="P92" s="1">
        <f>'[1]Electricity and CHPs'!L49</f>
        <v>2.3050637335019896E-3</v>
      </c>
      <c r="Q92" s="1">
        <f>'[1]Electricity and CHPs'!M49</f>
        <v>4.3660282634392844E-3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2.7759358049337286E-2</v>
      </c>
      <c r="G93" s="1">
        <f>'[1]Electricity and CHPs'!C51</f>
        <v>2.2844934028872776E-2</v>
      </c>
      <c r="H93" s="1">
        <f>'[1]Electricity and CHPs'!D51</f>
        <v>9.7007813326405581E-2</v>
      </c>
      <c r="I93" s="1">
        <f>'[1]Electricity and CHPs'!E51</f>
        <v>0.62888906435435077</v>
      </c>
      <c r="J93" s="1">
        <f>'[1]Electricity and CHPs'!F51</f>
        <v>0.65064431414907009</v>
      </c>
      <c r="K93" s="1">
        <f>'[1]Electricity and CHPs'!G51</f>
        <v>0.74022342745679381</v>
      </c>
      <c r="L93" s="1">
        <f>'[1]Electricity and CHPs'!H51</f>
        <v>0.66630550138447386</v>
      </c>
      <c r="M93" s="1">
        <f>'[1]Electricity and CHPs'!I51</f>
        <v>0.71139246658082322</v>
      </c>
      <c r="N93" s="1">
        <f>'[1]Electricity and CHPs'!J51</f>
        <v>0.69341763528050593</v>
      </c>
      <c r="O93" s="1">
        <f>'[1]Electricity and CHPs'!K51</f>
        <v>0.67090997429179544</v>
      </c>
      <c r="P93" s="1">
        <f>'[1]Electricity and CHPs'!L51</f>
        <v>0.59036730148116501</v>
      </c>
      <c r="Q93" s="1">
        <f>'[1]Electricity and CHPs'!M51</f>
        <v>0.54803623927668299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8.8546133386460614E-4</v>
      </c>
      <c r="J94" s="1">
        <f>'[1]Electricity and CHPs'!F52</f>
        <v>3.5613827112134498E-3</v>
      </c>
      <c r="K94" s="1">
        <f>'[1]Electricity and CHPs'!G52</f>
        <v>3.6487283492496357E-3</v>
      </c>
      <c r="L94" s="1">
        <f>'[1]Electricity and CHPs'!H52</f>
        <v>4.2377885682789718E-3</v>
      </c>
      <c r="M94" s="1">
        <f>'[1]Electricity and CHPs'!I52</f>
        <v>1.09506383710006E-2</v>
      </c>
      <c r="N94" s="1">
        <f>'[1]Electricity and CHPs'!J52</f>
        <v>9.3526033364622063E-3</v>
      </c>
      <c r="O94" s="1">
        <f>'[1]Electricity and CHPs'!K52</f>
        <v>1.8888822493489284E-2</v>
      </c>
      <c r="P94" s="1">
        <f>'[1]Electricity and CHPs'!L52</f>
        <v>1.8160009146267204E-2</v>
      </c>
      <c r="Q94" s="1">
        <f>'[1]Electricity and CHPs'!M52</f>
        <v>3.3852308072996169E-2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0.95936645619300431</v>
      </c>
      <c r="G95" s="1">
        <f>'[1]Electricity and CHPs'!C54</f>
        <v>1.1059914384979337</v>
      </c>
      <c r="H95" s="1">
        <f>'[1]Electricity and CHPs'!D54</f>
        <v>1.1059889202134268</v>
      </c>
      <c r="I95" s="1">
        <f>'[1]Electricity and CHPs'!E54</f>
        <v>1.1059887531238566</v>
      </c>
      <c r="J95" s="1">
        <f>'[1]Electricity and CHPs'!F54</f>
        <v>1.105988917422619</v>
      </c>
      <c r="K95" s="1">
        <f>'[1]Electricity and CHPs'!G54</f>
        <v>1.1059894762866755</v>
      </c>
      <c r="L95" s="1">
        <f>'[1]Electricity and CHPs'!H54</f>
        <v>1.1059910811394866</v>
      </c>
      <c r="M95" s="1">
        <f>'[1]Electricity and CHPs'!I54</f>
        <v>1.1059945308742034</v>
      </c>
      <c r="N95" s="1">
        <f>'[1]Electricity and CHPs'!J54</f>
        <v>1.1059982940371198</v>
      </c>
      <c r="O95" s="1">
        <f>'[1]Electricity and CHPs'!K54</f>
        <v>1.1060159094736006</v>
      </c>
      <c r="P95" s="1">
        <f>'[1]Electricity and CHPs'!L54</f>
        <v>1.1602326408133625</v>
      </c>
      <c r="Q95" s="1">
        <f>'[1]Electricity and CHPs'!M54</f>
        <v>1.1604680437036381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0.59439853598262871</v>
      </c>
      <c r="G96" s="1">
        <f>'[1]Electricity and CHPs'!C55</f>
        <v>0.62587603806855885</v>
      </c>
      <c r="H96" s="1">
        <f>'[1]Electricity and CHPs'!D55</f>
        <v>0.52581833253843724</v>
      </c>
      <c r="I96" s="1">
        <f>'[1]Electricity and CHPs'!E55</f>
        <v>2.2348313165276426</v>
      </c>
      <c r="J96" s="1">
        <f>'[1]Electricity and CHPs'!F55</f>
        <v>3.9530208283892994</v>
      </c>
      <c r="K96" s="1">
        <f>'[1]Electricity and CHPs'!G55</f>
        <v>3.8469862471296379</v>
      </c>
      <c r="L96" s="1">
        <f>'[1]Electricity and CHPs'!H55</f>
        <v>3.796729769520145</v>
      </c>
      <c r="M96" s="1">
        <f>'[1]Electricity and CHPs'!I55</f>
        <v>2.66368056894364</v>
      </c>
      <c r="N96" s="1">
        <f>'[1]Electricity and CHPs'!J55</f>
        <v>2.6033191322220399</v>
      </c>
      <c r="O96" s="1">
        <f>'[1]Electricity and CHPs'!K55</f>
        <v>2.6237530724743792</v>
      </c>
      <c r="P96" s="1">
        <f>'[1]Electricity and CHPs'!L55</f>
        <v>2.6562596656277764</v>
      </c>
      <c r="Q96" s="1">
        <f>'[1]Electricity and CHPs'!M55</f>
        <v>2.83402412408411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1.1890463550939059E-3</v>
      </c>
      <c r="J97" s="1">
        <f>'[1]Electricity and CHPs'!F58</f>
        <v>3.7900642784004005E-3</v>
      </c>
      <c r="K97" s="1">
        <f>'[1]Electricity and CHPs'!G58</f>
        <v>3.6767759353899298E-3</v>
      </c>
      <c r="L97" s="1">
        <f>'[1]Electricity and CHPs'!H58</f>
        <v>2.8023904243080909E-3</v>
      </c>
      <c r="M97" s="1">
        <f>'[1]Electricity and CHPs'!I58</f>
        <v>6.2211087118794629E-3</v>
      </c>
      <c r="N97" s="1">
        <f>'[1]Electricity and CHPs'!J58</f>
        <v>6.2109053581957414E-3</v>
      </c>
      <c r="O97" s="1">
        <f>'[1]Electricity and CHPs'!K58</f>
        <v>1.2583361650146499E-2</v>
      </c>
      <c r="P97" s="1">
        <f>'[1]Electricity and CHPs'!L58</f>
        <v>9.6572397825753706E-3</v>
      </c>
      <c r="Q97" s="1">
        <f>'[1]Electricity and CHPs'!M58</f>
        <v>2.5985339342406752E-2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2.2129656064886847</v>
      </c>
      <c r="G98" s="1">
        <f t="shared" ref="G98:K98" si="96">G82-G114</f>
        <v>0.70847999142515272</v>
      </c>
      <c r="H98" s="1">
        <f t="shared" si="96"/>
        <v>0.63076209241890568</v>
      </c>
      <c r="I98" s="1">
        <f>I82-I114</f>
        <v>4.0446562297889654</v>
      </c>
      <c r="J98" s="1">
        <f t="shared" si="96"/>
        <v>5.4809978847353831</v>
      </c>
      <c r="K98" s="1">
        <f t="shared" si="96"/>
        <v>6.0941134579034966</v>
      </c>
      <c r="L98" s="1">
        <f t="shared" ref="L98:O98" si="97">L82-L114</f>
        <v>9.0899167534892324</v>
      </c>
      <c r="M98" s="1">
        <f t="shared" si="97"/>
        <v>9.4200785839082268</v>
      </c>
      <c r="N98" s="1">
        <f t="shared" si="97"/>
        <v>13.901721596713559</v>
      </c>
      <c r="O98" s="1">
        <f t="shared" si="97"/>
        <v>16.054861846376742</v>
      </c>
      <c r="P98" s="1">
        <f t="shared" ref="P98:Q113" si="98">P82-P114</f>
        <v>15.376469842366376</v>
      </c>
      <c r="Q98" s="1">
        <f t="shared" si="98"/>
        <v>14.876577830312193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3.1191712101361242E-2</v>
      </c>
      <c r="L99" s="1">
        <f t="shared" ref="L99:O99" si="100">L83-L115</f>
        <v>1.8256760286082647</v>
      </c>
      <c r="M99" s="1">
        <f t="shared" si="100"/>
        <v>2.9800494103043409</v>
      </c>
      <c r="N99" s="1">
        <f t="shared" si="100"/>
        <v>7.7877431876253551</v>
      </c>
      <c r="O99" s="1">
        <f t="shared" si="100"/>
        <v>11.085715232474945</v>
      </c>
      <c r="P99" s="1">
        <f t="shared" si="98"/>
        <v>11.347300790170882</v>
      </c>
      <c r="Q99" s="1">
        <f t="shared" si="98"/>
        <v>11.155683246279978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7.0475994238095637E-3</v>
      </c>
      <c r="K100" s="1">
        <f t="shared" si="101"/>
        <v>6.191954360125633E-2</v>
      </c>
      <c r="L100" s="1">
        <f t="shared" ref="L100:O100" si="102">L84-L116</f>
        <v>0.53101404530426344</v>
      </c>
      <c r="M100" s="1">
        <f t="shared" si="102"/>
        <v>0.36602987676871213</v>
      </c>
      <c r="N100" s="1">
        <f t="shared" si="102"/>
        <v>0.381532663537341</v>
      </c>
      <c r="O100" s="1">
        <f t="shared" si="102"/>
        <v>0.14969237086833109</v>
      </c>
      <c r="P100" s="1">
        <f t="shared" si="98"/>
        <v>4.1854066694370154E-2</v>
      </c>
      <c r="Q100" s="1">
        <f t="shared" si="98"/>
        <v>0.13671890382553742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0</v>
      </c>
      <c r="M101" s="1">
        <f t="shared" si="104"/>
        <v>0</v>
      </c>
      <c r="N101" s="1">
        <f t="shared" si="104"/>
        <v>0</v>
      </c>
      <c r="O101" s="1">
        <f t="shared" si="104"/>
        <v>0</v>
      </c>
      <c r="P101" s="1">
        <f t="shared" si="98"/>
        <v>0</v>
      </c>
      <c r="Q101" s="1">
        <f t="shared" si="98"/>
        <v>0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0.94077472244887372</v>
      </c>
      <c r="G102" s="1">
        <f t="shared" si="105"/>
        <v>1.254510470409616E-4</v>
      </c>
      <c r="H102" s="1">
        <f t="shared" si="105"/>
        <v>6.1488086674541089E-3</v>
      </c>
      <c r="I102" s="1">
        <f t="shared" si="105"/>
        <v>0.54505877448795881</v>
      </c>
      <c r="J102" s="1">
        <f t="shared" si="105"/>
        <v>0.37882645388396874</v>
      </c>
      <c r="K102" s="1">
        <f t="shared" si="105"/>
        <v>0.88989784934375082</v>
      </c>
      <c r="L102" s="1">
        <f t="shared" ref="L102:O102" si="106">L86-L118</f>
        <v>1.0246913337375638</v>
      </c>
      <c r="M102" s="1">
        <f t="shared" si="106"/>
        <v>0.77546836735623814</v>
      </c>
      <c r="N102" s="1">
        <f t="shared" si="106"/>
        <v>0.56962442024407522</v>
      </c>
      <c r="O102" s="1">
        <f t="shared" si="106"/>
        <v>1.8474271584056477E-2</v>
      </c>
      <c r="P102" s="1">
        <f t="shared" si="98"/>
        <v>8.0899525011277479E-3</v>
      </c>
      <c r="Q102" s="1">
        <f t="shared" si="98"/>
        <v>1.0522214880884654E-2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0.45554380705562614</v>
      </c>
      <c r="L103" s="1">
        <f t="shared" ref="L103:O103" si="108">L87-L119</f>
        <v>1.1828675049078641</v>
      </c>
      <c r="M103" s="1">
        <f t="shared" si="108"/>
        <v>1.8879753079631207</v>
      </c>
      <c r="N103" s="1">
        <f t="shared" si="108"/>
        <v>1.8339802401356948</v>
      </c>
      <c r="O103" s="1">
        <f t="shared" si="108"/>
        <v>1.4352390229903549</v>
      </c>
      <c r="P103" s="1">
        <f t="shared" si="98"/>
        <v>0.58491199603655275</v>
      </c>
      <c r="Q103" s="1">
        <f t="shared" si="98"/>
        <v>3.0504666233261497E-2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0.65254763512886926</v>
      </c>
      <c r="G104" s="1">
        <f t="shared" si="109"/>
        <v>8.6327063095168063E-2</v>
      </c>
      <c r="H104" s="1">
        <f t="shared" si="109"/>
        <v>5.2155914978415832E-2</v>
      </c>
      <c r="I104" s="1">
        <f t="shared" si="109"/>
        <v>0.74906135822036934</v>
      </c>
      <c r="J104" s="1">
        <f t="shared" si="109"/>
        <v>0.62301393522017046</v>
      </c>
      <c r="K104" s="1">
        <f t="shared" si="109"/>
        <v>0.15203230689779665</v>
      </c>
      <c r="L104" s="1">
        <f t="shared" ref="L104:O104" si="110">L88-L120</f>
        <v>0.1150146479028142</v>
      </c>
      <c r="M104" s="1">
        <f t="shared" si="110"/>
        <v>5.1985447577361253E-2</v>
      </c>
      <c r="N104" s="1">
        <f t="shared" si="110"/>
        <v>3.9994640898645635E-2</v>
      </c>
      <c r="O104" s="1">
        <f t="shared" si="110"/>
        <v>5.3005861283496283E-2</v>
      </c>
      <c r="P104" s="1">
        <f t="shared" si="98"/>
        <v>5.9751586131424846E-2</v>
      </c>
      <c r="Q104" s="1">
        <f t="shared" si="98"/>
        <v>2.0625578355735901E-2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0</v>
      </c>
      <c r="L105" s="1">
        <f t="shared" ref="L105:O105" si="112">L89-L121</f>
        <v>0</v>
      </c>
      <c r="M105" s="1">
        <f t="shared" si="112"/>
        <v>0</v>
      </c>
      <c r="N105" s="1">
        <f t="shared" si="112"/>
        <v>0</v>
      </c>
      <c r="O105" s="1">
        <f t="shared" si="112"/>
        <v>0</v>
      </c>
      <c r="P105" s="1">
        <f t="shared" si="98"/>
        <v>0</v>
      </c>
      <c r="Q105" s="1">
        <f t="shared" si="98"/>
        <v>0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1.1041623635487969E-3</v>
      </c>
      <c r="J106" s="1">
        <f t="shared" si="113"/>
        <v>1.594488633880675E-3</v>
      </c>
      <c r="K106" s="1">
        <f t="shared" si="113"/>
        <v>2.6545248001221778E-3</v>
      </c>
      <c r="L106" s="1">
        <f t="shared" ref="L106:O106" si="114">L90-L122</f>
        <v>3.8989330848941757E-3</v>
      </c>
      <c r="M106" s="1">
        <f t="shared" si="114"/>
        <v>6.496260582911792E-3</v>
      </c>
      <c r="N106" s="1">
        <f t="shared" si="114"/>
        <v>5.9466294983935072E-3</v>
      </c>
      <c r="O106" s="1">
        <f t="shared" si="114"/>
        <v>1.0794226824251997E-2</v>
      </c>
      <c r="P106" s="1">
        <f t="shared" si="98"/>
        <v>1.0454837133537091E-2</v>
      </c>
      <c r="Q106" s="1">
        <f t="shared" si="98"/>
        <v>1.2984500453504775E-2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1.3657091116103748E-2</v>
      </c>
      <c r="G107" s="1">
        <f t="shared" si="115"/>
        <v>2.3937113533545043E-3</v>
      </c>
      <c r="H107" s="1">
        <f t="shared" si="115"/>
        <v>7.5734088643395611E-3</v>
      </c>
      <c r="I107" s="1">
        <f t="shared" si="115"/>
        <v>7.6811648464342281E-3</v>
      </c>
      <c r="J107" s="1">
        <f t="shared" si="115"/>
        <v>1.0685612656530695E-2</v>
      </c>
      <c r="K107" s="1">
        <f t="shared" si="115"/>
        <v>1.0614760669426862E-2</v>
      </c>
      <c r="L107" s="1">
        <f t="shared" ref="L107:O107" si="116">L91-L123</f>
        <v>1.5575863213730806E-2</v>
      </c>
      <c r="M107" s="1">
        <f t="shared" si="116"/>
        <v>1.6687444129140368E-2</v>
      </c>
      <c r="N107" s="1">
        <f t="shared" si="116"/>
        <v>1.493114783347602E-2</v>
      </c>
      <c r="O107" s="1">
        <f t="shared" si="116"/>
        <v>1.8544028205403771E-2</v>
      </c>
      <c r="P107" s="1">
        <f t="shared" si="98"/>
        <v>9.4961912209592839E-2</v>
      </c>
      <c r="Q107" s="1">
        <f t="shared" si="98"/>
        <v>0.11306110522239464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1.8949762693424926E-4</v>
      </c>
      <c r="J108" s="1">
        <f t="shared" si="117"/>
        <v>7.0598288730084106E-4</v>
      </c>
      <c r="K108" s="1">
        <f t="shared" si="117"/>
        <v>7.2224510997309535E-4</v>
      </c>
      <c r="L108" s="1">
        <f t="shared" ref="L108:O108" si="118">L92-L124</f>
        <v>7.7454604884621796E-4</v>
      </c>
      <c r="M108" s="1">
        <f t="shared" si="118"/>
        <v>1.840708320729256E-3</v>
      </c>
      <c r="N108" s="1">
        <f t="shared" si="118"/>
        <v>1.4925879942689606E-3</v>
      </c>
      <c r="O108" s="1">
        <f t="shared" si="118"/>
        <v>2.3686843639455623E-3</v>
      </c>
      <c r="P108" s="1">
        <f t="shared" si="98"/>
        <v>2.2715757923815545E-3</v>
      </c>
      <c r="Q108" s="1">
        <f t="shared" si="98"/>
        <v>4.3029544734555919E-3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2.7037809675858282E-2</v>
      </c>
      <c r="G109" s="1">
        <f t="shared" si="119"/>
        <v>2.1820617975331066E-2</v>
      </c>
      <c r="H109" s="1">
        <f t="shared" si="119"/>
        <v>8.798307215862311E-2</v>
      </c>
      <c r="I109" s="1">
        <f t="shared" si="119"/>
        <v>0.60162641445397713</v>
      </c>
      <c r="J109" s="1">
        <f t="shared" si="119"/>
        <v>0.629211259177201</v>
      </c>
      <c r="K109" s="1">
        <f t="shared" si="119"/>
        <v>0.72330717266275923</v>
      </c>
      <c r="L109" s="1">
        <f t="shared" ref="L109:O109" si="120">L93-L125</f>
        <v>0.65442972312147307</v>
      </c>
      <c r="M109" s="1">
        <f t="shared" si="120"/>
        <v>0.69908261145234496</v>
      </c>
      <c r="N109" s="1">
        <f t="shared" si="120"/>
        <v>0.68382451151552437</v>
      </c>
      <c r="O109" s="1">
        <f t="shared" si="120"/>
        <v>0.66181148914890198</v>
      </c>
      <c r="P109" s="1">
        <f t="shared" si="98"/>
        <v>0.58179045167693189</v>
      </c>
      <c r="Q109" s="1">
        <f t="shared" si="98"/>
        <v>0.54011903843099707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8.4707615003214122E-4</v>
      </c>
      <c r="J110" s="1">
        <f t="shared" si="121"/>
        <v>3.444066214680117E-3</v>
      </c>
      <c r="K110" s="1">
        <f t="shared" si="121"/>
        <v>3.5653443112137321E-3</v>
      </c>
      <c r="L110" s="1">
        <f t="shared" ref="L110:O110" si="122">L94-L126</f>
        <v>4.1622570932156721E-3</v>
      </c>
      <c r="M110" s="1">
        <f t="shared" si="122"/>
        <v>1.0761149757831462E-2</v>
      </c>
      <c r="N110" s="1">
        <f t="shared" si="122"/>
        <v>9.2232142399544907E-3</v>
      </c>
      <c r="O110" s="1">
        <f t="shared" si="122"/>
        <v>1.8632663429815836E-2</v>
      </c>
      <c r="P110" s="1">
        <f t="shared" si="98"/>
        <v>1.7896180728771419E-2</v>
      </c>
      <c r="Q110" s="1">
        <f t="shared" si="98"/>
        <v>3.3363260993814543E-2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0.57894834811897944</v>
      </c>
      <c r="G112" s="1">
        <f t="shared" si="125"/>
        <v>0.597813147954258</v>
      </c>
      <c r="H112" s="1">
        <f t="shared" si="125"/>
        <v>0.47690088775007322</v>
      </c>
      <c r="I112" s="1">
        <f t="shared" si="125"/>
        <v>2.1379502810282647</v>
      </c>
      <c r="J112" s="1">
        <f t="shared" si="125"/>
        <v>3.8228032719189606</v>
      </c>
      <c r="K112" s="1">
        <f t="shared" si="125"/>
        <v>3.759071440421645</v>
      </c>
      <c r="L112" s="1">
        <f t="shared" ref="L112:O112" si="126">L96-L128</f>
        <v>3.7290594279520994</v>
      </c>
      <c r="M112" s="1">
        <f t="shared" si="126"/>
        <v>2.6175885403481791</v>
      </c>
      <c r="N112" s="1">
        <f t="shared" si="126"/>
        <v>2.5673033729386066</v>
      </c>
      <c r="O112" s="1">
        <f t="shared" si="126"/>
        <v>2.588171281677889</v>
      </c>
      <c r="P112" s="1">
        <f t="shared" si="98"/>
        <v>2.6176695537838897</v>
      </c>
      <c r="Q112" s="1">
        <f t="shared" si="98"/>
        <v>2.793082418802892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1.137500611445905E-3</v>
      </c>
      <c r="J113" s="1">
        <f t="shared" si="127"/>
        <v>3.6652147188801403E-3</v>
      </c>
      <c r="K113" s="1">
        <f t="shared" si="127"/>
        <v>3.5927509285655392E-3</v>
      </c>
      <c r="L113" s="1">
        <f t="shared" ref="L113:O113" si="128">L97-L129</f>
        <v>2.7524425142033599E-3</v>
      </c>
      <c r="M113" s="1">
        <f t="shared" si="128"/>
        <v>6.113459347317279E-3</v>
      </c>
      <c r="N113" s="1">
        <f t="shared" si="128"/>
        <v>6.1249802522245662E-3</v>
      </c>
      <c r="O113" s="1">
        <f t="shared" si="128"/>
        <v>1.2412713525347986E-2</v>
      </c>
      <c r="P113" s="1">
        <f t="shared" si="98"/>
        <v>9.5169395069151057E-3</v>
      </c>
      <c r="Q113" s="1">
        <f t="shared" si="98"/>
        <v>2.5609942359738836E-2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1.0184230792356841</v>
      </c>
      <c r="G114" s="1">
        <f t="shared" ref="G114:Q114" si="129">SUM(G115:G129)</f>
        <v>1.1392493155044563</v>
      </c>
      <c r="H114" s="1">
        <f t="shared" si="129"/>
        <v>1.1706884639195918</v>
      </c>
      <c r="I114" s="1">
        <f t="shared" si="129"/>
        <v>1.2892720068356782</v>
      </c>
      <c r="J114" s="1">
        <f t="shared" si="129"/>
        <v>1.292690167997584</v>
      </c>
      <c r="K114" s="1">
        <f t="shared" si="129"/>
        <v>1.2485147821233928</v>
      </c>
      <c r="L114" s="1">
        <f t="shared" si="129"/>
        <v>1.2709436069487963</v>
      </c>
      <c r="M114" s="1">
        <f t="shared" si="129"/>
        <v>1.2718687791635213</v>
      </c>
      <c r="N114" s="1">
        <f t="shared" si="129"/>
        <v>1.3010204577323485</v>
      </c>
      <c r="O114" s="1">
        <f t="shared" si="129"/>
        <v>1.3267357434074591</v>
      </c>
      <c r="P114" s="1">
        <f t="shared" si="129"/>
        <v>1.3869150691295462</v>
      </c>
      <c r="Q114" s="1">
        <f t="shared" si="129"/>
        <v>1.3785326668674576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7.294922120381276E-4</v>
      </c>
      <c r="L115" s="1">
        <f>'[1]Electricity and CHPs_IN'!V$23/SUM('[1]Electricity and CHPs_IN'!V$22:V$23)*L83</f>
        <v>3.3130102331558053E-2</v>
      </c>
      <c r="M115" s="1">
        <f>'[1]Electricity and CHPs_IN'!W$23/SUM('[1]Electricity and CHPs_IN'!W$22:W$23)*M83</f>
        <v>5.2474451396155523E-2</v>
      </c>
      <c r="N115" s="1">
        <f>'[1]Electricity and CHPs_IN'!X$23/SUM('[1]Electricity and CHPs_IN'!X$22:X$23)*N83</f>
        <v>0.10925139855430004</v>
      </c>
      <c r="O115" s="1">
        <f>'[1]Electricity and CHPs_IN'!Y$23/SUM('[1]Electricity and CHPs_IN'!Y$22:Y$23)*O83</f>
        <v>0.15240475119392685</v>
      </c>
      <c r="P115" s="1">
        <f>'[1]Electricity and CHPs_IN'!Z$23/SUM('[1]Electricity and CHPs_IN'!Z$22:Z$23)*P83</f>
        <v>0.16728376046775562</v>
      </c>
      <c r="Q115" s="1">
        <f>'[1]Electricity and CHPs_IN'!AA$23/SUM('[1]Electricity and CHPs_IN'!AA$22:AA$23)*Q83</f>
        <v>0.16352281357868761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2.4006497605867511E-4</v>
      </c>
      <c r="K116" s="1">
        <f>'[1]Electricity and CHPs_IN'!U$23/SUM('[1]Electricity and CHPs_IN'!U$22:U$23)*K84</f>
        <v>1.4481354753239245E-3</v>
      </c>
      <c r="L116" s="1">
        <f>'[1]Electricity and CHPs_IN'!V$23/SUM('[1]Electricity and CHPs_IN'!V$22:V$23)*L84</f>
        <v>9.636183739475326E-3</v>
      </c>
      <c r="M116" s="1">
        <f>'[1]Electricity and CHPs_IN'!W$23/SUM('[1]Electricity and CHPs_IN'!W$22:W$23)*M84</f>
        <v>6.4452679581842977E-3</v>
      </c>
      <c r="N116" s="1">
        <f>'[1]Electricity and CHPs_IN'!X$23/SUM('[1]Electricity and CHPs_IN'!X$22:X$23)*N84</f>
        <v>5.3523820805795866E-3</v>
      </c>
      <c r="O116" s="1">
        <f>'[1]Electricity and CHPs_IN'!Y$23/SUM('[1]Electricity and CHPs_IN'!Y$22:Y$23)*O84</f>
        <v>2.0579482748199476E-3</v>
      </c>
      <c r="P116" s="1">
        <f>'[1]Electricity and CHPs_IN'!Z$23/SUM('[1]Electricity and CHPs_IN'!Z$22:Z$23)*P84</f>
        <v>6.1701948304457061E-4</v>
      </c>
      <c r="Q116" s="1">
        <f>'[1]Electricity and CHPs_IN'!AA$23/SUM('[1]Electricity and CHPs_IN'!AA$22:AA$23)*Q84</f>
        <v>2.0040601126247487E-3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0</v>
      </c>
      <c r="M117" s="1">
        <f>'[1]Electricity and CHPs_IN'!W$23/SUM('[1]Electricity and CHPs_IN'!W$22:W$23)*M85</f>
        <v>0</v>
      </c>
      <c r="N117" s="1">
        <f>'[1]Electricity and CHPs_IN'!X$23/SUM('[1]Electricity and CHPs_IN'!X$22:X$23)*N85</f>
        <v>0</v>
      </c>
      <c r="O117" s="1">
        <f>'[1]Electricity and CHPs_IN'!Y$23/SUM('[1]Electricity and CHPs_IN'!Y$22:Y$23)*O85</f>
        <v>0</v>
      </c>
      <c r="P117" s="1">
        <f>'[1]Electricity and CHPs_IN'!Z$23/SUM('[1]Electricity and CHPs_IN'!Z$22:Z$23)*P85</f>
        <v>0</v>
      </c>
      <c r="Q117" s="1">
        <f>'[1]Electricity and CHPs_IN'!AA$23/SUM('[1]Electricity and CHPs_IN'!AA$22:AA$23)*Q85</f>
        <v>0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2.5106119132100049E-2</v>
      </c>
      <c r="G118" s="1">
        <f>'[1]Electricity and CHPs_IN'!Q$23/SUM('[1]Electricity and CHPs_IN'!Q$22:Q$23)*G86</f>
        <v>5.8889955162107987E-6</v>
      </c>
      <c r="H118" s="1">
        <f>'[1]Electricity and CHPs_IN'!R$23/SUM('[1]Electricity and CHPs_IN'!R$22:R$23)*H86</f>
        <v>6.3070549086926989E-4</v>
      </c>
      <c r="I118" s="1">
        <f>'[1]Electricity and CHPs_IN'!S$23/SUM('[1]Electricity and CHPs_IN'!S$22:S$23)*I86</f>
        <v>2.469929209720342E-2</v>
      </c>
      <c r="J118" s="1">
        <f>'[1]Electricity and CHPs_IN'!T$23/SUM('[1]Electricity and CHPs_IN'!T$22:T$23)*J86</f>
        <v>1.2904105087869586E-2</v>
      </c>
      <c r="K118" s="1">
        <f>'[1]Electricity and CHPs_IN'!U$23/SUM('[1]Electricity and CHPs_IN'!U$22:U$23)*K86</f>
        <v>2.0812373123225082E-2</v>
      </c>
      <c r="L118" s="1">
        <f>'[1]Electricity and CHPs_IN'!V$23/SUM('[1]Electricity and CHPs_IN'!V$22:V$23)*L86</f>
        <v>1.8594826361862941E-2</v>
      </c>
      <c r="M118" s="1">
        <f>'[1]Electricity and CHPs_IN'!W$23/SUM('[1]Electricity and CHPs_IN'!W$22:W$23)*M86</f>
        <v>1.3654900154133769E-2</v>
      </c>
      <c r="N118" s="1">
        <f>'[1]Electricity and CHPs_IN'!X$23/SUM('[1]Electricity and CHPs_IN'!X$22:X$23)*N86</f>
        <v>7.9910524863267187E-3</v>
      </c>
      <c r="O118" s="1">
        <f>'[1]Electricity and CHPs_IN'!Y$23/SUM('[1]Electricity and CHPs_IN'!Y$22:Y$23)*O86</f>
        <v>2.5398151632193515E-4</v>
      </c>
      <c r="P118" s="1">
        <f>'[1]Electricity and CHPs_IN'!Z$23/SUM('[1]Electricity and CHPs_IN'!Z$22:Z$23)*P86</f>
        <v>1.1926340029396494E-4</v>
      </c>
      <c r="Q118" s="1">
        <f>'[1]Electricity and CHPs_IN'!AA$23/SUM('[1]Electricity and CHPs_IN'!AA$22:AA$23)*Q86</f>
        <v>1.5423727479673286E-4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1.0653973030059355E-2</v>
      </c>
      <c r="L119" s="1">
        <f>'[1]Electricity and CHPs_IN'!V$23/SUM('[1]Electricity and CHPs_IN'!V$22:V$23)*L87</f>
        <v>2.1465211170103481E-2</v>
      </c>
      <c r="M119" s="1">
        <f>'[1]Electricity and CHPs_IN'!W$23/SUM('[1]Electricity and CHPs_IN'!W$22:W$23)*M87</f>
        <v>3.3244572453157699E-2</v>
      </c>
      <c r="N119" s="1">
        <f>'[1]Electricity and CHPs_IN'!X$23/SUM('[1]Electricity and CHPs_IN'!X$22:X$23)*N87</f>
        <v>2.572823747888265E-2</v>
      </c>
      <c r="O119" s="1">
        <f>'[1]Electricity and CHPs_IN'!Y$23/SUM('[1]Electricity and CHPs_IN'!Y$22:Y$23)*O87</f>
        <v>1.9731450936235663E-2</v>
      </c>
      <c r="P119" s="1">
        <f>'[1]Electricity and CHPs_IN'!Z$23/SUM('[1]Electricity and CHPs_IN'!Z$22:Z$23)*P87</f>
        <v>8.6228681207120832E-3</v>
      </c>
      <c r="Q119" s="1">
        <f>'[1]Electricity and CHPs_IN'!AA$23/SUM('[1]Electricity and CHPs_IN'!AA$22:AA$23)*Q87</f>
        <v>4.471450775016489E-4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1.7414305758843212E-2</v>
      </c>
      <c r="G120" s="1">
        <f>'[1]Electricity and CHPs_IN'!Q$23/SUM('[1]Electricity and CHPs_IN'!Q$22:Q$23)*G88</f>
        <v>4.0524148621023321E-3</v>
      </c>
      <c r="H120" s="1">
        <f>'[1]Electricity and CHPs_IN'!R$23/SUM('[1]Electricity and CHPs_IN'!R$22:R$23)*H88</f>
        <v>5.3498203859086288E-3</v>
      </c>
      <c r="I120" s="1">
        <f>'[1]Electricity and CHPs_IN'!S$23/SUM('[1]Electricity and CHPs_IN'!S$22:S$23)*I88</f>
        <v>3.3943651861752661E-2</v>
      </c>
      <c r="J120" s="1">
        <f>'[1]Electricity and CHPs_IN'!T$23/SUM('[1]Electricity and CHPs_IN'!T$22:T$23)*J88</f>
        <v>2.1221953242343168E-2</v>
      </c>
      <c r="K120" s="1">
        <f>'[1]Electricity and CHPs_IN'!U$23/SUM('[1]Electricity and CHPs_IN'!U$22:U$23)*K88</f>
        <v>3.5556363017114753E-3</v>
      </c>
      <c r="L120" s="1">
        <f>'[1]Electricity and CHPs_IN'!V$23/SUM('[1]Electricity and CHPs_IN'!V$22:V$23)*L88</f>
        <v>2.0871430609477326E-3</v>
      </c>
      <c r="M120" s="1">
        <f>'[1]Electricity and CHPs_IN'!W$23/SUM('[1]Electricity and CHPs_IN'!W$22:W$23)*M88</f>
        <v>9.1539013842292067E-4</v>
      </c>
      <c r="N120" s="1">
        <f>'[1]Electricity and CHPs_IN'!X$23/SUM('[1]Electricity and CHPs_IN'!X$22:X$23)*N88</f>
        <v>5.6107017753193077E-4</v>
      </c>
      <c r="O120" s="1">
        <f>'[1]Electricity and CHPs_IN'!Y$23/SUM('[1]Electricity and CHPs_IN'!Y$22:Y$23)*O88</f>
        <v>7.2871663499582038E-4</v>
      </c>
      <c r="P120" s="1">
        <f>'[1]Electricity and CHPs_IN'!Z$23/SUM('[1]Electricity and CHPs_IN'!Z$22:Z$23)*P88</f>
        <v>8.8086763599638557E-4</v>
      </c>
      <c r="Q120" s="1">
        <f>'[1]Electricity and CHPs_IN'!AA$23/SUM('[1]Electricity and CHPs_IN'!AA$22:AA$23)*Q88</f>
        <v>3.0233492023380178E-4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0</v>
      </c>
      <c r="L121" s="1">
        <f>'[1]Electricity and CHPs_IN'!V$23/SUM('[1]Electricity and CHPs_IN'!V$22:V$23)*L89</f>
        <v>0</v>
      </c>
      <c r="M121" s="1">
        <f>'[1]Electricity and CHPs_IN'!W$23/SUM('[1]Electricity and CHPs_IN'!W$22:W$23)*M89</f>
        <v>0</v>
      </c>
      <c r="N121" s="1">
        <f>'[1]Electricity and CHPs_IN'!X$23/SUM('[1]Electricity and CHPs_IN'!X$22:X$23)*N89</f>
        <v>0</v>
      </c>
      <c r="O121" s="1">
        <f>'[1]Electricity and CHPs_IN'!Y$23/SUM('[1]Electricity and CHPs_IN'!Y$22:Y$23)*O89</f>
        <v>0</v>
      </c>
      <c r="P121" s="1">
        <f>'[1]Electricity and CHPs_IN'!Z$23/SUM('[1]Electricity and CHPs_IN'!Z$22:Z$23)*P89</f>
        <v>0</v>
      </c>
      <c r="Q121" s="1">
        <f>'[1]Electricity and CHPs_IN'!AA$23/SUM('[1]Electricity and CHPs_IN'!AA$22:AA$23)*Q89</f>
        <v>0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5.0035023774546579E-5</v>
      </c>
      <c r="J122" s="1">
        <f>'[1]Electricity and CHPs_IN'!T$23/SUM('[1]Electricity and CHPs_IN'!T$22:T$23)*J90</f>
        <v>5.4313653869885028E-5</v>
      </c>
      <c r="K122" s="1">
        <f>'[1]Electricity and CHPs_IN'!U$23/SUM('[1]Electricity and CHPs_IN'!U$22:U$23)*K90</f>
        <v>6.2082362201165835E-5</v>
      </c>
      <c r="L122" s="1">
        <f>'[1]Electricity and CHPs_IN'!V$23/SUM('[1]Electricity and CHPs_IN'!V$22:V$23)*L90</f>
        <v>7.0752997827829738E-5</v>
      </c>
      <c r="M122" s="1">
        <f>'[1]Electricity and CHPs_IN'!W$23/SUM('[1]Electricity and CHPs_IN'!W$22:W$23)*M90</f>
        <v>1.1438995240684692E-4</v>
      </c>
      <c r="N122" s="1">
        <f>'[1]Electricity and CHPs_IN'!X$23/SUM('[1]Electricity and CHPs_IN'!X$22:X$23)*N90</f>
        <v>8.3423088529174596E-5</v>
      </c>
      <c r="O122" s="1">
        <f>'[1]Electricity and CHPs_IN'!Y$23/SUM('[1]Electricity and CHPs_IN'!Y$22:Y$23)*O90</f>
        <v>1.4839741225372081E-4</v>
      </c>
      <c r="P122" s="1">
        <f>'[1]Electricity and CHPs_IN'!Z$23/SUM('[1]Electricity and CHPs_IN'!Z$22:Z$23)*P90</f>
        <v>1.5412691556488458E-4</v>
      </c>
      <c r="Q122" s="1">
        <f>'[1]Electricity and CHPs_IN'!AA$23/SUM('[1]Electricity and CHPs_IN'!AA$22:AA$23)*Q90</f>
        <v>1.9033007662519266E-4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3.6446191460833975E-4</v>
      </c>
      <c r="G123" s="1">
        <f>'[1]Electricity and CHPs_IN'!Q$23/SUM('[1]Electricity and CHPs_IN'!Q$22:Q$23)*G91</f>
        <v>1.1236698106158356E-4</v>
      </c>
      <c r="H123" s="1">
        <f>'[1]Electricity and CHPs_IN'!R$23/SUM('[1]Electricity and CHPs_IN'!R$22:R$23)*H91</f>
        <v>7.7683187324068946E-4</v>
      </c>
      <c r="I123" s="1">
        <f>'[1]Electricity and CHPs_IN'!S$23/SUM('[1]Electricity and CHPs_IN'!S$22:S$23)*I91</f>
        <v>3.4807133298069823E-4</v>
      </c>
      <c r="J123" s="1">
        <f>'[1]Electricity and CHPs_IN'!T$23/SUM('[1]Electricity and CHPs_IN'!T$22:T$23)*J91</f>
        <v>3.6398796133275149E-4</v>
      </c>
      <c r="K123" s="1">
        <f>'[1]Electricity and CHPs_IN'!U$23/SUM('[1]Electricity and CHPs_IN'!U$22:U$23)*K91</f>
        <v>2.4825136933273974E-4</v>
      </c>
      <c r="L123" s="1">
        <f>'[1]Electricity and CHPs_IN'!V$23/SUM('[1]Electricity and CHPs_IN'!V$22:V$23)*L91</f>
        <v>2.8265143107927441E-4</v>
      </c>
      <c r="M123" s="1">
        <f>'[1]Electricity and CHPs_IN'!W$23/SUM('[1]Electricity and CHPs_IN'!W$22:W$23)*M91</f>
        <v>2.9384226746468906E-4</v>
      </c>
      <c r="N123" s="1">
        <f>'[1]Electricity and CHPs_IN'!X$23/SUM('[1]Electricity and CHPs_IN'!X$22:X$23)*N91</f>
        <v>2.0946360755967145E-4</v>
      </c>
      <c r="O123" s="1">
        <f>'[1]Electricity and CHPs_IN'!Y$23/SUM('[1]Electricity and CHPs_IN'!Y$22:Y$23)*O91</f>
        <v>2.5494051989523818E-4</v>
      </c>
      <c r="P123" s="1">
        <f>'[1]Electricity and CHPs_IN'!Z$23/SUM('[1]Electricity and CHPs_IN'!Z$22:Z$23)*P91</f>
        <v>1.3999440104196217E-3</v>
      </c>
      <c r="Q123" s="1">
        <f>'[1]Electricity and CHPs_IN'!AA$23/SUM('[1]Electricity and CHPs_IN'!AA$22:AA$23)*Q91</f>
        <v>1.6572781446127143E-3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8.5870688785311958E-6</v>
      </c>
      <c r="J124" s="1">
        <f>'[1]Electricity and CHPs_IN'!T$23/SUM('[1]Electricity and CHPs_IN'!T$22:T$23)*J92</f>
        <v>2.4048155229301863E-5</v>
      </c>
      <c r="K124" s="1">
        <f>'[1]Electricity and CHPs_IN'!U$23/SUM('[1]Electricity and CHPs_IN'!U$22:U$23)*K92</f>
        <v>1.6891415937536842E-5</v>
      </c>
      <c r="L124" s="1">
        <f>'[1]Electricity and CHPs_IN'!V$23/SUM('[1]Electricity and CHPs_IN'!V$22:V$23)*L92</f>
        <v>1.4055500240281241E-5</v>
      </c>
      <c r="M124" s="1">
        <f>'[1]Electricity and CHPs_IN'!W$23/SUM('[1]Electricity and CHPs_IN'!W$22:W$23)*M92</f>
        <v>3.2412267721675802E-5</v>
      </c>
      <c r="N124" s="1">
        <f>'[1]Electricity and CHPs_IN'!X$23/SUM('[1]Electricity and CHPs_IN'!X$22:X$23)*N92</f>
        <v>2.0938970624808716E-5</v>
      </c>
      <c r="O124" s="1">
        <f>'[1]Electricity and CHPs_IN'!Y$23/SUM('[1]Electricity and CHPs_IN'!Y$22:Y$23)*O92</f>
        <v>3.2564317554048644E-5</v>
      </c>
      <c r="P124" s="1">
        <f>'[1]Electricity and CHPs_IN'!Z$23/SUM('[1]Electricity and CHPs_IN'!Z$22:Z$23)*P92</f>
        <v>3.3487941120435007E-5</v>
      </c>
      <c r="Q124" s="1">
        <f>'[1]Electricity and CHPs_IN'!AA$23/SUM('[1]Electricity and CHPs_IN'!AA$22:AA$23)*Q92</f>
        <v>6.3073789983692364E-5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7.2154837347900317E-4</v>
      </c>
      <c r="G125" s="1">
        <f>'[1]Electricity and CHPs_IN'!Q$23/SUM('[1]Electricity and CHPs_IN'!Q$22:Q$23)*G93</f>
        <v>1.0243160535417118E-3</v>
      </c>
      <c r="H125" s="1">
        <f>'[1]Electricity and CHPs_IN'!R$23/SUM('[1]Electricity and CHPs_IN'!R$22:R$23)*H93</f>
        <v>9.024741167782473E-3</v>
      </c>
      <c r="I125" s="1">
        <f>'[1]Electricity and CHPs_IN'!S$23/SUM('[1]Electricity and CHPs_IN'!S$22:S$23)*I93</f>
        <v>2.7262649900373668E-2</v>
      </c>
      <c r="J125" s="1">
        <f>'[1]Electricity and CHPs_IN'!T$23/SUM('[1]Electricity and CHPs_IN'!T$22:T$23)*J93</f>
        <v>2.143305497186913E-2</v>
      </c>
      <c r="K125" s="1">
        <f>'[1]Electricity and CHPs_IN'!U$23/SUM('[1]Electricity and CHPs_IN'!U$22:U$23)*K93</f>
        <v>1.6916254794034632E-2</v>
      </c>
      <c r="L125" s="1">
        <f>'[1]Electricity and CHPs_IN'!V$23/SUM('[1]Electricity and CHPs_IN'!V$22:V$23)*L93</f>
        <v>1.1875778263000774E-2</v>
      </c>
      <c r="M125" s="1">
        <f>'[1]Electricity and CHPs_IN'!W$23/SUM('[1]Electricity and CHPs_IN'!W$22:W$23)*M93</f>
        <v>1.2309855128478275E-2</v>
      </c>
      <c r="N125" s="1">
        <f>'[1]Electricity and CHPs_IN'!X$23/SUM('[1]Electricity and CHPs_IN'!X$22:X$23)*N93</f>
        <v>9.5931237649815662E-3</v>
      </c>
      <c r="O125" s="1">
        <f>'[1]Electricity and CHPs_IN'!Y$23/SUM('[1]Electricity and CHPs_IN'!Y$22:Y$23)*O93</f>
        <v>9.0984851428934262E-3</v>
      </c>
      <c r="P125" s="1">
        <f>'[1]Electricity and CHPs_IN'!Z$23/SUM('[1]Electricity and CHPs_IN'!Z$22:Z$23)*P93</f>
        <v>8.5768498042330995E-3</v>
      </c>
      <c r="Q125" s="1">
        <f>'[1]Electricity and CHPs_IN'!AA$23/SUM('[1]Electricity and CHPs_IN'!AA$22:AA$23)*Q93</f>
        <v>7.9172008456859077E-3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3.8385183832464956E-5</v>
      </c>
      <c r="J126" s="1">
        <f>'[1]Electricity and CHPs_IN'!T$23/SUM('[1]Electricity and CHPs_IN'!T$22:T$23)*J94</f>
        <v>1.1731649653333296E-4</v>
      </c>
      <c r="K126" s="1">
        <f>'[1]Electricity and CHPs_IN'!U$23/SUM('[1]Electricity and CHPs_IN'!U$22:U$23)*K94</f>
        <v>8.3384038035903582E-5</v>
      </c>
      <c r="L126" s="1">
        <f>'[1]Electricity and CHPs_IN'!V$23/SUM('[1]Electricity and CHPs_IN'!V$22:V$23)*L94</f>
        <v>7.5531475063299387E-5</v>
      </c>
      <c r="M126" s="1">
        <f>'[1]Electricity and CHPs_IN'!W$23/SUM('[1]Electricity and CHPs_IN'!W$22:W$23)*M94</f>
        <v>1.8948861316913827E-4</v>
      </c>
      <c r="N126" s="1">
        <f>'[1]Electricity and CHPs_IN'!X$23/SUM('[1]Electricity and CHPs_IN'!X$22:X$23)*N94</f>
        <v>1.2938909650771582E-4</v>
      </c>
      <c r="O126" s="1">
        <f>'[1]Electricity and CHPs_IN'!Y$23/SUM('[1]Electricity and CHPs_IN'!Y$22:Y$23)*O94</f>
        <v>2.5615906367344802E-4</v>
      </c>
      <c r="P126" s="1">
        <f>'[1]Electricity and CHPs_IN'!Z$23/SUM('[1]Electricity and CHPs_IN'!Z$22:Z$23)*P94</f>
        <v>2.6382841749578569E-4</v>
      </c>
      <c r="Q126" s="1">
        <f>'[1]Electricity and CHPs_IN'!AA$23/SUM('[1]Electricity and CHPs_IN'!AA$22:AA$23)*Q94</f>
        <v>4.8904707918162712E-4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0.95936645619300431</v>
      </c>
      <c r="G127" s="1">
        <f t="shared" ref="G127:Q127" si="132">G95</f>
        <v>1.1059914384979337</v>
      </c>
      <c r="H127" s="1">
        <f t="shared" si="132"/>
        <v>1.1059889202134268</v>
      </c>
      <c r="I127" s="1">
        <f t="shared" si="132"/>
        <v>1.1059887531238566</v>
      </c>
      <c r="J127" s="1">
        <f t="shared" si="132"/>
        <v>1.105988917422619</v>
      </c>
      <c r="K127" s="1">
        <f t="shared" si="132"/>
        <v>1.1059894762866755</v>
      </c>
      <c r="L127" s="1">
        <f t="shared" si="132"/>
        <v>1.1059910811394866</v>
      </c>
      <c r="M127" s="1">
        <f t="shared" si="132"/>
        <v>1.1059945308742034</v>
      </c>
      <c r="N127" s="1">
        <f t="shared" si="132"/>
        <v>1.1059982940371198</v>
      </c>
      <c r="O127" s="1">
        <f t="shared" si="132"/>
        <v>1.1060159094736006</v>
      </c>
      <c r="P127" s="1">
        <f t="shared" si="132"/>
        <v>1.1602326408133625</v>
      </c>
      <c r="Q127" s="1">
        <f t="shared" si="132"/>
        <v>1.1604680437036381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1.54501878636493E-2</v>
      </c>
      <c r="G128" s="1">
        <f>'[1]Electricity and CHPs_IN'!Q$23/SUM('[1]Electricity and CHPs_IN'!Q$22:Q$23)*G96</f>
        <v>2.8062890114300822E-2</v>
      </c>
      <c r="H128" s="1">
        <f>'[1]Electricity and CHPs_IN'!R$23/SUM('[1]Electricity and CHPs_IN'!R$22:R$23)*H96</f>
        <v>4.8917444788364017E-2</v>
      </c>
      <c r="I128" s="1">
        <f>'[1]Electricity and CHPs_IN'!S$23/SUM('[1]Electricity and CHPs_IN'!S$22:S$23)*I96</f>
        <v>9.688103549937771E-2</v>
      </c>
      <c r="J128" s="1">
        <f>'[1]Electricity and CHPs_IN'!T$23/SUM('[1]Electricity and CHPs_IN'!T$22:T$23)*J96</f>
        <v>0.13021755647033895</v>
      </c>
      <c r="K128" s="1">
        <f>'[1]Electricity and CHPs_IN'!U$23/SUM('[1]Electricity and CHPs_IN'!U$22:U$23)*K96</f>
        <v>8.7914806707992899E-2</v>
      </c>
      <c r="L128" s="1">
        <f>'[1]Electricity and CHPs_IN'!V$23/SUM('[1]Electricity and CHPs_IN'!V$22:V$23)*L96</f>
        <v>6.7670341568045675E-2</v>
      </c>
      <c r="M128" s="1">
        <f>'[1]Electricity and CHPs_IN'!W$23/SUM('[1]Electricity and CHPs_IN'!W$22:W$23)*M96</f>
        <v>4.6092028595460945E-2</v>
      </c>
      <c r="N128" s="1">
        <f>'[1]Electricity and CHPs_IN'!X$23/SUM('[1]Electricity and CHPs_IN'!X$22:X$23)*N96</f>
        <v>3.6015759283433577E-2</v>
      </c>
      <c r="O128" s="1">
        <f>'[1]Electricity and CHPs_IN'!Y$23/SUM('[1]Electricity and CHPs_IN'!Y$22:Y$23)*O96</f>
        <v>3.5581790796489952E-2</v>
      </c>
      <c r="P128" s="1">
        <f>'[1]Electricity and CHPs_IN'!Z$23/SUM('[1]Electricity and CHPs_IN'!Z$22:Z$23)*P96</f>
        <v>3.8590111843886936E-2</v>
      </c>
      <c r="Q128" s="1">
        <f>'[1]Electricity and CHPs_IN'!AA$23/SUM('[1]Electricity and CHPs_IN'!AA$22:AA$23)*Q96</f>
        <v>4.0941705281217919E-2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5.1545743648000968E-5</v>
      </c>
      <c r="J129" s="1">
        <f>'[1]Electricity and CHPs_IN'!T$23/SUM('[1]Electricity and CHPs_IN'!T$22:T$23)*J97</f>
        <v>1.2484955952026032E-4</v>
      </c>
      <c r="K129" s="1">
        <f>'[1]Electricity and CHPs_IN'!U$23/SUM('[1]Electricity and CHPs_IN'!U$22:U$23)*K97</f>
        <v>8.4025006824390821E-5</v>
      </c>
      <c r="L129" s="1">
        <f>'[1]Electricity and CHPs_IN'!V$23/SUM('[1]Electricity and CHPs_IN'!V$22:V$23)*L97</f>
        <v>4.994791010473119E-5</v>
      </c>
      <c r="M129" s="1">
        <f>'[1]Electricity and CHPs_IN'!W$23/SUM('[1]Electricity and CHPs_IN'!W$22:W$23)*M97</f>
        <v>1.0764936456218392E-4</v>
      </c>
      <c r="N129" s="1">
        <f>'[1]Electricity and CHPs_IN'!X$23/SUM('[1]Electricity and CHPs_IN'!X$22:X$23)*N97</f>
        <v>8.5925105971174803E-5</v>
      </c>
      <c r="O129" s="1">
        <f>'[1]Electricity and CHPs_IN'!Y$23/SUM('[1]Electricity and CHPs_IN'!Y$22:Y$23)*O97</f>
        <v>1.7064812479851207E-4</v>
      </c>
      <c r="P129" s="1">
        <f>'[1]Electricity and CHPs_IN'!Z$23/SUM('[1]Electricity and CHPs_IN'!Z$22:Z$23)*P97</f>
        <v>1.4030027566026406E-4</v>
      </c>
      <c r="Q129" s="1">
        <f>'[1]Electricity and CHPs_IN'!AA$23/SUM('[1]Electricity and CHPs_IN'!AA$22:AA$23)*Q97</f>
        <v>3.7539698266791455E-4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8.2751230517570811</v>
      </c>
      <c r="G130" s="1">
        <f t="shared" ref="G130:Q130" si="133">SUM(G131:G136)</f>
        <v>8.9477447313655585</v>
      </c>
      <c r="H130" s="1">
        <f t="shared" si="133"/>
        <v>9.8618901354412696</v>
      </c>
      <c r="I130" s="1">
        <f t="shared" si="133"/>
        <v>9.1361608124946834</v>
      </c>
      <c r="J130" s="1">
        <f t="shared" si="133"/>
        <v>9.2155612901152484</v>
      </c>
      <c r="K130" s="1">
        <f t="shared" si="133"/>
        <v>9.3896429698650579</v>
      </c>
      <c r="L130" s="1">
        <f t="shared" si="133"/>
        <v>9.5674341157394753</v>
      </c>
      <c r="M130" s="1">
        <f t="shared" si="133"/>
        <v>9.7490615558065077</v>
      </c>
      <c r="N130" s="1">
        <f t="shared" si="133"/>
        <v>9.7490592609138993</v>
      </c>
      <c r="O130" s="1">
        <f t="shared" si="133"/>
        <v>9.7490654219033228</v>
      </c>
      <c r="P130" s="1">
        <f t="shared" si="133"/>
        <v>9.7490623239816809</v>
      </c>
      <c r="Q130" s="1">
        <f t="shared" si="133"/>
        <v>9.749071636145322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6.5070000873702849</v>
      </c>
      <c r="G131" s="1">
        <f>'[1]Electricity and CHPs'!C19</f>
        <v>7.3027675820014011</v>
      </c>
      <c r="H131" s="1">
        <f>'[1]Electricity and CHPs'!D19</f>
        <v>8.1981764107316693</v>
      </c>
      <c r="I131" s="1">
        <f>'[1]Electricity and CHPs'!E19</f>
        <v>7.3981438396929704</v>
      </c>
      <c r="J131" s="1">
        <f>'[1]Electricity and CHPs'!F19</f>
        <v>7.4918672254097105</v>
      </c>
      <c r="K131" s="1">
        <f>'[1]Electricity and CHPs'!G19</f>
        <v>7.6680300775679928</v>
      </c>
      <c r="L131" s="1">
        <f>'[1]Electricity and CHPs'!H19</f>
        <v>7.8484505642518947</v>
      </c>
      <c r="M131" s="1">
        <f>'[1]Electricity and CHPs'!I19</f>
        <v>8.0332839634634823</v>
      </c>
      <c r="N131" s="1">
        <f>'[1]Electricity and CHPs'!J19</f>
        <v>8.033283301566108</v>
      </c>
      <c r="O131" s="1">
        <f>'[1]Electricity and CHPs'!K19</f>
        <v>8.0332901921364019</v>
      </c>
      <c r="P131" s="1">
        <f>'[1]Electricity and CHPs'!L19</f>
        <v>8.0332875229630929</v>
      </c>
      <c r="Q131" s="1">
        <f>'[1]Electricity and CHPs'!M19</f>
        <v>8.0333058601122396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0</v>
      </c>
      <c r="L132" s="1">
        <f>'[1]Electricity and CHPs'!H20</f>
        <v>0</v>
      </c>
      <c r="M132" s="1">
        <f>'[1]Electricity and CHPs'!I20</f>
        <v>0</v>
      </c>
      <c r="N132" s="1">
        <f>'[1]Electricity and CHPs'!J20</f>
        <v>0</v>
      </c>
      <c r="O132" s="1">
        <f>'[1]Electricity and CHPs'!K20</f>
        <v>0</v>
      </c>
      <c r="P132" s="1">
        <f>'[1]Electricity and CHPs'!L20</f>
        <v>0</v>
      </c>
      <c r="Q132" s="1">
        <f>'[1]Electricity and CHPs'!M20</f>
        <v>0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1.5380809336434054</v>
      </c>
      <c r="G133" s="1">
        <f>'[1]Electricity and CHPs'!C26</f>
        <v>1.4148181880546895</v>
      </c>
      <c r="H133" s="1">
        <f>'[1]Electricity and CHPs'!D26</f>
        <v>1.327007132679503</v>
      </c>
      <c r="I133" s="1">
        <f>'[1]Electricity and CHPs'!E26</f>
        <v>1.405070548697545</v>
      </c>
      <c r="J133" s="1">
        <f>'[1]Electricity and CHPs'!F26</f>
        <v>1.3945076265385987</v>
      </c>
      <c r="K133" s="1">
        <f>'[1]Electricity and CHPs'!G26</f>
        <v>1.3940882897407392</v>
      </c>
      <c r="L133" s="1">
        <f>'[1]Electricity and CHPs'!H26</f>
        <v>1.3931205742935087</v>
      </c>
      <c r="M133" s="1">
        <f>'[1]Electricity and CHPs'!I26</f>
        <v>1.391575766287275</v>
      </c>
      <c r="N133" s="1">
        <f>'[1]Electricity and CHPs'!J26</f>
        <v>1.3915743767575501</v>
      </c>
      <c r="O133" s="1">
        <f>'[1]Electricity and CHPs'!K26</f>
        <v>1.3915729237202097</v>
      </c>
      <c r="P133" s="1">
        <f>'[1]Electricity and CHPs'!L26</f>
        <v>1.3915726709380094</v>
      </c>
      <c r="Q133" s="1">
        <f>'[1]Electricity and CHPs'!M26</f>
        <v>1.3915615197952664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</v>
      </c>
      <c r="L134" s="1">
        <f>'[1]Electricity and CHPs'!H27</f>
        <v>0</v>
      </c>
      <c r="M134" s="1">
        <f>'[1]Electricity and CHPs'!I27</f>
        <v>0</v>
      </c>
      <c r="N134" s="1">
        <f>'[1]Electricity and CHPs'!J27</f>
        <v>0</v>
      </c>
      <c r="O134" s="1">
        <f>'[1]Electricity and CHPs'!K27</f>
        <v>0</v>
      </c>
      <c r="P134" s="1">
        <f>'[1]Electricity and CHPs'!L27</f>
        <v>0</v>
      </c>
      <c r="Q134" s="1">
        <f>'[1]Electricity and CHPs'!M27</f>
        <v>0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0.23004203074339041</v>
      </c>
      <c r="G135" s="1">
        <f>'[1]Electricity and CHPs'!C44</f>
        <v>0.23015896130946792</v>
      </c>
      <c r="H135" s="1">
        <f>'[1]Electricity and CHPs'!D44</f>
        <v>0.33670659203009717</v>
      </c>
      <c r="I135" s="1">
        <f>'[1]Electricity and CHPs'!E44</f>
        <v>0.33294642410416891</v>
      </c>
      <c r="J135" s="1">
        <f>'[1]Electricity and CHPs'!F44</f>
        <v>0.32918643816693954</v>
      </c>
      <c r="K135" s="1">
        <f>'[1]Electricity and CHPs'!G44</f>
        <v>0.32752460255632443</v>
      </c>
      <c r="L135" s="1">
        <f>'[1]Electricity and CHPs'!H44</f>
        <v>0.3258629771940727</v>
      </c>
      <c r="M135" s="1">
        <f>'[1]Electricity and CHPs'!I44</f>
        <v>0.32420182605575126</v>
      </c>
      <c r="N135" s="1">
        <f>'[1]Electricity and CHPs'!J44</f>
        <v>0.32420158259024195</v>
      </c>
      <c r="O135" s="1">
        <f>'[1]Electricity and CHPs'!K44</f>
        <v>0.32420230604671185</v>
      </c>
      <c r="P135" s="1">
        <f>'[1]Electricity and CHPs'!L44</f>
        <v>0.3242021300805793</v>
      </c>
      <c r="Q135" s="1">
        <f>'[1]Electricity and CHPs'!M44</f>
        <v>0.32420425623781712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0</v>
      </c>
      <c r="L136" s="1">
        <f>'[1]Electricity and CHPs'!H45</f>
        <v>0</v>
      </c>
      <c r="M136" s="1">
        <f>'[1]Electricity and CHPs'!I45</f>
        <v>0</v>
      </c>
      <c r="N136" s="1">
        <f>'[1]Electricity and CHPs'!J45</f>
        <v>0</v>
      </c>
      <c r="O136" s="1">
        <f>'[1]Electricity and CHPs'!K45</f>
        <v>0</v>
      </c>
      <c r="P136" s="1">
        <f>'[1]Electricity and CHPs'!L45</f>
        <v>0</v>
      </c>
      <c r="Q136" s="1">
        <f>'[1]Electricity and CHPs'!M45</f>
        <v>0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4.022540510506845</v>
      </c>
      <c r="G137" s="1">
        <f t="shared" ref="G137:K137" si="135">SUM(G138:G141)</f>
        <v>4.3587928850280449</v>
      </c>
      <c r="H137" s="1">
        <f t="shared" si="135"/>
        <v>4.7625917717055861</v>
      </c>
      <c r="I137" s="1">
        <f t="shared" si="135"/>
        <v>4.4016071941952575</v>
      </c>
      <c r="J137" s="1">
        <f t="shared" si="135"/>
        <v>4.4431874259741546</v>
      </c>
      <c r="K137" s="1">
        <f t="shared" si="135"/>
        <v>4.5310591836543663</v>
      </c>
      <c r="L137" s="1">
        <f t="shared" ref="L137:O137" si="136">SUM(L138:L141)</f>
        <v>4.6207855692727016</v>
      </c>
      <c r="M137" s="1">
        <f t="shared" si="136"/>
        <v>4.7124298648753786</v>
      </c>
      <c r="N137" s="1">
        <f t="shared" si="136"/>
        <v>4.712428839161829</v>
      </c>
      <c r="O137" s="1">
        <f t="shared" si="136"/>
        <v>4.7124315579283058</v>
      </c>
      <c r="P137" s="1">
        <f>SUM(P138:P141)</f>
        <v>4.712430096950551</v>
      </c>
      <c r="Q137" s="1">
        <f>SUM(Q138:Q141)</f>
        <v>4.7124336899537527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3.2535000436851425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3.6513837910007005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4.0990882053658346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3.6990719198464852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3.7459336127048553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3.8340150387839964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3.9242252821259473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4.0166419817317411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4.016641650783054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4.016645096068201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4.0166437614815464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4.0166529300561198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0.76904046682170268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0.70740909402734464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0.66350356633975149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0.7025352743487725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0.69725381326929936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0.69704414487036959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0.69656028714675433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0.69578788314363749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0.69578718837877507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0.69578646186010484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0.69578633546900481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0.69578075989763322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4.2525825412502352</v>
      </c>
      <c r="G144" s="1">
        <f t="shared" ref="G144:K144" si="137">SUM(G145:G150)</f>
        <v>4.5889518463375136</v>
      </c>
      <c r="H144" s="1">
        <f t="shared" si="137"/>
        <v>5.0992983637356835</v>
      </c>
      <c r="I144" s="1">
        <f t="shared" si="137"/>
        <v>4.7345536182994268</v>
      </c>
      <c r="J144" s="1">
        <f t="shared" si="137"/>
        <v>4.7723738641410938</v>
      </c>
      <c r="K144" s="1">
        <f t="shared" si="137"/>
        <v>4.8585837862106906</v>
      </c>
      <c r="L144" s="1">
        <f t="shared" ref="L144:O144" si="138">SUM(L145:L150)</f>
        <v>4.9466485464667747</v>
      </c>
      <c r="M144" s="1">
        <f t="shared" si="138"/>
        <v>5.0366316909311299</v>
      </c>
      <c r="N144" s="1">
        <f t="shared" si="138"/>
        <v>5.0366304217520712</v>
      </c>
      <c r="O144" s="1">
        <f t="shared" si="138"/>
        <v>5.0366338639750179</v>
      </c>
      <c r="P144" s="1">
        <f>SUM(P145:P150)</f>
        <v>5.0366322270311308</v>
      </c>
      <c r="Q144" s="1">
        <f>SUM(Q145:Q150)</f>
        <v>5.0366379461915702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3.2535000436851425</v>
      </c>
      <c r="G145" s="1">
        <f t="shared" ref="G145:K145" si="139">G131-G138</f>
        <v>3.6513837910007005</v>
      </c>
      <c r="H145" s="1">
        <f t="shared" si="139"/>
        <v>4.0990882053658346</v>
      </c>
      <c r="I145" s="1">
        <f t="shared" si="139"/>
        <v>3.6990719198464852</v>
      </c>
      <c r="J145" s="1">
        <f t="shared" si="139"/>
        <v>3.7459336127048553</v>
      </c>
      <c r="K145" s="1">
        <f t="shared" si="139"/>
        <v>3.8340150387839964</v>
      </c>
      <c r="L145" s="1">
        <f t="shared" ref="L145:O145" si="140">L131-L138</f>
        <v>3.9242252821259473</v>
      </c>
      <c r="M145" s="1">
        <f t="shared" si="140"/>
        <v>4.0166419817317411</v>
      </c>
      <c r="N145" s="1">
        <f t="shared" si="140"/>
        <v>4.016641650783054</v>
      </c>
      <c r="O145" s="1">
        <f t="shared" si="140"/>
        <v>4.016645096068201</v>
      </c>
      <c r="P145" s="1">
        <f t="shared" ref="P145:Q150" si="141">P131-P138</f>
        <v>4.0166437614815464</v>
      </c>
      <c r="Q145" s="1">
        <f t="shared" si="141"/>
        <v>4.0166529300561198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</v>
      </c>
      <c r="L146" s="1">
        <f t="shared" ref="L146:O146" si="143">L132-L139</f>
        <v>0</v>
      </c>
      <c r="M146" s="1">
        <f t="shared" si="143"/>
        <v>0</v>
      </c>
      <c r="N146" s="1">
        <f t="shared" si="143"/>
        <v>0</v>
      </c>
      <c r="O146" s="1">
        <f t="shared" si="143"/>
        <v>0</v>
      </c>
      <c r="P146" s="1">
        <f t="shared" si="141"/>
        <v>0</v>
      </c>
      <c r="Q146" s="1">
        <f t="shared" si="141"/>
        <v>0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0.76904046682170268</v>
      </c>
      <c r="G147" s="1">
        <f t="shared" si="144"/>
        <v>0.70740909402734486</v>
      </c>
      <c r="H147" s="1">
        <f t="shared" si="144"/>
        <v>0.66350356633975149</v>
      </c>
      <c r="I147" s="1">
        <f t="shared" si="144"/>
        <v>0.7025352743487725</v>
      </c>
      <c r="J147" s="1">
        <f t="shared" si="144"/>
        <v>0.69725381326929936</v>
      </c>
      <c r="K147" s="1">
        <f t="shared" si="144"/>
        <v>0.69704414487036959</v>
      </c>
      <c r="L147" s="1">
        <f t="shared" ref="L147:O147" si="145">L133-L140</f>
        <v>0.69656028714675433</v>
      </c>
      <c r="M147" s="1">
        <f t="shared" si="145"/>
        <v>0.69578788314363749</v>
      </c>
      <c r="N147" s="1">
        <f t="shared" si="145"/>
        <v>0.69578718837877507</v>
      </c>
      <c r="O147" s="1">
        <f t="shared" si="145"/>
        <v>0.69578646186010484</v>
      </c>
      <c r="P147" s="1">
        <f t="shared" si="141"/>
        <v>0.69578633546900459</v>
      </c>
      <c r="Q147" s="1">
        <f t="shared" si="141"/>
        <v>0.69578075989763322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</v>
      </c>
      <c r="L148" s="1">
        <f t="shared" ref="L148:O148" si="147">L134-L141</f>
        <v>0</v>
      </c>
      <c r="M148" s="1">
        <f t="shared" si="147"/>
        <v>0</v>
      </c>
      <c r="N148" s="1">
        <f t="shared" si="147"/>
        <v>0</v>
      </c>
      <c r="O148" s="1">
        <f t="shared" si="147"/>
        <v>0</v>
      </c>
      <c r="P148" s="1">
        <f t="shared" si="141"/>
        <v>0</v>
      </c>
      <c r="Q148" s="1">
        <f t="shared" si="141"/>
        <v>0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0.23004203074339041</v>
      </c>
      <c r="G149" s="1">
        <f t="shared" si="148"/>
        <v>0.23015896130946792</v>
      </c>
      <c r="H149" s="1">
        <f t="shared" si="148"/>
        <v>0.33670659203009717</v>
      </c>
      <c r="I149" s="1">
        <f t="shared" si="148"/>
        <v>0.33294642410416891</v>
      </c>
      <c r="J149" s="1">
        <f t="shared" si="148"/>
        <v>0.32918643816693954</v>
      </c>
      <c r="K149" s="1">
        <f t="shared" si="148"/>
        <v>0.32752460255632443</v>
      </c>
      <c r="L149" s="1">
        <f t="shared" ref="L149:O149" si="149">L135-L142</f>
        <v>0.3258629771940727</v>
      </c>
      <c r="M149" s="1">
        <f t="shared" si="149"/>
        <v>0.32420182605575126</v>
      </c>
      <c r="N149" s="1">
        <f t="shared" si="149"/>
        <v>0.32420158259024195</v>
      </c>
      <c r="O149" s="1">
        <f t="shared" si="149"/>
        <v>0.32420230604671185</v>
      </c>
      <c r="P149" s="1">
        <f t="shared" si="141"/>
        <v>0.3242021300805793</v>
      </c>
      <c r="Q149" s="1">
        <f t="shared" si="141"/>
        <v>0.32420425623781712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0</v>
      </c>
      <c r="L150" s="1">
        <f t="shared" ref="L150:O150" si="154">L136-L143</f>
        <v>0</v>
      </c>
      <c r="M150" s="1">
        <f t="shared" si="154"/>
        <v>0</v>
      </c>
      <c r="N150" s="1">
        <f t="shared" si="154"/>
        <v>0</v>
      </c>
      <c r="O150" s="1">
        <f t="shared" si="154"/>
        <v>0</v>
      </c>
      <c r="P150" s="1">
        <f t="shared" si="141"/>
        <v>0</v>
      </c>
      <c r="Q150" s="1">
        <f t="shared" si="141"/>
        <v>0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0.58166204388438048</v>
      </c>
      <c r="G151" s="1">
        <f t="shared" ref="G151:K151" si="155">SUM(G152:G158)</f>
        <v>0.58166224290319135</v>
      </c>
      <c r="H151" s="1">
        <f t="shared" si="155"/>
        <v>1.7103649062180828</v>
      </c>
      <c r="I151" s="1">
        <f t="shared" si="155"/>
        <v>3.0054240715560709</v>
      </c>
      <c r="J151" s="1">
        <f t="shared" si="155"/>
        <v>3.8700178171895936</v>
      </c>
      <c r="K151" s="1">
        <f t="shared" si="155"/>
        <v>4.5422615696372919</v>
      </c>
      <c r="L151" s="1">
        <f t="shared" ref="L151:O151" si="156">SUM(L152:L158)</f>
        <v>5.2145012286640506</v>
      </c>
      <c r="M151" s="1">
        <f t="shared" si="156"/>
        <v>5.8866809051467266</v>
      </c>
      <c r="N151" s="1">
        <f t="shared" si="156"/>
        <v>5.8866936890597223</v>
      </c>
      <c r="O151" s="1">
        <f t="shared" si="156"/>
        <v>5.8867046908863427</v>
      </c>
      <c r="P151" s="1">
        <f>SUM(P152:P158)</f>
        <v>5.8867183795535771</v>
      </c>
      <c r="Q151" s="1">
        <f>SUM(Q152:Q158)</f>
        <v>5.8867564371187067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0.40914796555012184</v>
      </c>
      <c r="G152" s="1">
        <f>'[1]Electricity and CHPs'!C25</f>
        <v>6.01089385608388E-2</v>
      </c>
      <c r="H152" s="1">
        <f>'[1]Electricity and CHPs'!D25</f>
        <v>0.5554078795400883</v>
      </c>
      <c r="I152" s="1">
        <f>'[1]Electricity and CHPs'!E25</f>
        <v>1.081883591359865</v>
      </c>
      <c r="J152" s="1">
        <f>'[1]Electricity and CHPs'!F25</f>
        <v>1.3217068813394592</v>
      </c>
      <c r="K152" s="1">
        <f>'[1]Electricity and CHPs'!G25</f>
        <v>1.5461936919282218</v>
      </c>
      <c r="L152" s="1">
        <f>'[1]Electricity and CHPs'!H25</f>
        <v>1.5292104888806692</v>
      </c>
      <c r="M152" s="1">
        <f>'[1]Electricity and CHPs'!I25</f>
        <v>1.9538972435083033</v>
      </c>
      <c r="N152" s="1">
        <f>'[1]Electricity and CHPs'!J25</f>
        <v>1.8613404979904027</v>
      </c>
      <c r="O152" s="1">
        <f>'[1]Electricity and CHPs'!K25</f>
        <v>1.6646434973418989</v>
      </c>
      <c r="P152" s="1">
        <f>'[1]Electricity and CHPs'!L25</f>
        <v>1.7222922778196612</v>
      </c>
      <c r="Q152" s="1">
        <f>'[1]Electricity and CHPs'!M25</f>
        <v>1.6142922139248408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0</v>
      </c>
      <c r="L153" s="1">
        <f>'[1]Electricity and CHPs'!H31</f>
        <v>0</v>
      </c>
      <c r="M153" s="1">
        <f>'[1]Electricity and CHPs'!I31</f>
        <v>0</v>
      </c>
      <c r="N153" s="1">
        <f>'[1]Electricity and CHPs'!J31</f>
        <v>0</v>
      </c>
      <c r="O153" s="1">
        <f>'[1]Electricity and CHPs'!K31</f>
        <v>0</v>
      </c>
      <c r="P153" s="1">
        <f>'[1]Electricity and CHPs'!L31</f>
        <v>0</v>
      </c>
      <c r="Q153" s="1">
        <f>'[1]Electricity and CHPs'!M31</f>
        <v>0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0.17251407833425858</v>
      </c>
      <c r="G154" s="1">
        <f>'[1]Electricity and CHPs'!C42</f>
        <v>0.52155330434235259</v>
      </c>
      <c r="H154" s="1">
        <f>'[1]Electricity and CHPs'!D42</f>
        <v>1.1549570266779945</v>
      </c>
      <c r="I154" s="1">
        <f>'[1]Electricity and CHPs'!E42</f>
        <v>1.9167780705948847</v>
      </c>
      <c r="J154" s="1">
        <f>'[1]Electricity and CHPs'!F42</f>
        <v>2.5401845929163094</v>
      </c>
      <c r="K154" s="1">
        <f>'[1]Electricity and CHPs'!G42</f>
        <v>2.9888017592299332</v>
      </c>
      <c r="L154" s="1">
        <f>'[1]Electricity and CHPs'!H42</f>
        <v>3.6774081563349328</v>
      </c>
      <c r="M154" s="1">
        <f>'[1]Electricity and CHPs'!I42</f>
        <v>3.916163391912387</v>
      </c>
      <c r="N154" s="1">
        <f>'[1]Electricity and CHPs'!J42</f>
        <v>4.0093895809955828</v>
      </c>
      <c r="O154" s="1">
        <f>'[1]Electricity and CHPs'!K42</f>
        <v>4.2000370694273608</v>
      </c>
      <c r="P154" s="1">
        <f>'[1]Electricity and CHPs'!L42</f>
        <v>4.146483428968911</v>
      </c>
      <c r="Q154" s="1">
        <f>'[1]Electricity and CHPs'!M42</f>
        <v>4.2396864537289245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0</v>
      </c>
      <c r="L155" s="1">
        <f>'[1]Electricity and CHPs'!H43</f>
        <v>0</v>
      </c>
      <c r="M155" s="1">
        <f>'[1]Electricity and CHPs'!I43</f>
        <v>0</v>
      </c>
      <c r="N155" s="1">
        <f>'[1]Electricity and CHPs'!J43</f>
        <v>0</v>
      </c>
      <c r="O155" s="1">
        <f>'[1]Electricity and CHPs'!K43</f>
        <v>0</v>
      </c>
      <c r="P155" s="1">
        <f>'[1]Electricity and CHPs'!L43</f>
        <v>0</v>
      </c>
      <c r="Q155" s="1">
        <f>'[1]Electricity and CHPs'!M43</f>
        <v>0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9.8582211639026171E-4</v>
      </c>
      <c r="J156" s="1">
        <f>'[1]Electricity and CHPs'!F50</f>
        <v>2.1170451941129836E-3</v>
      </c>
      <c r="K156" s="1">
        <f>'[1]Electricity and CHPs'!G50</f>
        <v>2.0473857826346143E-3</v>
      </c>
      <c r="L156" s="1">
        <f>'[1]Electricity and CHPs'!H50</f>
        <v>2.105990795987851E-3</v>
      </c>
      <c r="M156" s="1">
        <f>'[1]Electricity and CHPs'!I50</f>
        <v>4.3741114723855144E-3</v>
      </c>
      <c r="N156" s="1">
        <f>'[1]Electricity and CHPs'!J50</f>
        <v>4.2079740332296809E-3</v>
      </c>
      <c r="O156" s="1">
        <f>'[1]Electricity and CHPs'!K50</f>
        <v>6.1599728013638951E-3</v>
      </c>
      <c r="P156" s="1">
        <f>'[1]Electricity and CHPs'!L50</f>
        <v>4.3033519456381654E-3</v>
      </c>
      <c r="Q156" s="1">
        <f>'[1]Electricity and CHPs'!M50</f>
        <v>7.3235506617218109E-3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2.8546306953250947E-3</v>
      </c>
      <c r="J157" s="1">
        <f>'[1]Electricity and CHPs'!F53</f>
        <v>3.7474479459525967E-3</v>
      </c>
      <c r="K157" s="1">
        <f>'[1]Electricity and CHPs'!G53</f>
        <v>3.3839416067098947E-3</v>
      </c>
      <c r="L157" s="1">
        <f>'[1]Electricity and CHPs'!H53</f>
        <v>3.2816884345684854E-3</v>
      </c>
      <c r="M157" s="1">
        <f>'[1]Electricity and CHPs'!I53</f>
        <v>8.247572037769442E-3</v>
      </c>
      <c r="N157" s="1">
        <f>'[1]Electricity and CHPs'!J53</f>
        <v>7.9620325867982393E-3</v>
      </c>
      <c r="O157" s="1">
        <f>'[1]Electricity and CHPs'!K53</f>
        <v>9.3454203414090244E-3</v>
      </c>
      <c r="P157" s="1">
        <f>'[1]Electricity and CHPs'!L53</f>
        <v>8.0466070836681565E-3</v>
      </c>
      <c r="Q157" s="1">
        <f>'[1]Electricity and CHPs'!M53</f>
        <v>1.4128855769532173E-2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2.9219567896060831E-3</v>
      </c>
      <c r="J158" s="1">
        <f>'[1]Electricity and CHPs'!F56</f>
        <v>2.2618497937590748E-3</v>
      </c>
      <c r="K158" s="1">
        <f>'[1]Electricity and CHPs'!G56</f>
        <v>1.8347910897926042E-3</v>
      </c>
      <c r="L158" s="1">
        <f>'[1]Electricity and CHPs'!H56</f>
        <v>2.4949042178924559E-3</v>
      </c>
      <c r="M158" s="1">
        <f>'[1]Electricity and CHPs'!I56</f>
        <v>3.9985862158817076E-3</v>
      </c>
      <c r="N158" s="1">
        <f>'[1]Electricity and CHPs'!J56</f>
        <v>3.7936034537087524E-3</v>
      </c>
      <c r="O158" s="1">
        <f>'[1]Electricity and CHPs'!K56</f>
        <v>6.5187309743088857E-3</v>
      </c>
      <c r="P158" s="1">
        <f>'[1]Electricity and CHPs'!L56</f>
        <v>5.5927137356985915E-3</v>
      </c>
      <c r="Q158" s="1">
        <f>'[1]Electricity and CHPs'!M56</f>
        <v>1.132536303368783E-2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0.54529243786285653</v>
      </c>
      <c r="H159" s="1">
        <f t="shared" si="157"/>
        <v>0.50316503619640585</v>
      </c>
      <c r="I159" s="1">
        <f t="shared" si="157"/>
        <v>0.54631808875432664</v>
      </c>
      <c r="J159" s="1">
        <f t="shared" si="157"/>
        <v>0.54690604939064846</v>
      </c>
      <c r="K159" s="1">
        <f t="shared" si="157"/>
        <v>0.54700295898854001</v>
      </c>
      <c r="L159" s="1">
        <f t="shared" si="157"/>
        <v>0.55239549323873605</v>
      </c>
      <c r="M159" s="1">
        <f t="shared" si="157"/>
        <v>0.55251028619260412</v>
      </c>
      <c r="N159" s="1">
        <f t="shared" si="157"/>
        <v>0.55264956458325831</v>
      </c>
      <c r="O159" s="1">
        <f t="shared" si="157"/>
        <v>0.55266114110383402</v>
      </c>
      <c r="P159" s="1">
        <f>P160</f>
        <v>0.55307791932053907</v>
      </c>
      <c r="Q159" s="1">
        <f>Q160</f>
        <v>0.55529657156945755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0.54529243786285653</v>
      </c>
      <c r="H160" s="1">
        <f>'[1]Electricity and CHPs'!D33</f>
        <v>0.50316503619640585</v>
      </c>
      <c r="I160" s="1">
        <f>'[1]Electricity and CHPs'!E33</f>
        <v>0.54631808875432664</v>
      </c>
      <c r="J160" s="1">
        <f>'[1]Electricity and CHPs'!F33</f>
        <v>0.54690604939064846</v>
      </c>
      <c r="K160" s="1">
        <f>'[1]Electricity and CHPs'!G33</f>
        <v>0.54700295898854001</v>
      </c>
      <c r="L160" s="1">
        <f>'[1]Electricity and CHPs'!H33</f>
        <v>0.55239549323873605</v>
      </c>
      <c r="M160" s="1">
        <f>'[1]Electricity and CHPs'!I33</f>
        <v>0.55251028619260412</v>
      </c>
      <c r="N160" s="1">
        <f>'[1]Electricity and CHPs'!J33</f>
        <v>0.55264956458325831</v>
      </c>
      <c r="O160" s="1">
        <f>'[1]Electricity and CHPs'!K33</f>
        <v>0.55266114110383402</v>
      </c>
      <c r="P160" s="1">
        <f>'[1]Electricity and CHPs'!L33</f>
        <v>0.55307791932053907</v>
      </c>
      <c r="Q160" s="1">
        <f>'[1]Electricity and CHPs'!M33</f>
        <v>0.55529657156945755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12.821368758667431</v>
      </c>
      <c r="H161" s="1">
        <f t="shared" si="158"/>
        <v>28.800006681150762</v>
      </c>
      <c r="I161" s="1">
        <f t="shared" si="158"/>
        <v>51.17779435210096</v>
      </c>
      <c r="J161" s="1">
        <f t="shared" si="158"/>
        <v>54.521737086883434</v>
      </c>
      <c r="K161" s="1">
        <f t="shared" si="158"/>
        <v>57.250185935719664</v>
      </c>
      <c r="L161" s="1">
        <f t="shared" ref="L161:O161" si="159">SUM(L162:L166)</f>
        <v>59.962691568826592</v>
      </c>
      <c r="M161" s="1">
        <f t="shared" si="159"/>
        <v>62.869992651781764</v>
      </c>
      <c r="N161" s="1">
        <f t="shared" si="159"/>
        <v>65.516279559879649</v>
      </c>
      <c r="O161" s="1">
        <f t="shared" si="159"/>
        <v>68.620035586711623</v>
      </c>
      <c r="P161" s="1">
        <f>SUM(P162:P166)</f>
        <v>72.106256118173292</v>
      </c>
      <c r="Q161" s="1">
        <f>SUM(Q162:Q166)</f>
        <v>75.874160138578745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0.15619503255243455</v>
      </c>
      <c r="I162" s="1">
        <f>'[1]Electricity and CHPs'!E34</f>
        <v>0.30105286589138736</v>
      </c>
      <c r="J162" s="1">
        <f>'[1]Electricity and CHPs'!F34</f>
        <v>1.049632832589068</v>
      </c>
      <c r="K162" s="1">
        <f>'[1]Electricity and CHPs'!G34</f>
        <v>1.0504647064294375</v>
      </c>
      <c r="L162" s="1">
        <f>'[1]Electricity and CHPs'!H34</f>
        <v>0.8962187342656085</v>
      </c>
      <c r="M162" s="1">
        <f>'[1]Electricity and CHPs'!I34</f>
        <v>0.79053184184124248</v>
      </c>
      <c r="N162" s="1">
        <f>'[1]Electricity and CHPs'!J34</f>
        <v>0.27013764661399153</v>
      </c>
      <c r="O162" s="1">
        <f>'[1]Electricity and CHPs'!K34</f>
        <v>4.5675306028738719E-2</v>
      </c>
      <c r="P162" s="1">
        <f>'[1]Electricity and CHPs'!L34</f>
        <v>3.3897815184968927E-2</v>
      </c>
      <c r="Q162" s="1">
        <f>'[1]Electricity and CHPs'!M34</f>
        <v>0.12528134525170787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4.8486223226375946</v>
      </c>
      <c r="H163" s="1">
        <f>'[1]Electricity and CHPs'!D35</f>
        <v>11.927073668943692</v>
      </c>
      <c r="I163" s="1">
        <f>'[1]Electricity and CHPs'!E35</f>
        <v>14.116593749288365</v>
      </c>
      <c r="J163" s="1">
        <f>'[1]Electricity and CHPs'!F35</f>
        <v>14.836692188738388</v>
      </c>
      <c r="K163" s="1">
        <f>'[1]Electricity and CHPs'!G35</f>
        <v>15.593513430283519</v>
      </c>
      <c r="L163" s="1">
        <f>'[1]Electricity and CHPs'!H35</f>
        <v>16.388940131900775</v>
      </c>
      <c r="M163" s="1">
        <f>'[1]Electricity and CHPs'!I35</f>
        <v>17.224942251103382</v>
      </c>
      <c r="N163" s="1">
        <f>'[1]Electricity and CHPs'!J35</f>
        <v>18.103589215629981</v>
      </c>
      <c r="O163" s="1">
        <f>'[1]Electricity and CHPs'!K35</f>
        <v>19.027057481323634</v>
      </c>
      <c r="P163" s="1">
        <f>'[1]Electricity and CHPs'!L35</f>
        <v>19.997634739329083</v>
      </c>
      <c r="Q163" s="1">
        <f>'[1]Electricity and CHPs'!M35</f>
        <v>21.017740101708423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3.390685612337311</v>
      </c>
      <c r="H164" s="1">
        <f>'[1]Electricity and CHPs'!D36</f>
        <v>6.9698805135229964</v>
      </c>
      <c r="I164" s="1">
        <f>'[1]Electricity and CHPs'!E36</f>
        <v>18.917342266541016</v>
      </c>
      <c r="J164" s="1">
        <f>'[1]Electricity and CHPs'!F36</f>
        <v>19.88231949085872</v>
      </c>
      <c r="K164" s="1">
        <f>'[1]Electricity and CHPs'!G36</f>
        <v>20.896518193583173</v>
      </c>
      <c r="L164" s="1">
        <f>'[1]Electricity and CHPs'!H36</f>
        <v>21.962450731876249</v>
      </c>
      <c r="M164" s="1">
        <f>'[1]Electricity and CHPs'!I36</f>
        <v>23.08275767478564</v>
      </c>
      <c r="N164" s="1">
        <f>'[1]Electricity and CHPs'!J36</f>
        <v>24.260211502333817</v>
      </c>
      <c r="O164" s="1">
        <f>'[1]Electricity and CHPs'!K36</f>
        <v>25.497728386975304</v>
      </c>
      <c r="P164" s="1">
        <f>'[1]Electricity and CHPs'!L36</f>
        <v>26.798372303342745</v>
      </c>
      <c r="Q164" s="1">
        <f>'[1]Electricity and CHPs'!M36</f>
        <v>28.16540805172853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1.287605713492991</v>
      </c>
      <c r="H165" s="1">
        <f>'[1]Electricity and CHPs'!D37</f>
        <v>5.8107759491545004</v>
      </c>
      <c r="I165" s="1">
        <f>'[1]Electricity and CHPs'!E37</f>
        <v>13.43393198711869</v>
      </c>
      <c r="J165" s="1">
        <f>'[1]Electricity and CHPs'!F37</f>
        <v>14.119221259710265</v>
      </c>
      <c r="K165" s="1">
        <f>'[1]Electricity and CHPs'!G37</f>
        <v>14.839444135647264</v>
      </c>
      <c r="L165" s="1">
        <f>'[1]Electricity and CHPs'!H37</f>
        <v>15.596405081750969</v>
      </c>
      <c r="M165" s="1">
        <f>'[1]Electricity and CHPs'!I37</f>
        <v>16.391979534208108</v>
      </c>
      <c r="N165" s="1">
        <f>'[1]Electricity and CHPs'!J37</f>
        <v>17.228136296980622</v>
      </c>
      <c r="O165" s="1">
        <f>'[1]Electricity and CHPs'!K37</f>
        <v>18.106946347099335</v>
      </c>
      <c r="P165" s="1">
        <f>'[1]Electricity and CHPs'!L37</f>
        <v>19.030585768596385</v>
      </c>
      <c r="Q165" s="1">
        <f>'[1]Electricity and CHPs'!M37</f>
        <v>20.001354107338575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3.2944551101995345</v>
      </c>
      <c r="H166" s="1">
        <f>'[1]Electricity and CHPs'!D38</f>
        <v>3.9360815169771404</v>
      </c>
      <c r="I166" s="1">
        <f>'[1]Electricity and CHPs'!E38</f>
        <v>4.4088734832615035</v>
      </c>
      <c r="J166" s="1">
        <f>'[1]Electricity and CHPs'!F38</f>
        <v>4.6338713149869886</v>
      </c>
      <c r="K166" s="1">
        <f>'[1]Electricity and CHPs'!G38</f>
        <v>4.8702454697762692</v>
      </c>
      <c r="L166" s="1">
        <f>'[1]Electricity and CHPs'!H38</f>
        <v>5.1186768890329919</v>
      </c>
      <c r="M166" s="1">
        <f>'[1]Electricity and CHPs'!I38</f>
        <v>5.3797813498433893</v>
      </c>
      <c r="N166" s="1">
        <f>'[1]Electricity and CHPs'!J38</f>
        <v>5.6542048983212458</v>
      </c>
      <c r="O166" s="1">
        <f>'[1]Electricity and CHPs'!K38</f>
        <v>5.9426280652846017</v>
      </c>
      <c r="P166" s="1">
        <f>'[1]Electricity and CHPs'!L38</f>
        <v>6.2457654917201113</v>
      </c>
      <c r="Q166" s="1">
        <f>'[1]Electricity and CHPs'!M38</f>
        <v>6.5643765325515071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4.4030656401504911E-3</v>
      </c>
      <c r="M167" s="1">
        <f>'[1]Electricity and CHPs'!I32</f>
        <v>7.2626199616957062E-3</v>
      </c>
      <c r="N167" s="1">
        <f>'[1]Electricity and CHPs'!J32</f>
        <v>7.4056454840873906E-3</v>
      </c>
      <c r="O167" s="1">
        <f>'[1]Electricity and CHPs'!K32</f>
        <v>7.8544075810348512E-3</v>
      </c>
      <c r="P167" s="1">
        <f>'[1]Electricity and CHPs'!L32</f>
        <v>9.0302653595816969E-3</v>
      </c>
      <c r="Q167" s="1">
        <f>'[1]Electricity and CHPs'!M32</f>
        <v>1.5925986712853606E-2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4.4030656401504911E-3</v>
      </c>
      <c r="M168" s="1">
        <f t="shared" si="164"/>
        <v>7.2626199616957062E-3</v>
      </c>
      <c r="N168" s="1">
        <f t="shared" si="164"/>
        <v>7.4056454840873906E-3</v>
      </c>
      <c r="O168" s="1">
        <f t="shared" si="164"/>
        <v>7.8544075810348512E-3</v>
      </c>
      <c r="P168" s="1">
        <f>P167</f>
        <v>9.0302653595816969E-3</v>
      </c>
      <c r="Q168" s="1">
        <f>Q167</f>
        <v>1.5925986712853606E-2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2.0657362470247291E-3</v>
      </c>
      <c r="J169" s="1">
        <f t="shared" si="165"/>
        <v>6.3922420913627449E-3</v>
      </c>
      <c r="K169" s="1">
        <f t="shared" si="165"/>
        <v>1.0984353385070231E-2</v>
      </c>
      <c r="L169" s="1">
        <f t="shared" ref="L169:O169" si="166">SUM(L170:L172)</f>
        <v>1.1488465200511623E-2</v>
      </c>
      <c r="M169" s="1">
        <f t="shared" si="166"/>
        <v>3.3207070440394185E-2</v>
      </c>
      <c r="N169" s="1">
        <f t="shared" si="166"/>
        <v>3.0266835775276474E-2</v>
      </c>
      <c r="O169" s="1">
        <f t="shared" si="166"/>
        <v>9.8783655744014404E-2</v>
      </c>
      <c r="P169" s="1">
        <f>SUM(P170:P172)</f>
        <v>0.16313310881905807</v>
      </c>
      <c r="Q169" s="1">
        <f>SUM(Q170:Q172)</f>
        <v>0.15553330494969231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1.3345939735363505E-3</v>
      </c>
      <c r="L170" s="1">
        <f>'[1]Electricity and CHPs'!H30</f>
        <v>1.3677335980541048E-3</v>
      </c>
      <c r="M170" s="1">
        <f>'[1]Electricity and CHPs'!I30</f>
        <v>3.6050000802142286E-3</v>
      </c>
      <c r="N170" s="1">
        <f>'[1]Electricity and CHPs'!J30</f>
        <v>3.6342690830924416E-3</v>
      </c>
      <c r="O170" s="1">
        <f>'[1]Electricity and CHPs'!K30</f>
        <v>3.0654686192528913E-2</v>
      </c>
      <c r="P170" s="1">
        <f>'[1]Electricity and CHPs'!L30</f>
        <v>8.0211446472741602E-2</v>
      </c>
      <c r="Q170" s="1">
        <f>'[1]Electricity and CHPs'!M30</f>
        <v>8.04571517661061E-2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1.2335318564976874E-3</v>
      </c>
      <c r="J171" s="1">
        <f>'[1]Electricity and CHPs'!F46</f>
        <v>4.2217079741211716E-3</v>
      </c>
      <c r="K171" s="1">
        <f>'[1]Electricity and CHPs'!G46</f>
        <v>7.1397698332612367E-3</v>
      </c>
      <c r="L171" s="1">
        <f>'[1]Electricity and CHPs'!H46</f>
        <v>7.1879308990553609E-3</v>
      </c>
      <c r="M171" s="1">
        <f>'[1]Electricity and CHPs'!I46</f>
        <v>2.2108082795120665E-2</v>
      </c>
      <c r="N171" s="1">
        <f>'[1]Electricity and CHPs'!J46</f>
        <v>1.9569666991396062E-2</v>
      </c>
      <c r="O171" s="1">
        <f>'[1]Electricity and CHPs'!K46</f>
        <v>5.000724436379473E-2</v>
      </c>
      <c r="P171" s="1">
        <f>'[1]Electricity and CHPs'!L46</f>
        <v>6.9715778014345128E-2</v>
      </c>
      <c r="Q171" s="1">
        <f>'[1]Electricity and CHPs'!M46</f>
        <v>4.8354523058095567E-2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8.3220439052704149E-4</v>
      </c>
      <c r="J172" s="1">
        <f>'[1]Electricity and CHPs'!F57</f>
        <v>2.1705341172415737E-3</v>
      </c>
      <c r="K172" s="1">
        <f>'[1]Electricity and CHPs'!G57</f>
        <v>2.5099895782726431E-3</v>
      </c>
      <c r="L172" s="1">
        <f>'[1]Electricity and CHPs'!H57</f>
        <v>2.932800703402157E-3</v>
      </c>
      <c r="M172" s="1">
        <f>'[1]Electricity and CHPs'!I57</f>
        <v>7.4939875650592942E-3</v>
      </c>
      <c r="N172" s="1">
        <f>'[1]Electricity and CHPs'!J57</f>
        <v>7.0628997007879703E-3</v>
      </c>
      <c r="O172" s="1">
        <f>'[1]Electricity and CHPs'!K57</f>
        <v>1.812172518769076E-2</v>
      </c>
      <c r="P172" s="1">
        <f>'[1]Electricity and CHPs'!L57</f>
        <v>1.3205884331971326E-2</v>
      </c>
      <c r="Q172" s="1">
        <f>'[1]Electricity and CHPs'!M57</f>
        <v>2.6721630125490642E-2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0.10415665263130808</v>
      </c>
      <c r="G173" s="1">
        <f t="shared" ref="G173:K173" si="168">SUM(G174:G180)</f>
        <v>1.6615069786373431E-2</v>
      </c>
      <c r="H173" s="1">
        <f t="shared" si="168"/>
        <v>0.10400465453922458</v>
      </c>
      <c r="I173" s="1">
        <f t="shared" si="168"/>
        <v>0.22302235133811232</v>
      </c>
      <c r="J173" s="1">
        <f t="shared" si="168"/>
        <v>0.36337739236785049</v>
      </c>
      <c r="K173" s="1">
        <f t="shared" si="168"/>
        <v>0.58390459714268417</v>
      </c>
      <c r="L173" s="1">
        <f t="shared" ref="L173:O173" si="169">SUM(L174:L180)</f>
        <v>0.87272310181903157</v>
      </c>
      <c r="M173" s="1">
        <f t="shared" si="169"/>
        <v>1.5985025099343653</v>
      </c>
      <c r="N173" s="1">
        <f t="shared" si="169"/>
        <v>1.9931670836643762</v>
      </c>
      <c r="O173" s="1">
        <f t="shared" si="169"/>
        <v>2.5589465422967494</v>
      </c>
      <c r="P173" s="1">
        <f>SUM(P174:P180)</f>
        <v>2.7383597228756402</v>
      </c>
      <c r="Q173" s="1">
        <f>SUM(Q174:Q180)</f>
        <v>3.1396979595277639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9.4525707112822807E-2</v>
      </c>
      <c r="G174" s="1">
        <f>'[1]Electricity and CHPs'!C70</f>
        <v>7.9656823154644011E-3</v>
      </c>
      <c r="H174" s="1">
        <f>'[1]Electricity and CHPs'!D70</f>
        <v>9.4362120403341285E-2</v>
      </c>
      <c r="I174" s="1">
        <f>'[1]Electricity and CHPs'!E70</f>
        <v>4.4031925253949229E-2</v>
      </c>
      <c r="J174" s="1">
        <f>'[1]Electricity and CHPs'!F70</f>
        <v>3.7853351174552727E-2</v>
      </c>
      <c r="K174" s="1">
        <f>'[1]Electricity and CHPs'!G70</f>
        <v>3.8810421272072265E-2</v>
      </c>
      <c r="L174" s="1">
        <f>'[1]Electricity and CHPs'!H70</f>
        <v>2.684440220277696E-3</v>
      </c>
      <c r="M174" s="1">
        <f>'[1]Electricity and CHPs'!I70</f>
        <v>8.7544263888230198E-3</v>
      </c>
      <c r="N174" s="1">
        <f>'[1]Electricity and CHPs'!J70</f>
        <v>4.7563594677283029E-2</v>
      </c>
      <c r="O174" s="1">
        <f>'[1]Electricity and CHPs'!K70</f>
        <v>9.4292436956361345E-2</v>
      </c>
      <c r="P174" s="1">
        <f>'[1]Electricity and CHPs'!L70</f>
        <v>9.4308498877329727E-2</v>
      </c>
      <c r="Q174" s="1">
        <f>'[1]Electricity and CHPs'!M70</f>
        <v>9.4304520923107898E-2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2.5912564623051695E-3</v>
      </c>
      <c r="G175" s="1">
        <f>'[1]Electricity and CHPs'!C71</f>
        <v>2.0892716527254871E-3</v>
      </c>
      <c r="H175" s="1">
        <f>'[1]Electricity and CHPs'!D71</f>
        <v>2.5999354242429531E-3</v>
      </c>
      <c r="I175" s="1">
        <f>'[1]Electricity and CHPs'!E71</f>
        <v>2.408557761995203E-3</v>
      </c>
      <c r="J175" s="1">
        <f>'[1]Electricity and CHPs'!F71</f>
        <v>5.9428366786955658E-3</v>
      </c>
      <c r="K175" s="1">
        <f>'[1]Electricity and CHPs'!G71</f>
        <v>0.11740645485615478</v>
      </c>
      <c r="L175" s="1">
        <f>'[1]Electricity and CHPs'!H71</f>
        <v>0.12029941382517766</v>
      </c>
      <c r="M175" s="1">
        <f>'[1]Electricity and CHPs'!I71</f>
        <v>0.1660989074078553</v>
      </c>
      <c r="N175" s="1">
        <f>'[1]Electricity and CHPs'!J71</f>
        <v>0.18374620753326024</v>
      </c>
      <c r="O175" s="1">
        <f>'[1]Electricity and CHPs'!K71</f>
        <v>0.23564759413201816</v>
      </c>
      <c r="P175" s="1">
        <f>'[1]Electricity and CHPs'!L71</f>
        <v>0.23897222437927804</v>
      </c>
      <c r="Q175" s="1">
        <f>'[1]Electricity and CHPs'!M71</f>
        <v>0.26035894941634219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2.3818064007201573E-3</v>
      </c>
      <c r="G176" s="1">
        <f>'[1]Electricity and CHPs'!C72</f>
        <v>1.9301110415295589E-3</v>
      </c>
      <c r="H176" s="1">
        <f>'[1]Electricity and CHPs'!D72</f>
        <v>2.3875555860061359E-3</v>
      </c>
      <c r="I176" s="1">
        <f>'[1]Electricity and CHPs'!E72</f>
        <v>2.2954123842871569E-3</v>
      </c>
      <c r="J176" s="1">
        <f>'[1]Electricity and CHPs'!F72</f>
        <v>5.8255039615796953E-3</v>
      </c>
      <c r="K176" s="1">
        <f>'[1]Electricity and CHPs'!G72</f>
        <v>4.7978033154060427E-2</v>
      </c>
      <c r="L176" s="1">
        <f>'[1]Electricity and CHPs'!H72</f>
        <v>0.386936607766031</v>
      </c>
      <c r="M176" s="1">
        <f>'[1]Electricity and CHPs'!I72</f>
        <v>0.98009168338818531</v>
      </c>
      <c r="N176" s="1">
        <f>'[1]Electricity and CHPs'!J72</f>
        <v>1.2957437184816649</v>
      </c>
      <c r="O176" s="1">
        <f>'[1]Electricity and CHPs'!K72</f>
        <v>1.7387552525029082</v>
      </c>
      <c r="P176" s="1">
        <f>'[1]Electricity and CHPs'!L72</f>
        <v>1.8901726062297255</v>
      </c>
      <c r="Q176" s="1">
        <f>'[1]Electricity and CHPs'!M72</f>
        <v>2.2424380830783046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7.5559231430677367E-4</v>
      </c>
      <c r="G177" s="1">
        <f>'[1]Electricity and CHPs'!C73</f>
        <v>7.5045788810692399E-4</v>
      </c>
      <c r="H177" s="1">
        <f>'[1]Electricity and CHPs'!D73</f>
        <v>7.5478179776892692E-4</v>
      </c>
      <c r="I177" s="1">
        <f>'[1]Electricity and CHPs'!E73</f>
        <v>3.3078548048934432E-2</v>
      </c>
      <c r="J177" s="1">
        <f>'[1]Electricity and CHPs'!F73</f>
        <v>5.4774172196220404E-2</v>
      </c>
      <c r="K177" s="1">
        <f>'[1]Electricity and CHPs'!G73</f>
        <v>5.4485820585051616E-2</v>
      </c>
      <c r="L177" s="1">
        <f>'[1]Electricity and CHPs'!H73</f>
        <v>5.5449875412341983E-2</v>
      </c>
      <c r="M177" s="1">
        <f>'[1]Electricity and CHPs'!I73</f>
        <v>7.8505392151996325E-2</v>
      </c>
      <c r="N177" s="1">
        <f>'[1]Electricity and CHPs'!J73</f>
        <v>6.7846276639808731E-2</v>
      </c>
      <c r="O177" s="1">
        <f>'[1]Electricity and CHPs'!K73</f>
        <v>9.167311660260466E-2</v>
      </c>
      <c r="P177" s="1">
        <f>'[1]Electricity and CHPs'!L73</f>
        <v>0.10943551150451603</v>
      </c>
      <c r="Q177" s="1">
        <f>'[1]Electricity and CHPs'!M73</f>
        <v>0.15887706995416107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1.5721094741693083E-3</v>
      </c>
      <c r="G178" s="1">
        <f>'[1]Electricity and CHPs'!C74</f>
        <v>1.563349741187838E-3</v>
      </c>
      <c r="H178" s="1">
        <f>'[1]Electricity and CHPs'!D74</f>
        <v>1.5716359859543698E-3</v>
      </c>
      <c r="I178" s="1">
        <f>'[1]Electricity and CHPs'!E74</f>
        <v>5.3036870108885165E-2</v>
      </c>
      <c r="J178" s="1">
        <f>'[1]Electricity and CHPs'!F74</f>
        <v>9.5635941447227077E-2</v>
      </c>
      <c r="K178" s="1">
        <f>'[1]Electricity and CHPs'!G74</f>
        <v>0.10525495710745156</v>
      </c>
      <c r="L178" s="1">
        <f>'[1]Electricity and CHPs'!H74</f>
        <v>0.10825593265308227</v>
      </c>
      <c r="M178" s="1">
        <f>'[1]Electricity and CHPs'!I74</f>
        <v>0.13669148754106913</v>
      </c>
      <c r="N178" s="1">
        <f>'[1]Electricity and CHPs'!J74</f>
        <v>0.14964325710651888</v>
      </c>
      <c r="O178" s="1">
        <f>'[1]Electricity and CHPs'!K74</f>
        <v>0.14977898640658285</v>
      </c>
      <c r="P178" s="1">
        <f>'[1]Electricity and CHPs'!L74</f>
        <v>0.15220589664141687</v>
      </c>
      <c r="Q178" s="1">
        <f>'[1]Electricity and CHPs'!M74</f>
        <v>0.14411971498415238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1.5721225661262908E-3</v>
      </c>
      <c r="G179" s="1">
        <f>'[1]Electricity and CHPs'!C75</f>
        <v>1.5633620192388601E-3</v>
      </c>
      <c r="H179" s="1">
        <f>'[1]Electricity and CHPs'!D75</f>
        <v>1.5715951780305361E-3</v>
      </c>
      <c r="I179" s="1">
        <f>'[1]Electricity and CHPs'!E75</f>
        <v>5.3351009225432067E-2</v>
      </c>
      <c r="J179" s="1">
        <f>'[1]Electricity and CHPs'!F75</f>
        <v>9.7483739015165216E-2</v>
      </c>
      <c r="K179" s="1">
        <f>'[1]Electricity and CHPs'!G75</f>
        <v>0.13117711878265625</v>
      </c>
      <c r="L179" s="1">
        <f>'[1]Electricity and CHPs'!H75</f>
        <v>0.11886449465282088</v>
      </c>
      <c r="M179" s="1">
        <f>'[1]Electricity and CHPs'!I75</f>
        <v>0.13769882393546423</v>
      </c>
      <c r="N179" s="1">
        <f>'[1]Electricity and CHPs'!J75</f>
        <v>0.1497804548873588</v>
      </c>
      <c r="O179" s="1">
        <f>'[1]Electricity and CHPs'!K75</f>
        <v>0.15000890547322088</v>
      </c>
      <c r="P179" s="1">
        <f>'[1]Electricity and CHPs'!L75</f>
        <v>0.15246586922607286</v>
      </c>
      <c r="Q179" s="1">
        <f>'[1]Electricity and CHPs'!M75</f>
        <v>0.14426330470886697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7.5805830085758498E-4</v>
      </c>
      <c r="G180" s="1">
        <f>'[1]Electricity and CHPs'!C76</f>
        <v>7.5283512812036142E-4</v>
      </c>
      <c r="H180" s="1">
        <f>'[1]Electricity and CHPs'!D76</f>
        <v>7.5703016388037E-4</v>
      </c>
      <c r="I180" s="1">
        <f>'[1]Electricity and CHPs'!E76</f>
        <v>3.4820028554629075E-2</v>
      </c>
      <c r="J180" s="1">
        <f>'[1]Electricity and CHPs'!F76</f>
        <v>6.586184789440977E-2</v>
      </c>
      <c r="K180" s="1">
        <f>'[1]Electricity and CHPs'!G76</f>
        <v>8.8791791385237281E-2</v>
      </c>
      <c r="L180" s="1">
        <f>'[1]Electricity and CHPs'!H76</f>
        <v>8.0232337289299988E-2</v>
      </c>
      <c r="M180" s="1">
        <f>'[1]Electricity and CHPs'!I76</f>
        <v>9.0661789120972072E-2</v>
      </c>
      <c r="N180" s="1">
        <f>'[1]Electricity and CHPs'!J76</f>
        <v>9.8843574338481385E-2</v>
      </c>
      <c r="O180" s="1">
        <f>'[1]Electricity and CHPs'!K76</f>
        <v>9.8790250223052989E-2</v>
      </c>
      <c r="P180" s="1">
        <f>'[1]Electricity and CHPs'!L76</f>
        <v>0.10079911601730107</v>
      </c>
      <c r="Q180" s="1">
        <f>'[1]Electricity and CHPs'!M76</f>
        <v>9.5336316462829113E-2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31.012414195400389</v>
      </c>
      <c r="G181" s="3">
        <f t="shared" ref="G181:K181" si="170">SUM(G182,G233)</f>
        <v>37.523865798788023</v>
      </c>
      <c r="H181" s="3">
        <f t="shared" si="170"/>
        <v>37.883149285613314</v>
      </c>
      <c r="I181" s="3">
        <f t="shared" si="170"/>
        <v>39.956951405503155</v>
      </c>
      <c r="J181" s="3">
        <f t="shared" si="170"/>
        <v>42.149710718982391</v>
      </c>
      <c r="K181" s="3">
        <f t="shared" si="170"/>
        <v>41.961782111436236</v>
      </c>
      <c r="L181" s="3">
        <f t="shared" ref="L181:O181" si="171">SUM(L182,L233)</f>
        <v>43.153506449477604</v>
      </c>
      <c r="M181" s="3">
        <f t="shared" si="171"/>
        <v>43.539326268423125</v>
      </c>
      <c r="N181" s="3">
        <f t="shared" si="171"/>
        <v>44.935675219970946</v>
      </c>
      <c r="O181" s="3">
        <f t="shared" si="171"/>
        <v>45.344557557824174</v>
      </c>
      <c r="P181" s="3">
        <f>SUM(P182,P233)</f>
        <v>45.46540446426696</v>
      </c>
      <c r="Q181" s="3">
        <f>SUM(Q182,Q233)</f>
        <v>44.842233111231621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24.5080016626179</v>
      </c>
      <c r="G182" s="1">
        <f t="shared" si="172"/>
        <v>29.29038739310721</v>
      </c>
      <c r="H182" s="1">
        <f t="shared" si="172"/>
        <v>29.445297208573983</v>
      </c>
      <c r="I182" s="1">
        <f t="shared" si="172"/>
        <v>25.863933826569486</v>
      </c>
      <c r="J182" s="1">
        <f t="shared" si="172"/>
        <v>24.795530815346375</v>
      </c>
      <c r="K182" s="1">
        <f t="shared" si="172"/>
        <v>25.435822771739041</v>
      </c>
      <c r="L182" s="1">
        <f t="shared" ref="L182:O182" si="173">L183+L210</f>
        <v>25.720525684764187</v>
      </c>
      <c r="M182" s="1">
        <f t="shared" si="173"/>
        <v>27.530290331124217</v>
      </c>
      <c r="N182" s="1">
        <f t="shared" si="173"/>
        <v>28.880781553880283</v>
      </c>
      <c r="O182" s="1">
        <f t="shared" si="173"/>
        <v>28.814626286032794</v>
      </c>
      <c r="P182" s="1">
        <f>P183+P210</f>
        <v>28.940096023582086</v>
      </c>
      <c r="Q182" s="1">
        <f>Q183+Q210</f>
        <v>27.869469114842804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17.488969953884919</v>
      </c>
      <c r="G183" s="1">
        <f t="shared" si="174"/>
        <v>13.4577486049029</v>
      </c>
      <c r="H183" s="1">
        <f t="shared" si="174"/>
        <v>13.865361197073316</v>
      </c>
      <c r="I183" s="1">
        <f t="shared" si="174"/>
        <v>16.830409104492627</v>
      </c>
      <c r="J183" s="1">
        <f t="shared" si="174"/>
        <v>16.637128565306579</v>
      </c>
      <c r="K183" s="1">
        <f t="shared" si="174"/>
        <v>18.605780863588709</v>
      </c>
      <c r="L183" s="1">
        <f t="shared" ref="L183:O183" si="175">SUM(L185,L189,L190,L198,L199,L207,L209)</f>
        <v>19.487057876863226</v>
      </c>
      <c r="M183" s="1">
        <f t="shared" si="175"/>
        <v>20.719938707991123</v>
      </c>
      <c r="N183" s="1">
        <f t="shared" si="175"/>
        <v>19.954657166632849</v>
      </c>
      <c r="O183" s="1">
        <f t="shared" si="175"/>
        <v>17.830941558105526</v>
      </c>
      <c r="P183" s="1">
        <f>SUM(P185,P189,P190,P198,P199,P207,P209)</f>
        <v>17.511139840426285</v>
      </c>
      <c r="Q183" s="1">
        <f>SUM(Q185,Q189,Q190,Q198,Q199,Q207,Q209)</f>
        <v>16.790415885994424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9.2624836972048114E-3</v>
      </c>
      <c r="G184" s="1">
        <f t="shared" ref="G184:O184" si="176">G185</f>
        <v>1.0952788498296744E-4</v>
      </c>
      <c r="H184" s="1">
        <f t="shared" si="176"/>
        <v>4.3468576947580939E-3</v>
      </c>
      <c r="I184" s="1">
        <f t="shared" si="176"/>
        <v>2.7595142696848199E-3</v>
      </c>
      <c r="J184" s="1">
        <f t="shared" si="176"/>
        <v>4.2664147318078995E-3</v>
      </c>
      <c r="K184" s="1">
        <f t="shared" si="176"/>
        <v>4.419366455554556E-3</v>
      </c>
      <c r="L184" s="1">
        <f t="shared" si="176"/>
        <v>4.6598890909102554E-3</v>
      </c>
      <c r="M184" s="1">
        <f t="shared" si="176"/>
        <v>7.590066245071643E-3</v>
      </c>
      <c r="N184" s="1">
        <f t="shared" si="176"/>
        <v>6.2032088710736125E-3</v>
      </c>
      <c r="O184" s="1">
        <f t="shared" si="176"/>
        <v>7.7150516640089352E-3</v>
      </c>
      <c r="P184" s="1">
        <f>P185</f>
        <v>5.7116727961866896E-3</v>
      </c>
      <c r="Q184" s="1">
        <f>Q185</f>
        <v>7.8186521419433986E-3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9.2624836972048114E-3</v>
      </c>
      <c r="G185" s="1">
        <f>'[1]Electricity and CHPs'!C$94</f>
        <v>1.0952788498296744E-4</v>
      </c>
      <c r="H185" s="1">
        <f>'[1]Electricity and CHPs'!D$94</f>
        <v>4.3468576947580939E-3</v>
      </c>
      <c r="I185" s="1">
        <f>'[1]Electricity and CHPs'!E$94</f>
        <v>2.7595142696848199E-3</v>
      </c>
      <c r="J185" s="1">
        <f>'[1]Electricity and CHPs'!F$94</f>
        <v>4.2664147318078995E-3</v>
      </c>
      <c r="K185" s="1">
        <f>'[1]Electricity and CHPs'!G$94</f>
        <v>4.419366455554556E-3</v>
      </c>
      <c r="L185" s="1">
        <f>'[1]Electricity and CHPs'!H$94</f>
        <v>4.6598890909102554E-3</v>
      </c>
      <c r="M185" s="1">
        <f>'[1]Electricity and CHPs'!I$94</f>
        <v>7.590066245071643E-3</v>
      </c>
      <c r="N185" s="1">
        <f>'[1]Electricity and CHPs'!J$94</f>
        <v>6.2032088710736125E-3</v>
      </c>
      <c r="O185" s="1">
        <f>'[1]Electricity and CHPs'!K$94</f>
        <v>7.7150516640089352E-3</v>
      </c>
      <c r="P185" s="1">
        <f>'[1]Electricity and CHPs'!L$94</f>
        <v>5.7116727961866896E-3</v>
      </c>
      <c r="Q185" s="1">
        <f>'[1]Electricity and CHPs'!M$94</f>
        <v>7.8186521419433986E-3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9.2624836972048114E-3</v>
      </c>
      <c r="G186" s="1">
        <f t="shared" ref="G186:K186" si="177">G185-G187</f>
        <v>1.0952788498296744E-4</v>
      </c>
      <c r="H186" s="1">
        <f t="shared" si="177"/>
        <v>4.3468576947580939E-3</v>
      </c>
      <c r="I186" s="1">
        <f t="shared" si="177"/>
        <v>2.7595142696848199E-3</v>
      </c>
      <c r="J186" s="1">
        <f t="shared" si="177"/>
        <v>4.2664147318078995E-3</v>
      </c>
      <c r="K186" s="1">
        <f t="shared" si="177"/>
        <v>4.419366455554556E-3</v>
      </c>
      <c r="L186" s="1">
        <f t="shared" ref="L186:O186" si="178">L185-L187</f>
        <v>4.6598890909102554E-3</v>
      </c>
      <c r="M186" s="1">
        <f t="shared" si="178"/>
        <v>7.590066245071643E-3</v>
      </c>
      <c r="N186" s="1">
        <f t="shared" si="178"/>
        <v>6.2032088710736125E-3</v>
      </c>
      <c r="O186" s="1">
        <f t="shared" si="178"/>
        <v>7.7150516640089352E-3</v>
      </c>
      <c r="P186" s="1">
        <f>P185-P187</f>
        <v>5.7116727961866896E-3</v>
      </c>
      <c r="Q186" s="1">
        <f>Q185-Q187</f>
        <v>7.8186521419433986E-3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1.8035513916882318</v>
      </c>
      <c r="G188" s="1">
        <f t="shared" ref="G188:K188" si="181">SUM(G189:G190)</f>
        <v>2.5237711092032428E-4</v>
      </c>
      <c r="H188" s="1">
        <f t="shared" si="181"/>
        <v>1.3579341621517272E-2</v>
      </c>
      <c r="I188" s="1">
        <f t="shared" si="181"/>
        <v>1.2185596938707561</v>
      </c>
      <c r="J188" s="1">
        <f t="shared" si="181"/>
        <v>0.83330226594114021</v>
      </c>
      <c r="K188" s="1">
        <f t="shared" si="181"/>
        <v>2.521223371959215</v>
      </c>
      <c r="L188" s="1">
        <f t="shared" ref="L188:O188" si="182">SUM(L189:L190)</f>
        <v>3.7612081960773769</v>
      </c>
      <c r="M188" s="1">
        <f t="shared" si="182"/>
        <v>4.1974303653814431</v>
      </c>
      <c r="N188" s="1">
        <f t="shared" si="182"/>
        <v>3.673193958350045</v>
      </c>
      <c r="O188" s="1">
        <f t="shared" si="182"/>
        <v>1.9670383604883699</v>
      </c>
      <c r="P188" s="1">
        <f>SUM(P189:P190)</f>
        <v>0.80361744627881604</v>
      </c>
      <c r="Q188" s="1">
        <f>SUM(Q189:Q190)</f>
        <v>6.3359386468422638E-2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1.8035513916882318</v>
      </c>
      <c r="G189" s="1">
        <f>'[1]Electricity and CHPs'!C$91</f>
        <v>2.5237711092032428E-4</v>
      </c>
      <c r="H189" s="1">
        <f>'[1]Electricity and CHPs'!D$91</f>
        <v>1.3579341621517272E-2</v>
      </c>
      <c r="I189" s="1">
        <f>'[1]Electricity and CHPs'!E$91</f>
        <v>1.2185596938707561</v>
      </c>
      <c r="J189" s="1">
        <f>'[1]Electricity and CHPs'!F$91</f>
        <v>0.83330226594114021</v>
      </c>
      <c r="K189" s="1">
        <f>'[1]Electricity and CHPs'!G$91</f>
        <v>1.9268212023499653</v>
      </c>
      <c r="L189" s="1">
        <f>'[1]Electricity and CHPs'!H$91</f>
        <v>2.1955756651760208</v>
      </c>
      <c r="M189" s="1">
        <f>'[1]Electricity and CHPs'!I$91</f>
        <v>1.6518140238298746</v>
      </c>
      <c r="N189" s="1">
        <f>'[1]Electricity and CHPs'!J$91</f>
        <v>1.2090802255107265</v>
      </c>
      <c r="O189" s="1">
        <f>'[1]Electricity and CHPs'!K$91</f>
        <v>3.9202482535637295E-2</v>
      </c>
      <c r="P189" s="1">
        <f>'[1]Electricity and CHPs'!L$91</f>
        <v>1.7183751270440611E-2</v>
      </c>
      <c r="Q189" s="1">
        <f>'[1]Electricity and CHPs'!M$91</f>
        <v>2.2348236481661499E-2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0.59440216960924974</v>
      </c>
      <c r="L190" s="1">
        <f>'[1]Electricity and CHPs'!H$95</f>
        <v>1.5656325309013561</v>
      </c>
      <c r="M190" s="1">
        <f>'[1]Electricity and CHPs'!I$95</f>
        <v>2.5456163415515687</v>
      </c>
      <c r="N190" s="1">
        <f>'[1]Electricity and CHPs'!J$95</f>
        <v>2.4641137328393183</v>
      </c>
      <c r="O190" s="1">
        <f>'[1]Electricity and CHPs'!K$95</f>
        <v>1.9278358779527327</v>
      </c>
      <c r="P190" s="1">
        <f>'[1]Electricity and CHPs'!L$95</f>
        <v>0.78643369500837546</v>
      </c>
      <c r="Q190" s="1">
        <f>'[1]Electricity and CHPs'!M$95</f>
        <v>4.1011149986761135E-2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1.7566717206653817</v>
      </c>
      <c r="G191" s="1">
        <f t="shared" ref="G191:K191" si="183">SUM(G192:G193)</f>
        <v>2.4106108234543585E-4</v>
      </c>
      <c r="H191" s="1">
        <f t="shared" si="183"/>
        <v>1.23160408711876E-2</v>
      </c>
      <c r="I191" s="1">
        <f t="shared" si="183"/>
        <v>1.1657345324874659</v>
      </c>
      <c r="J191" s="1">
        <f t="shared" si="183"/>
        <v>0.80585222467326623</v>
      </c>
      <c r="K191" s="1">
        <f t="shared" si="183"/>
        <v>2.463606096727506</v>
      </c>
      <c r="L191" s="1">
        <f t="shared" ref="L191:O191" si="184">SUM(L192:L193)</f>
        <v>3.6941709669913427</v>
      </c>
      <c r="M191" s="1">
        <f t="shared" si="184"/>
        <v>4.124798503031168</v>
      </c>
      <c r="N191" s="1">
        <f t="shared" si="184"/>
        <v>3.6223769579416545</v>
      </c>
      <c r="O191" s="1">
        <f t="shared" si="184"/>
        <v>1.9403625470645245</v>
      </c>
      <c r="P191" s="1">
        <f>SUM(P192:P193)</f>
        <v>0.79194250066529337</v>
      </c>
      <c r="Q191" s="1">
        <f>SUM(Q192:Q193)</f>
        <v>6.2444065633450105E-2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1.7566717206653817</v>
      </c>
      <c r="G192" s="1">
        <f t="shared" ref="G192:K192" si="185">G189-G195</f>
        <v>2.4106108234543585E-4</v>
      </c>
      <c r="H192" s="1">
        <f t="shared" si="185"/>
        <v>1.23160408711876E-2</v>
      </c>
      <c r="I192" s="1">
        <f t="shared" si="185"/>
        <v>1.1657345324874659</v>
      </c>
      <c r="J192" s="1">
        <f t="shared" si="185"/>
        <v>0.80585222467326623</v>
      </c>
      <c r="K192" s="1">
        <f t="shared" si="185"/>
        <v>1.8827877427315818</v>
      </c>
      <c r="L192" s="1">
        <f t="shared" ref="L192:O192" si="186">L189-L195</f>
        <v>2.1564432106111209</v>
      </c>
      <c r="M192" s="1">
        <f t="shared" si="186"/>
        <v>1.6232312199800332</v>
      </c>
      <c r="N192" s="1">
        <f t="shared" si="186"/>
        <v>1.1923531397618556</v>
      </c>
      <c r="O192" s="1">
        <f t="shared" si="186"/>
        <v>3.8670841602304107E-2</v>
      </c>
      <c r="P192" s="1">
        <f>P189-P195</f>
        <v>1.6934105916861404E-2</v>
      </c>
      <c r="Q192" s="1">
        <f>Q189-Q195</f>
        <v>2.2025382874378659E-2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0.58081835399592407</v>
      </c>
      <c r="L193" s="1">
        <f t="shared" ref="L193:O193" si="188">L190-L196</f>
        <v>1.5377277563802216</v>
      </c>
      <c r="M193" s="1">
        <f t="shared" si="188"/>
        <v>2.5015672830511346</v>
      </c>
      <c r="N193" s="1">
        <f t="shared" si="188"/>
        <v>2.4300238181797988</v>
      </c>
      <c r="O193" s="1">
        <f t="shared" si="188"/>
        <v>1.9016917054622204</v>
      </c>
      <c r="P193" s="1">
        <f>P190-P196</f>
        <v>0.77500839474843197</v>
      </c>
      <c r="Q193" s="1">
        <f>Q190-Q196</f>
        <v>4.0418682759071449E-2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4.6879671022850039E-2</v>
      </c>
      <c r="G194" s="1">
        <f t="shared" ref="G194:K194" si="189">SUM(G195:G196)</f>
        <v>1.131602857488843E-5</v>
      </c>
      <c r="H194" s="1">
        <f t="shared" si="189"/>
        <v>1.2633007503296716E-3</v>
      </c>
      <c r="I194" s="1">
        <f t="shared" si="189"/>
        <v>5.2825161383290173E-2</v>
      </c>
      <c r="J194" s="1">
        <f t="shared" si="189"/>
        <v>2.7450041267874026E-2</v>
      </c>
      <c r="K194" s="1">
        <f t="shared" si="189"/>
        <v>5.7617275231709217E-2</v>
      </c>
      <c r="L194" s="1">
        <f t="shared" ref="L194:O194" si="190">SUM(L195:L196)</f>
        <v>6.7037229086034517E-2</v>
      </c>
      <c r="M194" s="1">
        <f t="shared" si="190"/>
        <v>7.2631862350275342E-2</v>
      </c>
      <c r="N194" s="1">
        <f t="shared" si="190"/>
        <v>5.0817000408390323E-2</v>
      </c>
      <c r="O194" s="1">
        <f t="shared" si="190"/>
        <v>2.6675813423845444E-2</v>
      </c>
      <c r="P194" s="1">
        <f>SUM(P195:P196)</f>
        <v>1.1674945613522713E-2</v>
      </c>
      <c r="Q194" s="1">
        <f>SUM(Q195:Q196)</f>
        <v>9.15320834972525E-4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4.6879671022850039E-2</v>
      </c>
      <c r="G195" s="1">
        <f t="shared" si="191"/>
        <v>1.131602857488843E-5</v>
      </c>
      <c r="H195" s="1">
        <f t="shared" si="191"/>
        <v>1.2633007503296716E-3</v>
      </c>
      <c r="I195" s="1">
        <f t="shared" si="191"/>
        <v>5.2825161383290173E-2</v>
      </c>
      <c r="J195" s="1">
        <f t="shared" si="191"/>
        <v>2.7450041267874026E-2</v>
      </c>
      <c r="K195" s="1">
        <f t="shared" si="191"/>
        <v>4.4033459618383522E-2</v>
      </c>
      <c r="L195" s="1">
        <f t="shared" ref="L195:O195" si="192">L189*IFERROR(L118/L86,0)</f>
        <v>3.913245456490002E-2</v>
      </c>
      <c r="M195" s="1">
        <f t="shared" si="192"/>
        <v>2.8582803849841392E-2</v>
      </c>
      <c r="N195" s="1">
        <f t="shared" si="192"/>
        <v>1.6727085748870774E-2</v>
      </c>
      <c r="O195" s="1">
        <f t="shared" si="192"/>
        <v>5.3164093333318754E-4</v>
      </c>
      <c r="P195" s="1">
        <f>P189*IFERROR(P118/P86,0)</f>
        <v>2.4964535357920888E-4</v>
      </c>
      <c r="Q195" s="1">
        <f>Q189*IFERROR(Q118/Q86,0)</f>
        <v>3.2285360728284061E-4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1.3583815613325697E-2</v>
      </c>
      <c r="L196" s="1">
        <f t="shared" ref="L196:O196" si="193">L190*IFERROR(L119/L87,0)</f>
        <v>2.7904774521134497E-2</v>
      </c>
      <c r="M196" s="1">
        <f t="shared" si="193"/>
        <v>4.4049058500433953E-2</v>
      </c>
      <c r="N196" s="1">
        <f t="shared" si="193"/>
        <v>3.4089914659519549E-2</v>
      </c>
      <c r="O196" s="1">
        <f t="shared" si="193"/>
        <v>2.6144172490512256E-2</v>
      </c>
      <c r="P196" s="1">
        <f>P190*IFERROR(P119/P87,0)</f>
        <v>1.1425300259943504E-2</v>
      </c>
      <c r="Q196" s="1">
        <f>Q190*IFERROR(Q119/Q87,0)</f>
        <v>5.9246722768968433E-4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14.365849703638691</v>
      </c>
      <c r="G197" s="1">
        <f t="shared" ref="G197:K197" si="194">SUM(G198:G199)</f>
        <v>13.051655559850996</v>
      </c>
      <c r="H197" s="1">
        <f t="shared" si="194"/>
        <v>12.148834804495479</v>
      </c>
      <c r="I197" s="1">
        <f t="shared" si="194"/>
        <v>12.779641498825209</v>
      </c>
      <c r="J197" s="1">
        <f t="shared" si="194"/>
        <v>12.342952198103678</v>
      </c>
      <c r="K197" s="1">
        <f t="shared" si="194"/>
        <v>12.034792839244009</v>
      </c>
      <c r="L197" s="1">
        <f t="shared" ref="L197:O197" si="195">SUM(L198:L199)</f>
        <v>11.720082077493259</v>
      </c>
      <c r="M197" s="1">
        <f t="shared" si="195"/>
        <v>11.399075717017014</v>
      </c>
      <c r="N197" s="1">
        <f t="shared" si="195"/>
        <v>11.39907734342855</v>
      </c>
      <c r="O197" s="1">
        <f t="shared" si="195"/>
        <v>11.399071942007813</v>
      </c>
      <c r="P197" s="1">
        <f>SUM(P198:P199)</f>
        <v>11.399072596013205</v>
      </c>
      <c r="Q197" s="1">
        <f>SUM(Q198:Q199)</f>
        <v>11.399053386549234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14.365849703638691</v>
      </c>
      <c r="G198" s="1">
        <f>'[1]Electricity and CHPs'!C$93-G199</f>
        <v>13.051655559850996</v>
      </c>
      <c r="H198" s="1">
        <f>'[1]Electricity and CHPs'!D$93-H199</f>
        <v>12.148834804495479</v>
      </c>
      <c r="I198" s="1">
        <f>'[1]Electricity and CHPs'!E$93-I199</f>
        <v>12.779641498825209</v>
      </c>
      <c r="J198" s="1">
        <f>'[1]Electricity and CHPs'!F$93-J199</f>
        <v>12.342952198103678</v>
      </c>
      <c r="K198" s="1">
        <f>'[1]Electricity and CHPs'!G$93-K199</f>
        <v>12.034792839244009</v>
      </c>
      <c r="L198" s="1">
        <f>'[1]Electricity and CHPs'!H$93-L199</f>
        <v>11.720082077493259</v>
      </c>
      <c r="M198" s="1">
        <f>'[1]Electricity and CHPs'!I$93-M199</f>
        <v>11.399075717017014</v>
      </c>
      <c r="N198" s="1">
        <f>'[1]Electricity and CHPs'!J$93-N199</f>
        <v>11.39907734342855</v>
      </c>
      <c r="O198" s="1">
        <f>'[1]Electricity and CHPs'!K$93-O199</f>
        <v>11.399071942007813</v>
      </c>
      <c r="P198" s="1">
        <f>'[1]Electricity and CHPs'!L$93-P199</f>
        <v>11.399072596013205</v>
      </c>
      <c r="Q198" s="1">
        <f>'[1]Electricity and CHPs'!M$93-Q199</f>
        <v>11.399053386549234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0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0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0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0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0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0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0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7.1829248518193456</v>
      </c>
      <c r="G200" s="1">
        <f t="shared" ref="G200:K200" si="196">SUM(G201:G202)</f>
        <v>6.5258277799254971</v>
      </c>
      <c r="H200" s="1">
        <f t="shared" si="196"/>
        <v>6.0744174022477395</v>
      </c>
      <c r="I200" s="1">
        <f t="shared" si="196"/>
        <v>6.3898207494126051</v>
      </c>
      <c r="J200" s="1">
        <f t="shared" si="196"/>
        <v>6.1714760990518389</v>
      </c>
      <c r="K200" s="1">
        <f t="shared" si="196"/>
        <v>6.0173964196220036</v>
      </c>
      <c r="L200" s="1">
        <f t="shared" ref="L200:O200" si="197">SUM(L201:L202)</f>
        <v>5.8600410387466297</v>
      </c>
      <c r="M200" s="1">
        <f t="shared" si="197"/>
        <v>5.6995378585085072</v>
      </c>
      <c r="N200" s="1">
        <f t="shared" si="197"/>
        <v>5.6995386717142749</v>
      </c>
      <c r="O200" s="1">
        <f t="shared" si="197"/>
        <v>5.6995359710039066</v>
      </c>
      <c r="P200" s="1">
        <f>SUM(P201:P202)</f>
        <v>5.6995362980066036</v>
      </c>
      <c r="Q200" s="1">
        <f>SUM(Q201:Q202)</f>
        <v>5.6995266932746169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7.1829248518193456</v>
      </c>
      <c r="G201" s="1">
        <f t="shared" si="198"/>
        <v>6.5258277799254971</v>
      </c>
      <c r="H201" s="1">
        <f t="shared" si="198"/>
        <v>6.0744174022477395</v>
      </c>
      <c r="I201" s="1">
        <f t="shared" si="198"/>
        <v>6.3898207494126051</v>
      </c>
      <c r="J201" s="1">
        <f t="shared" si="198"/>
        <v>6.1714760990518389</v>
      </c>
      <c r="K201" s="1">
        <f t="shared" si="198"/>
        <v>6.0173964196220036</v>
      </c>
      <c r="L201" s="1">
        <f t="shared" ref="L201:O201" si="199">L198*L140/L133</f>
        <v>5.8600410387466297</v>
      </c>
      <c r="M201" s="1">
        <f t="shared" si="199"/>
        <v>5.6995378585085072</v>
      </c>
      <c r="N201" s="1">
        <f t="shared" si="199"/>
        <v>5.6995386717142749</v>
      </c>
      <c r="O201" s="1">
        <f t="shared" si="199"/>
        <v>5.6995359710039066</v>
      </c>
      <c r="P201" s="1">
        <f>P198*P140/P133</f>
        <v>5.6995362980066036</v>
      </c>
      <c r="Q201" s="1">
        <f>Q198*Q140/Q133</f>
        <v>5.6995266932746169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</v>
      </c>
      <c r="L202" s="1">
        <f t="shared" ref="L202:O202" si="201">L199*IFERROR(L141/L134,0)</f>
        <v>0</v>
      </c>
      <c r="M202" s="1">
        <f t="shared" si="201"/>
        <v>0</v>
      </c>
      <c r="N202" s="1">
        <f t="shared" si="201"/>
        <v>0</v>
      </c>
      <c r="O202" s="1">
        <f t="shared" si="201"/>
        <v>0</v>
      </c>
      <c r="P202" s="1">
        <f>P199*IFERROR(P141/P134,0)</f>
        <v>0</v>
      </c>
      <c r="Q202" s="1">
        <f>Q199*IFERROR(Q141/Q134,0)</f>
        <v>0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7.1829248518193456</v>
      </c>
      <c r="G203" s="1">
        <f t="shared" ref="G203:K203" si="202">SUM(G204:G205)</f>
        <v>6.5258277799254989</v>
      </c>
      <c r="H203" s="1">
        <f t="shared" si="202"/>
        <v>6.0744174022477395</v>
      </c>
      <c r="I203" s="1">
        <f t="shared" si="202"/>
        <v>6.3898207494126034</v>
      </c>
      <c r="J203" s="1">
        <f t="shared" si="202"/>
        <v>6.1714760990518389</v>
      </c>
      <c r="K203" s="1">
        <f t="shared" si="202"/>
        <v>6.0173964196220053</v>
      </c>
      <c r="L203" s="1">
        <f t="shared" ref="L203:O203" si="203">SUM(L204:L205)</f>
        <v>5.8600410387466297</v>
      </c>
      <c r="M203" s="1">
        <f t="shared" si="203"/>
        <v>5.6995378585085072</v>
      </c>
      <c r="N203" s="1">
        <f t="shared" si="203"/>
        <v>5.6995386717142749</v>
      </c>
      <c r="O203" s="1">
        <f t="shared" si="203"/>
        <v>5.6995359710039066</v>
      </c>
      <c r="P203" s="1">
        <f>SUM(P204:P205)</f>
        <v>5.6995362980066018</v>
      </c>
      <c r="Q203" s="1">
        <f>SUM(Q204:Q205)</f>
        <v>5.6995266932746169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7.1829248518193456</v>
      </c>
      <c r="G204" s="1">
        <f t="shared" si="204"/>
        <v>6.5258277799254989</v>
      </c>
      <c r="H204" s="1">
        <f t="shared" si="204"/>
        <v>6.0744174022477395</v>
      </c>
      <c r="I204" s="1">
        <f t="shared" si="204"/>
        <v>6.3898207494126034</v>
      </c>
      <c r="J204" s="1">
        <f t="shared" si="204"/>
        <v>6.1714760990518389</v>
      </c>
      <c r="K204" s="1">
        <f t="shared" si="204"/>
        <v>6.0173964196220053</v>
      </c>
      <c r="L204" s="1">
        <f t="shared" ref="L204:O204" si="205">L198-L201</f>
        <v>5.8600410387466297</v>
      </c>
      <c r="M204" s="1">
        <f t="shared" si="205"/>
        <v>5.6995378585085072</v>
      </c>
      <c r="N204" s="1">
        <f t="shared" si="205"/>
        <v>5.6995386717142749</v>
      </c>
      <c r="O204" s="1">
        <f t="shared" si="205"/>
        <v>5.6995359710039066</v>
      </c>
      <c r="P204" s="1">
        <f>P198-P201</f>
        <v>5.6995362980066018</v>
      </c>
      <c r="Q204" s="1">
        <f>Q198-Q201</f>
        <v>5.6995266932746169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</v>
      </c>
      <c r="L205" s="1">
        <f t="shared" ref="L205:O205" si="206">L199-L202</f>
        <v>0</v>
      </c>
      <c r="M205" s="1">
        <f t="shared" si="206"/>
        <v>0</v>
      </c>
      <c r="N205" s="1">
        <f t="shared" si="206"/>
        <v>0</v>
      </c>
      <c r="O205" s="1">
        <f t="shared" si="206"/>
        <v>0</v>
      </c>
      <c r="P205" s="1">
        <f>P199-P202</f>
        <v>0</v>
      </c>
      <c r="Q205" s="1">
        <f>Q199-Q202</f>
        <v>0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1.3103063748607897</v>
      </c>
      <c r="G206" s="1">
        <f t="shared" ref="G206:O206" si="207">G207</f>
        <v>0.40573114005600075</v>
      </c>
      <c r="H206" s="1">
        <f t="shared" si="207"/>
        <v>1.6986001932615626</v>
      </c>
      <c r="I206" s="1">
        <f t="shared" si="207"/>
        <v>2.8294483975269773</v>
      </c>
      <c r="J206" s="1">
        <f t="shared" si="207"/>
        <v>3.4566076865299538</v>
      </c>
      <c r="K206" s="1">
        <f t="shared" si="207"/>
        <v>4.0437247075334923</v>
      </c>
      <c r="L206" s="1">
        <f t="shared" si="207"/>
        <v>3.9994143297469469</v>
      </c>
      <c r="M206" s="1">
        <f t="shared" si="207"/>
        <v>5.1112933925797011</v>
      </c>
      <c r="N206" s="1">
        <f t="shared" si="207"/>
        <v>4.871596554521183</v>
      </c>
      <c r="O206" s="1">
        <f t="shared" si="207"/>
        <v>4.4184329094642809</v>
      </c>
      <c r="P206" s="1">
        <f>P207</f>
        <v>5.2015189190748554</v>
      </c>
      <c r="Q206" s="1">
        <f>Q207</f>
        <v>5.2186551978918798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1.3103063748607897</v>
      </c>
      <c r="G207" s="1">
        <f>'[1]Electricity and CHPs'!C$92</f>
        <v>0.40573114005600075</v>
      </c>
      <c r="H207" s="1">
        <f>'[1]Electricity and CHPs'!D$92</f>
        <v>1.6986001932615626</v>
      </c>
      <c r="I207" s="1">
        <f>'[1]Electricity and CHPs'!E$92</f>
        <v>2.8294483975269773</v>
      </c>
      <c r="J207" s="1">
        <f>'[1]Electricity and CHPs'!F$92</f>
        <v>3.4566076865299538</v>
      </c>
      <c r="K207" s="1">
        <f>'[1]Electricity and CHPs'!G$92</f>
        <v>4.0437247075334923</v>
      </c>
      <c r="L207" s="1">
        <f>'[1]Electricity and CHPs'!H$92</f>
        <v>3.9994143297469469</v>
      </c>
      <c r="M207" s="1">
        <f>'[1]Electricity and CHPs'!I$92</f>
        <v>5.1112933925797011</v>
      </c>
      <c r="N207" s="1">
        <f>'[1]Electricity and CHPs'!J$92</f>
        <v>4.871596554521183</v>
      </c>
      <c r="O207" s="1">
        <f>'[1]Electricity and CHPs'!K$92</f>
        <v>4.4184329094642809</v>
      </c>
      <c r="P207" s="1">
        <f>'[1]Electricity and CHPs'!L$92</f>
        <v>5.2015189190748554</v>
      </c>
      <c r="Q207" s="1">
        <f>'[1]Electricity and CHPs'!M$92</f>
        <v>5.2186551978918798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1.6205783964369908E-3</v>
      </c>
      <c r="L208" s="1">
        <f t="shared" si="208"/>
        <v>1.6933844547336494E-3</v>
      </c>
      <c r="M208" s="1">
        <f t="shared" si="208"/>
        <v>4.5491667678893731E-3</v>
      </c>
      <c r="N208" s="1">
        <f t="shared" si="208"/>
        <v>4.5861014619975942E-3</v>
      </c>
      <c r="O208" s="1">
        <f t="shared" si="208"/>
        <v>3.8683294481048347E-2</v>
      </c>
      <c r="P208" s="1">
        <f>+P209</f>
        <v>0.10121920626322148</v>
      </c>
      <c r="Q208" s="1">
        <f>+Q209</f>
        <v>0.10152926294294327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1.6205783964369908E-3</v>
      </c>
      <c r="L209" s="1">
        <f>'[1]Electricity and CHPs'!H$96</f>
        <v>1.6933844547336494E-3</v>
      </c>
      <c r="M209" s="1">
        <f>'[1]Electricity and CHPs'!I$96</f>
        <v>4.5491667678893731E-3</v>
      </c>
      <c r="N209" s="1">
        <f>'[1]Electricity and CHPs'!J$96</f>
        <v>4.5861014619975942E-3</v>
      </c>
      <c r="O209" s="1">
        <f>'[1]Electricity and CHPs'!K$96</f>
        <v>3.8683294481048347E-2</v>
      </c>
      <c r="P209" s="1">
        <f>'[1]Electricity and CHPs'!L$96</f>
        <v>0.10121920626322148</v>
      </c>
      <c r="Q209" s="1">
        <f>'[1]Electricity and CHPs'!M$96</f>
        <v>0.10152926294294327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7.0190317087329808</v>
      </c>
      <c r="G210" s="1">
        <f t="shared" ref="G210:K210" si="209">SUM(G211,G217,G219,G225,G227,G229,G231)</f>
        <v>15.83263878820431</v>
      </c>
      <c r="H210" s="1">
        <f t="shared" si="209"/>
        <v>15.579936011500665</v>
      </c>
      <c r="I210" s="1">
        <f t="shared" si="209"/>
        <v>9.0335247220768586</v>
      </c>
      <c r="J210" s="1">
        <f t="shared" si="209"/>
        <v>8.1584022500397939</v>
      </c>
      <c r="K210" s="1">
        <f t="shared" si="209"/>
        <v>6.8300419081503296</v>
      </c>
      <c r="L210" s="1">
        <f t="shared" ref="L210:O210" si="210">SUM(L211,L217,L219,L225,L227,L229,L231)</f>
        <v>6.2334678079009613</v>
      </c>
      <c r="M210" s="1">
        <f t="shared" si="210"/>
        <v>6.8103516231330943</v>
      </c>
      <c r="N210" s="1">
        <f t="shared" si="210"/>
        <v>8.9261243872474338</v>
      </c>
      <c r="O210" s="1">
        <f t="shared" si="210"/>
        <v>10.983684727927269</v>
      </c>
      <c r="P210" s="1">
        <f>SUM(P211,P217,P219,P225,P227,P229,P231)</f>
        <v>11.428956183155803</v>
      </c>
      <c r="Q210" s="1">
        <f>SUM(Q211,Q217,Q219,Q225,Q227,Q229,Q231)</f>
        <v>11.07905322884838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2.634672761962376</v>
      </c>
      <c r="G211" s="1">
        <f t="shared" ref="G211:O211" si="211">+G212</f>
        <v>3.4439513450676307</v>
      </c>
      <c r="H211" s="1">
        <f t="shared" si="211"/>
        <v>3.4409218816729235</v>
      </c>
      <c r="I211" s="1">
        <f t="shared" si="211"/>
        <v>2.2439546687380973</v>
      </c>
      <c r="J211" s="1">
        <f t="shared" si="211"/>
        <v>2.2650127407512439</v>
      </c>
      <c r="K211" s="1">
        <f t="shared" si="211"/>
        <v>2.2651331350257795</v>
      </c>
      <c r="L211" s="1">
        <f t="shared" si="211"/>
        <v>1.5650723854887023</v>
      </c>
      <c r="M211" s="1">
        <f t="shared" si="211"/>
        <v>2.0044338836141806</v>
      </c>
      <c r="N211" s="1">
        <f t="shared" si="211"/>
        <v>1.684074782949267</v>
      </c>
      <c r="O211" s="1">
        <f t="shared" si="211"/>
        <v>1.5597139432645779</v>
      </c>
      <c r="P211" s="1">
        <f>+P212</f>
        <v>1.5595025164039145</v>
      </c>
      <c r="Q211" s="1">
        <f>+Q212</f>
        <v>1.5593178953824682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2.634672761962376</v>
      </c>
      <c r="G212" s="1">
        <f>'[1]Electricity and CHPs'!C$97+G216</f>
        <v>3.4439513450676307</v>
      </c>
      <c r="H212" s="1">
        <f>'[1]Electricity and CHPs'!D$97+H216</f>
        <v>3.4409218816729235</v>
      </c>
      <c r="I212" s="1">
        <f>'[1]Electricity and CHPs'!E$97+I216</f>
        <v>2.2439546687380973</v>
      </c>
      <c r="J212" s="1">
        <f>'[1]Electricity and CHPs'!F$97+J216</f>
        <v>2.2650127407512439</v>
      </c>
      <c r="K212" s="1">
        <f>'[1]Electricity and CHPs'!G$97+K216</f>
        <v>2.2651331350257795</v>
      </c>
      <c r="L212" s="1">
        <f>'[1]Electricity and CHPs'!H$97+L216</f>
        <v>1.5650723854887023</v>
      </c>
      <c r="M212" s="1">
        <f>'[1]Electricity and CHPs'!I$97+M216</f>
        <v>2.0044338836141806</v>
      </c>
      <c r="N212" s="1">
        <f>'[1]Electricity and CHPs'!J$97+N216</f>
        <v>1.684074782949267</v>
      </c>
      <c r="O212" s="1">
        <f>'[1]Electricity and CHPs'!K$97+O216</f>
        <v>1.5597139432645779</v>
      </c>
      <c r="P212" s="1">
        <f>'[1]Electricity and CHPs'!L$97+P216</f>
        <v>1.5595025164039145</v>
      </c>
      <c r="Q212" s="1">
        <f>'[1]Electricity and CHPs'!M$97+Q216</f>
        <v>1.5593178953824682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1.7328982326223821</v>
      </c>
      <c r="G213" s="1">
        <f t="shared" ref="G213:O213" si="212">G214</f>
        <v>1.8866666334993001</v>
      </c>
      <c r="H213" s="1">
        <f t="shared" si="212"/>
        <v>1.8836370221874896</v>
      </c>
      <c r="I213" s="1">
        <f t="shared" si="212"/>
        <v>0.68666943717808482</v>
      </c>
      <c r="J213" s="1">
        <f t="shared" si="212"/>
        <v>0.70772615885133994</v>
      </c>
      <c r="K213" s="1">
        <f t="shared" si="212"/>
        <v>0.70784465425689547</v>
      </c>
      <c r="L213" s="1">
        <f t="shared" si="212"/>
        <v>7.7807175900401759E-3</v>
      </c>
      <c r="M213" s="1">
        <f t="shared" si="212"/>
        <v>0.44713984343908164</v>
      </c>
      <c r="N213" s="1">
        <f t="shared" si="212"/>
        <v>0.12677925511790433</v>
      </c>
      <c r="O213" s="1">
        <f t="shared" si="212"/>
        <v>2.413597986766769E-3</v>
      </c>
      <c r="P213" s="1">
        <f>P214</f>
        <v>2.1946858956700677E-3</v>
      </c>
      <c r="Q213" s="1">
        <f>Q214</f>
        <v>1.9873586878562666E-3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1.7328982326223821</v>
      </c>
      <c r="G214" s="1">
        <f t="shared" ref="G214:K214" si="213">G212-G216</f>
        <v>1.8866666334993001</v>
      </c>
      <c r="H214" s="1">
        <f t="shared" si="213"/>
        <v>1.8836370221874896</v>
      </c>
      <c r="I214" s="1">
        <f t="shared" si="213"/>
        <v>0.68666943717808482</v>
      </c>
      <c r="J214" s="1">
        <f t="shared" si="213"/>
        <v>0.70772615885133994</v>
      </c>
      <c r="K214" s="1">
        <f t="shared" si="213"/>
        <v>0.70784465425689547</v>
      </c>
      <c r="L214" s="1">
        <f t="shared" ref="L214:O214" si="214">L212-L216</f>
        <v>7.7807175900401759E-3</v>
      </c>
      <c r="M214" s="1">
        <f t="shared" si="214"/>
        <v>0.44713984343908164</v>
      </c>
      <c r="N214" s="1">
        <f t="shared" si="214"/>
        <v>0.12677925511790433</v>
      </c>
      <c r="O214" s="1">
        <f t="shared" si="214"/>
        <v>2.413597986766769E-3</v>
      </c>
      <c r="P214" s="1">
        <f>P212-P216</f>
        <v>2.1946858956700677E-3</v>
      </c>
      <c r="Q214" s="1">
        <f>Q212-Q216</f>
        <v>1.9873586878562666E-3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0.90177452933999391</v>
      </c>
      <c r="G215" s="1">
        <f t="shared" ref="G215:O215" si="215">G216</f>
        <v>1.5572847115683306</v>
      </c>
      <c r="H215" s="1">
        <f t="shared" si="215"/>
        <v>1.5572848594854338</v>
      </c>
      <c r="I215" s="1">
        <f t="shared" si="215"/>
        <v>1.5572852315600125</v>
      </c>
      <c r="J215" s="1">
        <f t="shared" si="215"/>
        <v>1.557286581899904</v>
      </c>
      <c r="K215" s="1">
        <f t="shared" si="215"/>
        <v>1.557288480768884</v>
      </c>
      <c r="L215" s="1">
        <f t="shared" si="215"/>
        <v>1.5572916678986621</v>
      </c>
      <c r="M215" s="1">
        <f t="shared" si="215"/>
        <v>1.557294040175099</v>
      </c>
      <c r="N215" s="1">
        <f t="shared" si="215"/>
        <v>1.5572955278313627</v>
      </c>
      <c r="O215" s="1">
        <f t="shared" si="215"/>
        <v>1.5573003452778111</v>
      </c>
      <c r="P215" s="1">
        <f>P216</f>
        <v>1.5573078305082444</v>
      </c>
      <c r="Q215" s="1">
        <f>Q216</f>
        <v>1.557330536694612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0.90177452933999391</v>
      </c>
      <c r="G216" s="1">
        <f>'[1]Electricity and CHPs'!C$98</f>
        <v>1.5572847115683306</v>
      </c>
      <c r="H216" s="1">
        <f>'[1]Electricity and CHPs'!D$98</f>
        <v>1.5572848594854338</v>
      </c>
      <c r="I216" s="1">
        <f>'[1]Electricity and CHPs'!E$98</f>
        <v>1.5572852315600125</v>
      </c>
      <c r="J216" s="1">
        <f>'[1]Electricity and CHPs'!F$98</f>
        <v>1.557286581899904</v>
      </c>
      <c r="K216" s="1">
        <f>'[1]Electricity and CHPs'!G$98</f>
        <v>1.557288480768884</v>
      </c>
      <c r="L216" s="1">
        <f>'[1]Electricity and CHPs'!H$98</f>
        <v>1.5572916678986621</v>
      </c>
      <c r="M216" s="1">
        <f>'[1]Electricity and CHPs'!I$98</f>
        <v>1.557294040175099</v>
      </c>
      <c r="N216" s="1">
        <f>'[1]Electricity and CHPs'!J$98</f>
        <v>1.5572955278313627</v>
      </c>
      <c r="O216" s="1">
        <f>'[1]Electricity and CHPs'!K$98</f>
        <v>1.5573003452778111</v>
      </c>
      <c r="P216" s="1">
        <f>'[1]Electricity and CHPs'!L$98</f>
        <v>1.5573078305082444</v>
      </c>
      <c r="Q216" s="1">
        <f>'[1]Electricity and CHPs'!M$98</f>
        <v>1.557330536694612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2.9000014853971168</v>
      </c>
      <c r="G217" s="1">
        <f t="shared" ref="G217:O217" si="216">+G218</f>
        <v>7.6038441768948033</v>
      </c>
      <c r="H217" s="1">
        <f t="shared" si="216"/>
        <v>7.6024259969185479</v>
      </c>
      <c r="I217" s="1">
        <f t="shared" si="216"/>
        <v>2.3003723742158035</v>
      </c>
      <c r="J217" s="1">
        <f t="shared" si="216"/>
        <v>1.3912622604809637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2.2332353060185626</v>
      </c>
      <c r="O217" s="1">
        <f t="shared" si="216"/>
        <v>4.1597193064079407</v>
      </c>
      <c r="P217" s="1">
        <f>+P218</f>
        <v>4.4076957835889861</v>
      </c>
      <c r="Q217" s="1">
        <f>+Q218</f>
        <v>3.8176820312276853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2.9000014853971168</v>
      </c>
      <c r="G218" s="1">
        <f>'[1]Electricity and CHPs'!C$99</f>
        <v>7.6038441768948033</v>
      </c>
      <c r="H218" s="1">
        <f>'[1]Electricity and CHPs'!D$99</f>
        <v>7.6024259969185479</v>
      </c>
      <c r="I218" s="1">
        <f>'[1]Electricity and CHPs'!E$99</f>
        <v>2.3003723742158035</v>
      </c>
      <c r="J218" s="1">
        <f>'[1]Electricity and CHPs'!F$99</f>
        <v>1.3912622604809637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2.2332353060185626</v>
      </c>
      <c r="O218" s="1">
        <f>'[1]Electricity and CHPs'!K$99</f>
        <v>4.1597193064079407</v>
      </c>
      <c r="P218" s="1">
        <f>'[1]Electricity and CHPs'!L$99</f>
        <v>4.4076957835889861</v>
      </c>
      <c r="Q218" s="1">
        <f>'[1]Electricity and CHPs'!M$99</f>
        <v>3.8176820312276853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0.18406436211589677</v>
      </c>
      <c r="G219" s="1">
        <f t="shared" ref="G219:O219" si="217">+G220</f>
        <v>0.18584385812513227</v>
      </c>
      <c r="H219" s="1">
        <f t="shared" si="217"/>
        <v>1.1602924832809056E-3</v>
      </c>
      <c r="I219" s="1">
        <f t="shared" si="217"/>
        <v>1.3127554110342035E-3</v>
      </c>
      <c r="J219" s="1">
        <f t="shared" si="217"/>
        <v>1.0230997138316127E-3</v>
      </c>
      <c r="K219" s="1">
        <f t="shared" si="217"/>
        <v>9.893795921352398E-4</v>
      </c>
      <c r="L219" s="1">
        <f t="shared" si="217"/>
        <v>9.4096526861961027E-4</v>
      </c>
      <c r="M219" s="1">
        <f t="shared" si="217"/>
        <v>3.7008030565188445E-4</v>
      </c>
      <c r="N219" s="1">
        <f t="shared" si="217"/>
        <v>6.3810259168107467E-4</v>
      </c>
      <c r="O219" s="1">
        <f t="shared" si="217"/>
        <v>3.4296897194193977E-4</v>
      </c>
      <c r="P219" s="1">
        <f>+P220</f>
        <v>7.3029877517326411E-4</v>
      </c>
      <c r="Q219" s="1">
        <f>+Q220</f>
        <v>3.1859230539517695E-4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0.18406436211589677</v>
      </c>
      <c r="G220" s="1">
        <f>'[1]Electricity and CHPs'!C$100</f>
        <v>0.18584385812513227</v>
      </c>
      <c r="H220" s="1">
        <f>'[1]Electricity and CHPs'!D$100</f>
        <v>1.1602924832809056E-3</v>
      </c>
      <c r="I220" s="1">
        <f>'[1]Electricity and CHPs'!E$100</f>
        <v>1.3127554110342035E-3</v>
      </c>
      <c r="J220" s="1">
        <f>'[1]Electricity and CHPs'!F$100</f>
        <v>1.0230997138316127E-3</v>
      </c>
      <c r="K220" s="1">
        <f>'[1]Electricity and CHPs'!G$100</f>
        <v>9.893795921352398E-4</v>
      </c>
      <c r="L220" s="1">
        <f>'[1]Electricity and CHPs'!H$100</f>
        <v>9.4096526861961027E-4</v>
      </c>
      <c r="M220" s="1">
        <f>'[1]Electricity and CHPs'!I$100</f>
        <v>3.7008030565188445E-4</v>
      </c>
      <c r="N220" s="1">
        <f>'[1]Electricity and CHPs'!J$100</f>
        <v>6.3810259168107467E-4</v>
      </c>
      <c r="O220" s="1">
        <f>'[1]Electricity and CHPs'!K$100</f>
        <v>3.4296897194193977E-4</v>
      </c>
      <c r="P220" s="1">
        <f>'[1]Electricity and CHPs'!L$100</f>
        <v>7.3029877517326411E-4</v>
      </c>
      <c r="Q220" s="1">
        <f>'[1]Electricity and CHPs'!M$100</f>
        <v>3.1859230539517695E-4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0.18406436211589677</v>
      </c>
      <c r="G221" s="1">
        <f t="shared" ref="G221:O221" si="218">G222</f>
        <v>0.18584385812513227</v>
      </c>
      <c r="H221" s="1">
        <f t="shared" si="218"/>
        <v>1.1602924832809056E-3</v>
      </c>
      <c r="I221" s="1">
        <f t="shared" si="218"/>
        <v>1.3127554110342035E-3</v>
      </c>
      <c r="J221" s="1">
        <f t="shared" si="218"/>
        <v>1.0230997138316127E-3</v>
      </c>
      <c r="K221" s="1">
        <f t="shared" si="218"/>
        <v>9.893795921352398E-4</v>
      </c>
      <c r="L221" s="1">
        <f>L222</f>
        <v>9.4096526861961027E-4</v>
      </c>
      <c r="M221" s="1">
        <f t="shared" si="218"/>
        <v>3.7008030565188445E-4</v>
      </c>
      <c r="N221" s="1">
        <f t="shared" si="218"/>
        <v>6.3810259168107467E-4</v>
      </c>
      <c r="O221" s="1">
        <f t="shared" si="218"/>
        <v>3.4296897194193977E-4</v>
      </c>
      <c r="P221" s="1">
        <f>P222</f>
        <v>7.3029877517326411E-4</v>
      </c>
      <c r="Q221" s="1">
        <f>Q222</f>
        <v>3.1859230539517695E-4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0.18406436211589677</v>
      </c>
      <c r="G222" s="1">
        <f t="shared" ref="G222:K222" si="219">G220-G224</f>
        <v>0.18584385812513227</v>
      </c>
      <c r="H222" s="1">
        <f t="shared" si="219"/>
        <v>1.1602924832809056E-3</v>
      </c>
      <c r="I222" s="1">
        <f t="shared" si="219"/>
        <v>1.3127554110342035E-3</v>
      </c>
      <c r="J222" s="1">
        <f t="shared" si="219"/>
        <v>1.0230997138316127E-3</v>
      </c>
      <c r="K222" s="1">
        <f t="shared" si="219"/>
        <v>9.893795921352398E-4</v>
      </c>
      <c r="L222" s="1">
        <f>L220-L224</f>
        <v>9.4096526861961027E-4</v>
      </c>
      <c r="M222" s="1">
        <f t="shared" ref="M222:O222" si="220">M220-M224</f>
        <v>3.7008030565188445E-4</v>
      </c>
      <c r="N222" s="1">
        <f t="shared" si="220"/>
        <v>6.3810259168107467E-4</v>
      </c>
      <c r="O222" s="1">
        <f t="shared" si="220"/>
        <v>3.4296897194193977E-4</v>
      </c>
      <c r="P222" s="1">
        <f>P220-P224</f>
        <v>7.3029877517326411E-4</v>
      </c>
      <c r="Q222" s="1">
        <f>Q220-Q224</f>
        <v>3.1859230539517695E-4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1.3002930992575914</v>
      </c>
      <c r="G225" s="1">
        <f t="shared" ref="G225:O225" si="222">+G226</f>
        <v>1.1735151560628918</v>
      </c>
      <c r="H225" s="1">
        <f t="shared" si="222"/>
        <v>1.006145081898143</v>
      </c>
      <c r="I225" s="1">
        <f t="shared" si="222"/>
        <v>0.77854747502177524</v>
      </c>
      <c r="J225" s="1">
        <f t="shared" si="222"/>
        <v>0.60254038477920757</v>
      </c>
      <c r="K225" s="1">
        <f t="shared" si="222"/>
        <v>0.46626670620588812</v>
      </c>
      <c r="L225" s="1">
        <f t="shared" si="222"/>
        <v>0.36079640239237432</v>
      </c>
      <c r="M225" s="1">
        <f t="shared" si="222"/>
        <v>0.2792185815796781</v>
      </c>
      <c r="N225" s="1">
        <f t="shared" si="222"/>
        <v>0.25097044745465008</v>
      </c>
      <c r="O225" s="1">
        <f t="shared" si="222"/>
        <v>0.26404370111276448</v>
      </c>
      <c r="P225" s="1">
        <f>+P226</f>
        <v>0.20612611021449323</v>
      </c>
      <c r="Q225" s="1">
        <f>+Q226</f>
        <v>0.17866783547389514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1.3002930992575914</v>
      </c>
      <c r="G226" s="1">
        <f>'[1]Electricity and CHPs'!C$101</f>
        <v>1.1735151560628918</v>
      </c>
      <c r="H226" s="1">
        <f>'[1]Electricity and CHPs'!D$101</f>
        <v>1.006145081898143</v>
      </c>
      <c r="I226" s="1">
        <f>'[1]Electricity and CHPs'!E$101</f>
        <v>0.77854747502177524</v>
      </c>
      <c r="J226" s="1">
        <f>'[1]Electricity and CHPs'!F$101</f>
        <v>0.60254038477920757</v>
      </c>
      <c r="K226" s="1">
        <f>'[1]Electricity and CHPs'!G$101</f>
        <v>0.46626670620588812</v>
      </c>
      <c r="L226" s="1">
        <f>'[1]Electricity and CHPs'!H$101</f>
        <v>0.36079640239237432</v>
      </c>
      <c r="M226" s="1">
        <f>'[1]Electricity and CHPs'!I$101</f>
        <v>0.2792185815796781</v>
      </c>
      <c r="N226" s="1">
        <f>'[1]Electricity and CHPs'!J$101</f>
        <v>0.25097044745465008</v>
      </c>
      <c r="O226" s="1">
        <f>'[1]Electricity and CHPs'!K$101</f>
        <v>0.26404370111276448</v>
      </c>
      <c r="P226" s="1">
        <f>'[1]Electricity and CHPs'!L$101</f>
        <v>0.20612611021449323</v>
      </c>
      <c r="Q226" s="1">
        <f>'[1]Electricity and CHPs'!M$101</f>
        <v>0.17866783547389514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2.6098150698876568E-5</v>
      </c>
      <c r="J227" s="1">
        <f t="shared" si="223"/>
        <v>4.0950133908677277E-5</v>
      </c>
      <c r="K227" s="1">
        <f t="shared" si="223"/>
        <v>4.3227780112411672E-5</v>
      </c>
      <c r="L227" s="1">
        <f t="shared" si="223"/>
        <v>4.395130972703971E-5</v>
      </c>
      <c r="M227" s="1">
        <f t="shared" si="223"/>
        <v>4.6149490461966188E-5</v>
      </c>
      <c r="N227" s="1">
        <f t="shared" si="223"/>
        <v>4.7163693464034713E-5</v>
      </c>
      <c r="O227" s="1">
        <f t="shared" si="223"/>
        <v>5.2991356756462799E-5</v>
      </c>
      <c r="P227" s="1">
        <f>+P228</f>
        <v>5.6273356328914659E-5</v>
      </c>
      <c r="Q227" s="1">
        <f>+Q228</f>
        <v>1.0306757751039172E-4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2.6098150698876568E-5</v>
      </c>
      <c r="J228" s="1">
        <f>'[1]Electricity and CHPs'!F$102</f>
        <v>4.0950133908677277E-5</v>
      </c>
      <c r="K228" s="1">
        <f>'[1]Electricity and CHPs'!G$102</f>
        <v>4.3227780112411672E-5</v>
      </c>
      <c r="L228" s="1">
        <f>'[1]Electricity and CHPs'!H$102</f>
        <v>4.395130972703971E-5</v>
      </c>
      <c r="M228" s="1">
        <f>'[1]Electricity and CHPs'!I$102</f>
        <v>4.6149490461966188E-5</v>
      </c>
      <c r="N228" s="1">
        <f>'[1]Electricity and CHPs'!J$102</f>
        <v>4.7163693464034713E-5</v>
      </c>
      <c r="O228" s="1">
        <f>'[1]Electricity and CHPs'!K$102</f>
        <v>5.2991356756462799E-5</v>
      </c>
      <c r="P228" s="1">
        <f>'[1]Electricity and CHPs'!L$102</f>
        <v>5.6273356328914659E-5</v>
      </c>
      <c r="Q228" s="1">
        <f>'[1]Electricity and CHPs'!M$102</f>
        <v>1.0306757751039172E-4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2.2298509257126216E-4</v>
      </c>
      <c r="L229" s="1">
        <f t="shared" si="224"/>
        <v>2.196004102567467E-4</v>
      </c>
      <c r="M229" s="1">
        <f t="shared" si="224"/>
        <v>2.1885511704955926E-4</v>
      </c>
      <c r="N229" s="1">
        <f t="shared" si="224"/>
        <v>2.1945705543165473E-4</v>
      </c>
      <c r="O229" s="1">
        <f t="shared" si="224"/>
        <v>2.2069567826989994E-4</v>
      </c>
      <c r="P229" s="1">
        <f>+P230</f>
        <v>2.2334750598149703E-4</v>
      </c>
      <c r="Q229" s="1">
        <f>+Q230</f>
        <v>2.9749944487845103E-4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2.2298509257126216E-4</v>
      </c>
      <c r="L230" s="1">
        <f>'[1]Electricity and CHPs'!H$90</f>
        <v>2.196004102567467E-4</v>
      </c>
      <c r="M230" s="1">
        <f>'[1]Electricity and CHPs'!I$90</f>
        <v>2.1885511704955926E-4</v>
      </c>
      <c r="N230" s="1">
        <f>'[1]Electricity and CHPs'!J$90</f>
        <v>2.1945705543165473E-4</v>
      </c>
      <c r="O230" s="1">
        <f>'[1]Electricity and CHPs'!K$90</f>
        <v>2.2069567826989994E-4</v>
      </c>
      <c r="P230" s="1">
        <f>'[1]Electricity and CHPs'!L$90</f>
        <v>2.2334750598149703E-4</v>
      </c>
      <c r="Q230" s="1">
        <f>'[1]Electricity and CHPs'!M$90</f>
        <v>2.9749944487845103E-4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3.4254842520538507</v>
      </c>
      <c r="H231" s="1">
        <f t="shared" si="225"/>
        <v>3.5292827585277684</v>
      </c>
      <c r="I231" s="1">
        <f t="shared" si="225"/>
        <v>3.709311350539449</v>
      </c>
      <c r="J231" s="1">
        <f t="shared" si="225"/>
        <v>3.8985228141806383</v>
      </c>
      <c r="K231" s="1">
        <f t="shared" si="225"/>
        <v>4.0973864744538426</v>
      </c>
      <c r="L231" s="1">
        <f t="shared" si="225"/>
        <v>4.3063945030312816</v>
      </c>
      <c r="M231" s="1">
        <f t="shared" si="225"/>
        <v>4.5260640730260731</v>
      </c>
      <c r="N231" s="1">
        <f t="shared" si="225"/>
        <v>4.7569391274843777</v>
      </c>
      <c r="O231" s="1">
        <f t="shared" si="225"/>
        <v>4.9995911211350164</v>
      </c>
      <c r="P231" s="1">
        <f>+P232</f>
        <v>5.2546218533109261</v>
      </c>
      <c r="Q231" s="1">
        <f>+Q232</f>
        <v>5.5226663074365474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3.4254842520538507</v>
      </c>
      <c r="H232" s="1">
        <f>'[1]Electricity and CHPs'!D$123</f>
        <v>3.5292827585277684</v>
      </c>
      <c r="I232" s="1">
        <f>'[1]Electricity and CHPs'!E$123</f>
        <v>3.709311350539449</v>
      </c>
      <c r="J232" s="1">
        <f>'[1]Electricity and CHPs'!F$123</f>
        <v>3.8985228141806383</v>
      </c>
      <c r="K232" s="1">
        <f>'[1]Electricity and CHPs'!G$123</f>
        <v>4.0973864744538426</v>
      </c>
      <c r="L232" s="1">
        <f>'[1]Electricity and CHPs'!H$123</f>
        <v>4.3063945030312816</v>
      </c>
      <c r="M232" s="1">
        <f>'[1]Electricity and CHPs'!I$123</f>
        <v>4.5260640730260731</v>
      </c>
      <c r="N232" s="1">
        <f>'[1]Electricity and CHPs'!J$123</f>
        <v>4.7569391274843777</v>
      </c>
      <c r="O232" s="1">
        <f>'[1]Electricity and CHPs'!K$123</f>
        <v>4.9995911211350164</v>
      </c>
      <c r="P232" s="1">
        <f>'[1]Electricity and CHPs'!L$123</f>
        <v>5.2546218533109261</v>
      </c>
      <c r="Q232" s="1">
        <f>'[1]Electricity and CHPs'!M$123</f>
        <v>5.5226663074365474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6.5044125327824887</v>
      </c>
      <c r="G233" s="1">
        <f t="shared" ref="G233:K233" si="226">SUM(G234,G240,G273,G282,G288)</f>
        <v>8.2334784056808132</v>
      </c>
      <c r="H233" s="1">
        <f t="shared" si="226"/>
        <v>8.437852077039329</v>
      </c>
      <c r="I233" s="1">
        <f t="shared" si="226"/>
        <v>14.09301757893367</v>
      </c>
      <c r="J233" s="1">
        <f t="shared" si="226"/>
        <v>17.354179903636012</v>
      </c>
      <c r="K233" s="1">
        <f t="shared" si="226"/>
        <v>16.525959339697199</v>
      </c>
      <c r="L233" s="1">
        <f t="shared" ref="L233:O233" si="227">SUM(L234,L240,L273,L282,L288)</f>
        <v>17.43298076471342</v>
      </c>
      <c r="M233" s="1">
        <f t="shared" si="227"/>
        <v>16.009035937298911</v>
      </c>
      <c r="N233" s="1">
        <f t="shared" si="227"/>
        <v>16.054893666090667</v>
      </c>
      <c r="O233" s="1">
        <f t="shared" si="227"/>
        <v>16.529931271791384</v>
      </c>
      <c r="P233" s="1">
        <f>SUM(P234,P240,P273,P282,P288)</f>
        <v>16.525308440684874</v>
      </c>
      <c r="Q233" s="1">
        <f>SUM(Q234,Q240,Q273,Q282,Q288)</f>
        <v>16.972763996388821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0.92934506068164746</v>
      </c>
      <c r="G234" s="1">
        <f t="shared" ref="G234:O234" si="228">+G235</f>
        <v>2.0723805192236053</v>
      </c>
      <c r="H234" s="1">
        <f t="shared" si="228"/>
        <v>2.7284111891074811E-2</v>
      </c>
      <c r="I234" s="1">
        <f t="shared" si="228"/>
        <v>1.3063050562825889</v>
      </c>
      <c r="J234" s="1">
        <f t="shared" si="228"/>
        <v>0.83789504327709263</v>
      </c>
      <c r="K234" s="1">
        <f t="shared" si="228"/>
        <v>4.0361402088766984E-2</v>
      </c>
      <c r="L234" s="1">
        <f t="shared" si="228"/>
        <v>4.5068658613177243E-2</v>
      </c>
      <c r="M234" s="1">
        <f t="shared" si="228"/>
        <v>4.4302215011751661E-2</v>
      </c>
      <c r="N234" s="1">
        <f t="shared" si="228"/>
        <v>4.3642272762013233E-2</v>
      </c>
      <c r="O234" s="1">
        <f t="shared" si="228"/>
        <v>4.7810375945085283E-2</v>
      </c>
      <c r="P234" s="1">
        <f>+P235</f>
        <v>4.5754077568156429E-2</v>
      </c>
      <c r="Q234" s="1">
        <f>+Q235</f>
        <v>4.6138500897852812E-2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0.92934506068164746</v>
      </c>
      <c r="G235" s="1">
        <f>'[1]Electricity and CHPs'!C$104</f>
        <v>2.0723805192236053</v>
      </c>
      <c r="H235" s="1">
        <f>'[1]Electricity and CHPs'!D$104</f>
        <v>2.7284111891074811E-2</v>
      </c>
      <c r="I235" s="1">
        <f>'[1]Electricity and CHPs'!E$104</f>
        <v>1.3063050562825889</v>
      </c>
      <c r="J235" s="1">
        <f>'[1]Electricity and CHPs'!F$104</f>
        <v>0.83789504327709263</v>
      </c>
      <c r="K235" s="1">
        <f>'[1]Electricity and CHPs'!G$104</f>
        <v>4.0361402088766984E-2</v>
      </c>
      <c r="L235" s="1">
        <f>'[1]Electricity and CHPs'!H$104</f>
        <v>4.5068658613177243E-2</v>
      </c>
      <c r="M235" s="1">
        <f>'[1]Electricity and CHPs'!I$104</f>
        <v>4.4302215011751661E-2</v>
      </c>
      <c r="N235" s="1">
        <f>'[1]Electricity and CHPs'!J$104</f>
        <v>4.3642272762013233E-2</v>
      </c>
      <c r="O235" s="1">
        <f>'[1]Electricity and CHPs'!K$104</f>
        <v>4.7810375945085283E-2</v>
      </c>
      <c r="P235" s="1">
        <f>'[1]Electricity and CHPs'!L$104</f>
        <v>4.5754077568156429E-2</v>
      </c>
      <c r="Q235" s="1">
        <f>'[1]Electricity and CHPs'!M$104</f>
        <v>4.6138500897852812E-2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0.92934506068164746</v>
      </c>
      <c r="G236" s="1">
        <f t="shared" ref="G236:O236" si="229">G237</f>
        <v>2.0723805192236053</v>
      </c>
      <c r="H236" s="1">
        <f t="shared" si="229"/>
        <v>2.7284111891074811E-2</v>
      </c>
      <c r="I236" s="1">
        <f t="shared" si="229"/>
        <v>1.3063050562825889</v>
      </c>
      <c r="J236" s="1">
        <f t="shared" si="229"/>
        <v>0.83789504327709263</v>
      </c>
      <c r="K236" s="1">
        <f t="shared" si="229"/>
        <v>4.0361402088766984E-2</v>
      </c>
      <c r="L236" s="1">
        <f t="shared" si="229"/>
        <v>4.5068658613177243E-2</v>
      </c>
      <c r="M236" s="1">
        <f t="shared" si="229"/>
        <v>4.4302215011751661E-2</v>
      </c>
      <c r="N236" s="1">
        <f t="shared" si="229"/>
        <v>4.3642272762013233E-2</v>
      </c>
      <c r="O236" s="1">
        <f t="shared" si="229"/>
        <v>4.7810375945085283E-2</v>
      </c>
      <c r="P236" s="1">
        <f>P237</f>
        <v>4.5754077568156429E-2</v>
      </c>
      <c r="Q236" s="1">
        <f>Q237</f>
        <v>4.6138500897852812E-2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0.92934506068164746</v>
      </c>
      <c r="G237" s="1">
        <f t="shared" ref="G237:K237" si="230">G235-G239</f>
        <v>2.0723805192236053</v>
      </c>
      <c r="H237" s="1">
        <f t="shared" si="230"/>
        <v>2.7284111891074811E-2</v>
      </c>
      <c r="I237" s="1">
        <f t="shared" si="230"/>
        <v>1.3063050562825889</v>
      </c>
      <c r="J237" s="1">
        <f t="shared" si="230"/>
        <v>0.83789504327709263</v>
      </c>
      <c r="K237" s="1">
        <f t="shared" si="230"/>
        <v>4.0361402088766984E-2</v>
      </c>
      <c r="L237" s="1">
        <f t="shared" ref="L237:O237" si="231">L235-L239</f>
        <v>4.5068658613177243E-2</v>
      </c>
      <c r="M237" s="1">
        <f t="shared" si="231"/>
        <v>4.4302215011751661E-2</v>
      </c>
      <c r="N237" s="1">
        <f t="shared" si="231"/>
        <v>4.3642272762013233E-2</v>
      </c>
      <c r="O237" s="1">
        <f t="shared" si="231"/>
        <v>4.7810375945085283E-2</v>
      </c>
      <c r="P237" s="1">
        <f>P235-P239</f>
        <v>4.5754077568156429E-2</v>
      </c>
      <c r="Q237" s="1">
        <f>Q235-Q239</f>
        <v>4.6138500897852812E-2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2.9805031410928513</v>
      </c>
      <c r="G240" s="1">
        <f t="shared" ref="G240:K240" si="235">SUM(G241:G250)</f>
        <v>2.4859476838988619</v>
      </c>
      <c r="H240" s="1">
        <f t="shared" si="235"/>
        <v>2.4301616959068366</v>
      </c>
      <c r="I240" s="1">
        <f t="shared" si="235"/>
        <v>6.4721800371768126</v>
      </c>
      <c r="J240" s="1">
        <f t="shared" si="235"/>
        <v>9.1766982026617061</v>
      </c>
      <c r="K240" s="1">
        <f t="shared" si="235"/>
        <v>8.4812373918125186</v>
      </c>
      <c r="L240" s="1">
        <f t="shared" ref="L240:O240" si="236">SUM(L241:L250)</f>
        <v>8.2073042284147775</v>
      </c>
      <c r="M240" s="1">
        <f t="shared" si="236"/>
        <v>6.526796677855474</v>
      </c>
      <c r="N240" s="1">
        <f t="shared" si="236"/>
        <v>6.3790922989663157</v>
      </c>
      <c r="O240" s="1">
        <f t="shared" si="236"/>
        <v>6.4126637603463355</v>
      </c>
      <c r="P240" s="1">
        <f>SUM(P241:P250)</f>
        <v>6.5257378303507547</v>
      </c>
      <c r="Q240" s="1">
        <f>SUM(Q241:Q250)</f>
        <v>6.7465783221566831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0.7695545991180941</v>
      </c>
      <c r="G241" s="1">
        <f>'[1]Electricity and CHPs_IN'!C$39*0.75-G88-G242</f>
        <v>0.10222829655914813</v>
      </c>
      <c r="H241" s="1">
        <f>'[1]Electricity and CHPs_IN'!D$39*0.75-H88-H242</f>
        <v>6.5289101970921692E-2</v>
      </c>
      <c r="I241" s="1">
        <f>'[1]Electricity and CHPs_IN'!E$39*0.75-I88-I242</f>
        <v>0.84868412673914539</v>
      </c>
      <c r="J241" s="1">
        <f>'[1]Electricity and CHPs'!F$103-J242</f>
        <v>1.0484883634022417</v>
      </c>
      <c r="K241" s="1">
        <f>'[1]Electricity and CHPs'!G$103-K242</f>
        <v>0.17622016425431186</v>
      </c>
      <c r="L241" s="1">
        <f>'[1]Electricity and CHPs'!H$103-L242</f>
        <v>0.13102936594385073</v>
      </c>
      <c r="M241" s="1">
        <f>'[1]Electricity and CHPs'!I$103-M242</f>
        <v>5.8469346949024892E-2</v>
      </c>
      <c r="N241" s="1">
        <f>'[1]Electricity and CHPs'!J$103-N242</f>
        <v>4.4824733294722655E-2</v>
      </c>
      <c r="O241" s="1">
        <f>'[1]Electricity and CHPs'!K$103-O242</f>
        <v>5.9390849278333595E-2</v>
      </c>
      <c r="P241" s="1">
        <f>'[1]Electricity and CHPs'!L$103-P242</f>
        <v>6.7014817321886799E-2</v>
      </c>
      <c r="Q241" s="1">
        <f>'[1]Electricity and CHPs'!M$103-Q242</f>
        <v>2.313085151554551E-2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0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5.7709869366167135E-4</v>
      </c>
      <c r="J243" s="1">
        <f>'[1]Electricity and CHPs'!F$107</f>
        <v>7.8280292101918852E-4</v>
      </c>
      <c r="K243" s="1">
        <f>'[1]Electricity and CHPs'!G$107</f>
        <v>1.2212270729710451E-3</v>
      </c>
      <c r="L243" s="1">
        <f>'[1]Electricity and CHPs'!H$107</f>
        <v>1.6931704682461479E-3</v>
      </c>
      <c r="M243" s="1">
        <f>'[1]Electricity and CHPs'!I$107</f>
        <v>2.6674554791636649E-3</v>
      </c>
      <c r="N243" s="1">
        <f>'[1]Electricity and CHPs'!J$107</f>
        <v>2.4331791140214348E-3</v>
      </c>
      <c r="O243" s="1">
        <f>'[1]Electricity and CHPs'!K$107</f>
        <v>4.4154448673619602E-3</v>
      </c>
      <c r="P243" s="1">
        <f>'[1]Electricity and CHPs'!L$107</f>
        <v>4.2808100549008082E-3</v>
      </c>
      <c r="Q243" s="1">
        <f>'[1]Electricity and CHPs'!M$107</f>
        <v>5.3161596875963089E-3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3.375559062949212E-2</v>
      </c>
      <c r="G244" s="1">
        <f>'[1]Electricity and CHPs'!C$109</f>
        <v>5.9721570466720036E-3</v>
      </c>
      <c r="H244" s="1">
        <f>'[1]Electricity and CHPs'!D$109</f>
        <v>1.9594347974163234E-2</v>
      </c>
      <c r="I244" s="1">
        <f>'[1]Electricity and CHPs'!E$109</f>
        <v>1.879624955728337E-2</v>
      </c>
      <c r="J244" s="1">
        <f>'[1]Electricity and CHPs'!F$109</f>
        <v>2.6626151779353728E-2</v>
      </c>
      <c r="K244" s="1">
        <f>'[1]Electricity and CHPs'!G$109</f>
        <v>2.596110173249596E-2</v>
      </c>
      <c r="L244" s="1">
        <f>'[1]Electricity and CHPs'!H$109</f>
        <v>3.6656198698392262E-2</v>
      </c>
      <c r="M244" s="1">
        <f>'[1]Electricity and CHPs'!I$109</f>
        <v>4.0636621969526686E-2</v>
      </c>
      <c r="N244" s="1">
        <f>'[1]Electricity and CHPs'!J$109</f>
        <v>3.5918727060313384E-2</v>
      </c>
      <c r="O244" s="1">
        <f>'[1]Electricity and CHPs'!K$109</f>
        <v>4.5641636317959165E-2</v>
      </c>
      <c r="P244" s="1">
        <f>'[1]Electricity and CHPs'!L$109</f>
        <v>0.21394795304841038</v>
      </c>
      <c r="Q244" s="1">
        <f>'[1]Electricity and CHPs'!M$109</f>
        <v>0.25794785487589478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6.0304812314077604E-2</v>
      </c>
      <c r="G246" s="1">
        <f>'[1]Electricity and CHPs'!C$112</f>
        <v>4.9145492561423393E-2</v>
      </c>
      <c r="H246" s="1">
        <f>'[1]Electricity and CHPs'!D$112</f>
        <v>0.20561196295849649</v>
      </c>
      <c r="I246" s="1">
        <f>'[1]Electricity and CHPs'!E$112</f>
        <v>1.301687499720185</v>
      </c>
      <c r="J246" s="1">
        <f>'[1]Electricity and CHPs'!F$112</f>
        <v>1.3360737365295312</v>
      </c>
      <c r="K246" s="1">
        <f>'[1]Electricity and CHPs'!G$112</f>
        <v>1.5003169693001728</v>
      </c>
      <c r="L246" s="1">
        <f>'[1]Electricity and CHPs'!H$112</f>
        <v>1.3360555047971974</v>
      </c>
      <c r="M246" s="1">
        <f>'[1]Electricity and CHPs'!I$112</f>
        <v>1.4217380658203944</v>
      </c>
      <c r="N246" s="1">
        <f>'[1]Electricity and CHPs'!J$112</f>
        <v>1.3831721664184358</v>
      </c>
      <c r="O246" s="1">
        <f>'[1]Electricity and CHPs'!K$112</f>
        <v>1.3579553363353509</v>
      </c>
      <c r="P246" s="1">
        <f>'[1]Electricity and CHPs'!L$112</f>
        <v>1.1980105147554716</v>
      </c>
      <c r="Q246" s="1">
        <f>'[1]Electricity and CHPs'!M$112</f>
        <v>1.1460985063355935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1.4243111096905381</v>
      </c>
      <c r="G248" s="1">
        <f>'[1]Electricity and CHPs'!C$115</f>
        <v>1.5783919482072848</v>
      </c>
      <c r="H248" s="1">
        <f>'[1]Electricity and CHPs'!D$115</f>
        <v>1.4829824790271979</v>
      </c>
      <c r="I248" s="1">
        <f>'[1]Electricity and CHPs'!E$115</f>
        <v>1.3239724868979559</v>
      </c>
      <c r="J248" s="1">
        <f>'[1]Electricity and CHPs'!F$115</f>
        <v>1.1649628918729289</v>
      </c>
      <c r="K248" s="1">
        <f>'[1]Electricity and CHPs'!G$115</f>
        <v>1.0059536084820908</v>
      </c>
      <c r="L248" s="1">
        <f>'[1]Electricity and CHPs'!H$115</f>
        <v>1.0059550681772427</v>
      </c>
      <c r="M248" s="1">
        <f>'[1]Electricity and CHPs'!I$115</f>
        <v>1.0059582058862002</v>
      </c>
      <c r="N248" s="1">
        <f>'[1]Electricity and CHPs'!J$115</f>
        <v>1.0059616286740267</v>
      </c>
      <c r="O248" s="1">
        <f>'[1]Electricity and CHPs'!K$115</f>
        <v>1.0059776508082983</v>
      </c>
      <c r="P248" s="1">
        <f>'[1]Electricity and CHPs'!L$115</f>
        <v>1.0552905219528348</v>
      </c>
      <c r="Q248" s="1">
        <f>'[1]Electricity and CHPs'!M$115</f>
        <v>1.0555046328390572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0.69257702934064935</v>
      </c>
      <c r="G249" s="1">
        <f>'[1]Electricity and CHPs'!C$116</f>
        <v>0.75020978952433359</v>
      </c>
      <c r="H249" s="1">
        <f>'[1]Electricity and CHPs'!D$116</f>
        <v>0.6566838039760573</v>
      </c>
      <c r="I249" s="1">
        <f>'[1]Electricity and CHPs'!E$116</f>
        <v>2.9781058616620526</v>
      </c>
      <c r="J249" s="1">
        <f>'[1]Electricity and CHPs'!F$116</f>
        <v>5.5986365567033038</v>
      </c>
      <c r="K249" s="1">
        <f>'[1]Electricity and CHPs'!G$116</f>
        <v>5.770479370694459</v>
      </c>
      <c r="L249" s="1">
        <f>'[1]Electricity and CHPs'!H$116</f>
        <v>5.6950946542802159</v>
      </c>
      <c r="M249" s="1">
        <f>'[1]Electricity and CHPs'!I$116</f>
        <v>3.9955208534154578</v>
      </c>
      <c r="N249" s="1">
        <f>'[1]Electricity and CHPs'!J$116</f>
        <v>3.9049786983330619</v>
      </c>
      <c r="O249" s="1">
        <f>'[1]Electricity and CHPs'!K$116</f>
        <v>3.9356296087115696</v>
      </c>
      <c r="P249" s="1">
        <f>'[1]Electricity and CHPs'!L$116</f>
        <v>3.9843894984416637</v>
      </c>
      <c r="Q249" s="1">
        <f>'[1]Electricity and CHPs'!M$116</f>
        <v>4.2510361861261678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3.5671390652817185E-4</v>
      </c>
      <c r="J250" s="1">
        <f>'[1]Electricity and CHPs'!F$118</f>
        <v>1.1276994533273334E-3</v>
      </c>
      <c r="K250" s="1">
        <f>'[1]Electricity and CHPs'!G$118</f>
        <v>1.0849502760167018E-3</v>
      </c>
      <c r="L250" s="1">
        <f>'[1]Electricity and CHPs'!H$118</f>
        <v>8.2026604963221972E-4</v>
      </c>
      <c r="M250" s="1">
        <f>'[1]Electricity and CHPs'!I$118</f>
        <v>1.8061283357069401E-3</v>
      </c>
      <c r="N250" s="1">
        <f>'[1]Electricity and CHPs'!J$118</f>
        <v>1.8031660717342467E-3</v>
      </c>
      <c r="O250" s="1">
        <f>'[1]Electricity and CHPs'!K$118</f>
        <v>3.6532340274618848E-3</v>
      </c>
      <c r="P250" s="1">
        <f>'[1]Electricity and CHPs'!L$118</f>
        <v>2.8037147755863956E-3</v>
      </c>
      <c r="Q250" s="1">
        <f>'[1]Electricity and CHPs'!M$118</f>
        <v>7.5441307768277614E-3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1.5157419667040002</v>
      </c>
      <c r="G251" s="1">
        <f t="shared" ref="G251:K251" si="237">SUM(G252:G261)</f>
        <v>0.86686295415945158</v>
      </c>
      <c r="H251" s="1">
        <f t="shared" si="237"/>
        <v>0.85906211601190008</v>
      </c>
      <c r="I251" s="1">
        <f t="shared" si="237"/>
        <v>4.9250302237629198</v>
      </c>
      <c r="J251" s="1">
        <f t="shared" si="237"/>
        <v>7.7478185138506905</v>
      </c>
      <c r="K251" s="1">
        <f t="shared" si="237"/>
        <v>7.3044518419921296</v>
      </c>
      <c r="L251" s="1">
        <f t="shared" ref="L251:O251" si="238">SUM(L252:L261)</f>
        <v>7.0729971870904906</v>
      </c>
      <c r="M251" s="1">
        <f t="shared" si="238"/>
        <v>5.4253065047777858</v>
      </c>
      <c r="N251" s="1">
        <f t="shared" si="238"/>
        <v>5.2987958035352865</v>
      </c>
      <c r="O251" s="1">
        <f t="shared" si="238"/>
        <v>5.3333638232032019</v>
      </c>
      <c r="P251" s="1">
        <f>SUM(P252:P261)</f>
        <v>5.3909727087573476</v>
      </c>
      <c r="Q251" s="1">
        <f>SUM(Q252:Q261)</f>
        <v>5.6088576419164635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0.74955158361931873</v>
      </c>
      <c r="G252" s="1">
        <f t="shared" si="239"/>
        <v>9.7644607012948761E-2</v>
      </c>
      <c r="H252" s="1">
        <f t="shared" si="239"/>
        <v>5.9215186621629515E-2</v>
      </c>
      <c r="I252" s="1">
        <f t="shared" si="239"/>
        <v>0.81189325290347503</v>
      </c>
      <c r="J252" s="1">
        <f t="shared" si="239"/>
        <v>1.0139498171620349</v>
      </c>
      <c r="K252" s="1">
        <f t="shared" si="239"/>
        <v>0.17219302178921261</v>
      </c>
      <c r="L252" s="1">
        <f t="shared" ref="L252:O252" si="240">L241-L263</f>
        <v>0.12869398721343731</v>
      </c>
      <c r="M252" s="1">
        <f t="shared" si="240"/>
        <v>5.7457599953925867E-2</v>
      </c>
      <c r="N252" s="1">
        <f t="shared" si="240"/>
        <v>4.4204603098503152E-2</v>
      </c>
      <c r="O252" s="1">
        <f t="shared" si="240"/>
        <v>5.8585425629127684E-2</v>
      </c>
      <c r="P252" s="1">
        <f t="shared" ref="P252:Q261" si="241">P241-P263</f>
        <v>6.6041226776838158E-2</v>
      </c>
      <c r="Q252" s="1">
        <f t="shared" si="241"/>
        <v>2.2796691866866045E-2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0</v>
      </c>
      <c r="L253" s="1">
        <f t="shared" ref="L253:O253" si="242">L242-L264</f>
        <v>0</v>
      </c>
      <c r="M253" s="1">
        <f t="shared" si="242"/>
        <v>0</v>
      </c>
      <c r="N253" s="1">
        <f t="shared" si="242"/>
        <v>0</v>
      </c>
      <c r="O253" s="1">
        <f t="shared" si="242"/>
        <v>0</v>
      </c>
      <c r="P253" s="1">
        <f t="shared" si="241"/>
        <v>0</v>
      </c>
      <c r="Q253" s="1">
        <f t="shared" si="241"/>
        <v>0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5.5208118177439811E-4</v>
      </c>
      <c r="J254" s="1">
        <f t="shared" si="239"/>
        <v>7.5701639269105502E-4</v>
      </c>
      <c r="K254" s="1">
        <f t="shared" si="239"/>
        <v>1.1933184881283191E-3</v>
      </c>
      <c r="L254" s="1">
        <f t="shared" ref="L254:O254" si="243">L243-L265</f>
        <v>1.662992543854751E-3</v>
      </c>
      <c r="M254" s="1">
        <f t="shared" si="243"/>
        <v>2.6212981299468668E-3</v>
      </c>
      <c r="N254" s="1">
        <f t="shared" si="243"/>
        <v>2.3995171660184346E-3</v>
      </c>
      <c r="O254" s="1">
        <f t="shared" si="243"/>
        <v>4.3555652097858975E-3</v>
      </c>
      <c r="P254" s="1">
        <f t="shared" si="241"/>
        <v>4.2186184924798897E-3</v>
      </c>
      <c r="Q254" s="1">
        <f t="shared" si="241"/>
        <v>5.239359832115968E-3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3.2878182316546115E-2</v>
      </c>
      <c r="G255" s="1">
        <f t="shared" ref="G255:K255" si="244">G244-G266</f>
        <v>5.7043788018564618E-3</v>
      </c>
      <c r="H255" s="1">
        <f t="shared" si="244"/>
        <v>1.7771464716056107E-2</v>
      </c>
      <c r="I255" s="1">
        <f t="shared" si="244"/>
        <v>1.7981422904753862E-2</v>
      </c>
      <c r="J255" s="1">
        <f t="shared" si="244"/>
        <v>2.5749052322144809E-2</v>
      </c>
      <c r="K255" s="1">
        <f t="shared" si="244"/>
        <v>2.5367815171505038E-2</v>
      </c>
      <c r="L255" s="1">
        <f t="shared" ref="L255:O255" si="245">L244-L266</f>
        <v>3.6002863423804134E-2</v>
      </c>
      <c r="M255" s="1">
        <f t="shared" si="245"/>
        <v>3.9933450439246253E-2</v>
      </c>
      <c r="N255" s="1">
        <f t="shared" si="245"/>
        <v>3.5421807488847927E-2</v>
      </c>
      <c r="O255" s="1">
        <f t="shared" si="245"/>
        <v>4.5022671381009689E-2</v>
      </c>
      <c r="P255" s="1">
        <f t="shared" si="241"/>
        <v>0.21083971948836136</v>
      </c>
      <c r="Q255" s="1">
        <f t="shared" si="241"/>
        <v>0.25422141339556181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5.8737310675140458E-2</v>
      </c>
      <c r="G257" s="1">
        <f t="shared" si="248"/>
        <v>4.6941917934057102E-2</v>
      </c>
      <c r="H257" s="1">
        <f t="shared" si="248"/>
        <v>0.18648366098908167</v>
      </c>
      <c r="I257" s="1">
        <f t="shared" si="248"/>
        <v>1.2452587071142946</v>
      </c>
      <c r="J257" s="1">
        <f t="shared" si="248"/>
        <v>1.2920617606791633</v>
      </c>
      <c r="K257" s="1">
        <f t="shared" si="248"/>
        <v>1.4660303698991062</v>
      </c>
      <c r="L257" s="1">
        <f t="shared" ref="L257:O257" si="249">L246-L268</f>
        <v>1.3122425557984803</v>
      </c>
      <c r="M257" s="1">
        <f t="shared" si="249"/>
        <v>1.3971364704380183</v>
      </c>
      <c r="N257" s="1">
        <f t="shared" si="249"/>
        <v>1.3640365963007792</v>
      </c>
      <c r="O257" s="1">
        <f t="shared" si="249"/>
        <v>1.3395395474429557</v>
      </c>
      <c r="P257" s="1">
        <f t="shared" si="241"/>
        <v>1.1806058308863439</v>
      </c>
      <c r="Q257" s="1">
        <f t="shared" si="241"/>
        <v>1.1295414040615257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0.67457489009299498</v>
      </c>
      <c r="G260" s="1">
        <f t="shared" si="254"/>
        <v>0.71657205041058925</v>
      </c>
      <c r="H260" s="1">
        <f t="shared" si="254"/>
        <v>0.59559180368513276</v>
      </c>
      <c r="I260" s="1">
        <f t="shared" si="254"/>
        <v>2.849003509475188</v>
      </c>
      <c r="J260" s="1">
        <f t="shared" si="254"/>
        <v>5.4142103157020713</v>
      </c>
      <c r="K260" s="1">
        <f t="shared" si="254"/>
        <v>5.6386071606324695</v>
      </c>
      <c r="L260" s="1">
        <f t="shared" ref="L260:O260" si="255">L249-L271</f>
        <v>5.5935891419281472</v>
      </c>
      <c r="M260" s="1">
        <f t="shared" si="255"/>
        <v>3.9263828105222665</v>
      </c>
      <c r="N260" s="1">
        <f t="shared" si="255"/>
        <v>3.8509550594079114</v>
      </c>
      <c r="O260" s="1">
        <f t="shared" si="255"/>
        <v>3.8822569225168349</v>
      </c>
      <c r="P260" s="1">
        <f t="shared" si="241"/>
        <v>3.9265043306758334</v>
      </c>
      <c r="Q260" s="1">
        <f t="shared" si="241"/>
        <v>4.1896236282043411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3.4125018343377156E-4</v>
      </c>
      <c r="J261" s="1">
        <f t="shared" si="256"/>
        <v>1.0905515925848297E-3</v>
      </c>
      <c r="K261" s="1">
        <f t="shared" si="256"/>
        <v>1.0601560117078652E-3</v>
      </c>
      <c r="L261" s="1">
        <f t="shared" ref="L261:O261" si="257">L250-L272</f>
        <v>8.0564618276655669E-4</v>
      </c>
      <c r="M261" s="1">
        <f t="shared" si="257"/>
        <v>1.7748752943824351E-3</v>
      </c>
      <c r="N261" s="1">
        <f t="shared" si="257"/>
        <v>1.7782200732264864E-3</v>
      </c>
      <c r="O261" s="1">
        <f t="shared" si="257"/>
        <v>3.6036910234881234E-3</v>
      </c>
      <c r="P261" s="1">
        <f t="shared" si="241"/>
        <v>2.7629824374914803E-3</v>
      </c>
      <c r="Q261" s="1">
        <f t="shared" si="241"/>
        <v>7.4351445560532055E-3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1.4647611743888509</v>
      </c>
      <c r="G262" s="1">
        <f t="shared" ref="G262:K262" si="258">SUM(G263:G272)</f>
        <v>1.6190847297394104</v>
      </c>
      <c r="H262" s="1">
        <f t="shared" si="258"/>
        <v>1.5710995798949365</v>
      </c>
      <c r="I262" s="1">
        <f t="shared" si="258"/>
        <v>1.5471498134138926</v>
      </c>
      <c r="J262" s="1">
        <f t="shared" si="258"/>
        <v>1.4288796888110158</v>
      </c>
      <c r="K262" s="1">
        <f t="shared" si="258"/>
        <v>1.1767855498203885</v>
      </c>
      <c r="L262" s="1">
        <f t="shared" ref="L262:O262" si="259">SUM(L263:L272)</f>
        <v>1.1343070413242868</v>
      </c>
      <c r="M262" s="1">
        <f t="shared" si="259"/>
        <v>1.1014901730776885</v>
      </c>
      <c r="N262" s="1">
        <f t="shared" si="259"/>
        <v>1.0802964954310295</v>
      </c>
      <c r="O262" s="1">
        <f t="shared" si="259"/>
        <v>1.0792999371431338</v>
      </c>
      <c r="P262" s="1">
        <f>SUM(P263:P272)</f>
        <v>1.1347651215934063</v>
      </c>
      <c r="Q262" s="1">
        <f>SUM(Q263:Q272)</f>
        <v>1.1377206802402193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2.0003015498775319E-2</v>
      </c>
      <c r="G263" s="1">
        <f t="shared" si="260"/>
        <v>4.583689546199368E-3</v>
      </c>
      <c r="H263" s="1">
        <f t="shared" si="260"/>
        <v>6.0739153492921742E-3</v>
      </c>
      <c r="I263" s="1">
        <f t="shared" si="260"/>
        <v>3.6790873835670326E-2</v>
      </c>
      <c r="J263" s="1">
        <f t="shared" si="260"/>
        <v>3.4538546240206872E-2</v>
      </c>
      <c r="K263" s="1">
        <f t="shared" si="260"/>
        <v>4.027142465099256E-3</v>
      </c>
      <c r="L263" s="1">
        <f t="shared" ref="L263:O263" si="261">L241*IFERROR(L120/L88,0)</f>
        <v>2.3353787304134298E-3</v>
      </c>
      <c r="M263" s="1">
        <f t="shared" si="261"/>
        <v>1.0117469950990225E-3</v>
      </c>
      <c r="N263" s="1">
        <f t="shared" si="261"/>
        <v>6.2013019621950352E-4</v>
      </c>
      <c r="O263" s="1">
        <f t="shared" si="261"/>
        <v>8.0542364920590972E-4</v>
      </c>
      <c r="P263" s="1">
        <f t="shared" ref="P263:Q272" si="262">P241*IFERROR(P120/P88,0)</f>
        <v>9.7359054504863923E-4</v>
      </c>
      <c r="Q263" s="1">
        <f t="shared" si="262"/>
        <v>3.3415964867946582E-4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0</v>
      </c>
      <c r="L264" s="1">
        <f t="shared" ref="L264:O264" si="263">L242*IFERROR(L121/L89,0)</f>
        <v>0</v>
      </c>
      <c r="M264" s="1">
        <f t="shared" si="263"/>
        <v>0</v>
      </c>
      <c r="N264" s="1">
        <f t="shared" si="263"/>
        <v>0</v>
      </c>
      <c r="O264" s="1">
        <f t="shared" si="263"/>
        <v>0</v>
      </c>
      <c r="P264" s="1">
        <f t="shared" si="262"/>
        <v>0</v>
      </c>
      <c r="Q264" s="1">
        <f t="shared" si="262"/>
        <v>0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2.5017511887273276E-5</v>
      </c>
      <c r="J265" s="1">
        <f t="shared" si="260"/>
        <v>2.5786528328133511E-5</v>
      </c>
      <c r="K265" s="1">
        <f t="shared" si="260"/>
        <v>2.7908584842725943E-5</v>
      </c>
      <c r="L265" s="1">
        <f t="shared" ref="L265:O265" si="264">L243*IFERROR(L122/L90,0)</f>
        <v>3.0177924391396886E-5</v>
      </c>
      <c r="M265" s="1">
        <f t="shared" si="264"/>
        <v>4.6157349216797941E-5</v>
      </c>
      <c r="N265" s="1">
        <f t="shared" si="264"/>
        <v>3.3661948003000301E-5</v>
      </c>
      <c r="O265" s="1">
        <f t="shared" si="264"/>
        <v>5.9879657576062836E-5</v>
      </c>
      <c r="P265" s="1">
        <f t="shared" si="262"/>
        <v>6.21915624209185E-5</v>
      </c>
      <c r="Q265" s="1">
        <f t="shared" si="262"/>
        <v>7.6799855480340993E-5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8.7740831294600449E-4</v>
      </c>
      <c r="G266" s="1">
        <f t="shared" si="260"/>
        <v>2.6777824481554157E-4</v>
      </c>
      <c r="H266" s="1">
        <f t="shared" si="260"/>
        <v>1.8228832581071255E-3</v>
      </c>
      <c r="I266" s="1">
        <f t="shared" si="260"/>
        <v>8.1482665252950812E-4</v>
      </c>
      <c r="J266" s="1">
        <f t="shared" si="260"/>
        <v>8.7709945720892014E-4</v>
      </c>
      <c r="K266" s="1">
        <f t="shared" si="260"/>
        <v>5.9328656099092347E-4</v>
      </c>
      <c r="L266" s="1">
        <f t="shared" ref="L266:O266" si="265">L244*IFERROR(L123/L91,0)</f>
        <v>6.5333527458812579E-4</v>
      </c>
      <c r="M266" s="1">
        <f t="shared" si="265"/>
        <v>7.031715302804355E-4</v>
      </c>
      <c r="N266" s="1">
        <f t="shared" si="265"/>
        <v>4.9691957146545587E-4</v>
      </c>
      <c r="O266" s="1">
        <f t="shared" si="265"/>
        <v>6.1896493694947726E-4</v>
      </c>
      <c r="P266" s="1">
        <f t="shared" si="262"/>
        <v>3.1082335600490139E-3</v>
      </c>
      <c r="Q266" s="1">
        <f t="shared" si="262"/>
        <v>3.7264414803329401E-3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1.567501638937146E-3</v>
      </c>
      <c r="G268" s="1">
        <f t="shared" si="260"/>
        <v>2.2035746273662881E-3</v>
      </c>
      <c r="H268" s="1">
        <f t="shared" si="260"/>
        <v>1.9128301969414809E-2</v>
      </c>
      <c r="I268" s="1">
        <f t="shared" si="260"/>
        <v>5.6428792605890454E-2</v>
      </c>
      <c r="J268" s="1">
        <f t="shared" si="260"/>
        <v>4.4011975850367861E-2</v>
      </c>
      <c r="K268" s="1">
        <f t="shared" si="260"/>
        <v>3.4286599401066577E-2</v>
      </c>
      <c r="L268" s="1">
        <f t="shared" ref="L268:O268" si="267">L246*IFERROR(L125/L93,0)</f>
        <v>2.3812948998717071E-2</v>
      </c>
      <c r="M268" s="1">
        <f t="shared" si="267"/>
        <v>2.4601595382376159E-2</v>
      </c>
      <c r="N268" s="1">
        <f t="shared" si="267"/>
        <v>1.9135570117656573E-2</v>
      </c>
      <c r="O268" s="1">
        <f t="shared" si="267"/>
        <v>1.8415788892395261E-2</v>
      </c>
      <c r="P268" s="1">
        <f t="shared" si="262"/>
        <v>1.7404683869127666E-2</v>
      </c>
      <c r="Q268" s="1">
        <f t="shared" si="262"/>
        <v>1.6557102274067769E-2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1.4243111096905381</v>
      </c>
      <c r="G270" s="1">
        <f t="shared" si="260"/>
        <v>1.5783919482072848</v>
      </c>
      <c r="H270" s="1">
        <f t="shared" si="260"/>
        <v>1.4829824790271979</v>
      </c>
      <c r="I270" s="1">
        <f t="shared" si="260"/>
        <v>1.3239724868979559</v>
      </c>
      <c r="J270" s="1">
        <f t="shared" si="260"/>
        <v>1.1649628918729289</v>
      </c>
      <c r="K270" s="1">
        <f t="shared" si="260"/>
        <v>1.0059536084820908</v>
      </c>
      <c r="L270" s="1">
        <f t="shared" ref="L270:O270" si="269">L248*IFERROR(L127/L95,0)</f>
        <v>1.0059550681772427</v>
      </c>
      <c r="M270" s="1">
        <f t="shared" si="269"/>
        <v>1.0059582058862002</v>
      </c>
      <c r="N270" s="1">
        <f t="shared" si="269"/>
        <v>1.0059616286740267</v>
      </c>
      <c r="O270" s="1">
        <f t="shared" si="269"/>
        <v>1.0059776508082983</v>
      </c>
      <c r="P270" s="1">
        <f t="shared" si="262"/>
        <v>1.0552905219528348</v>
      </c>
      <c r="Q270" s="1">
        <f t="shared" si="262"/>
        <v>1.0555046328390572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1.8002139247654383E-2</v>
      </c>
      <c r="G271" s="1">
        <f t="shared" si="260"/>
        <v>3.3637739113744368E-2</v>
      </c>
      <c r="H271" s="1">
        <f t="shared" si="260"/>
        <v>6.10920002909245E-2</v>
      </c>
      <c r="I271" s="1">
        <f t="shared" si="260"/>
        <v>0.12910235218686467</v>
      </c>
      <c r="J271" s="1">
        <f t="shared" si="260"/>
        <v>0.18442624100123248</v>
      </c>
      <c r="K271" s="1">
        <f t="shared" si="260"/>
        <v>0.1318722100619894</v>
      </c>
      <c r="L271" s="1">
        <f t="shared" ref="L271:O271" si="270">L249*IFERROR(L128/L96,0)</f>
        <v>0.10150551235206848</v>
      </c>
      <c r="M271" s="1">
        <f t="shared" si="270"/>
        <v>6.9138042893191379E-2</v>
      </c>
      <c r="N271" s="1">
        <f t="shared" si="270"/>
        <v>5.4023638925150393E-2</v>
      </c>
      <c r="O271" s="1">
        <f t="shared" si="270"/>
        <v>5.3372686194734946E-2</v>
      </c>
      <c r="P271" s="1">
        <f t="shared" si="262"/>
        <v>5.7885167765830393E-2</v>
      </c>
      <c r="Q271" s="1">
        <f t="shared" si="262"/>
        <v>6.141255792182692E-2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1.5463723094400293E-5</v>
      </c>
      <c r="J272" s="1">
        <f t="shared" si="260"/>
        <v>3.7147860742503723E-5</v>
      </c>
      <c r="K272" s="1">
        <f t="shared" si="260"/>
        <v>2.4794264308836662E-5</v>
      </c>
      <c r="L272" s="1">
        <f t="shared" ref="L272:O272" si="271">L250*IFERROR(L129/L97,0)</f>
        <v>1.461986686566298E-5</v>
      </c>
      <c r="M272" s="1">
        <f t="shared" si="271"/>
        <v>3.1253041324504996E-5</v>
      </c>
      <c r="N272" s="1">
        <f t="shared" si="271"/>
        <v>2.4945998507760415E-5</v>
      </c>
      <c r="O272" s="1">
        <f t="shared" si="271"/>
        <v>4.9543003973761542E-5</v>
      </c>
      <c r="P272" s="1">
        <f t="shared" si="262"/>
        <v>4.0732338094915341E-5</v>
      </c>
      <c r="Q272" s="1">
        <f t="shared" si="262"/>
        <v>1.0898622077455577E-4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1.934796613047008</v>
      </c>
      <c r="G273" s="1">
        <f t="shared" ref="G273:K273" si="272">SUM(G274:G275)</f>
        <v>1.8587784746536555</v>
      </c>
      <c r="H273" s="1">
        <f t="shared" si="272"/>
        <v>2.5502919553255841</v>
      </c>
      <c r="I273" s="1">
        <f t="shared" si="272"/>
        <v>2.2433365950009776</v>
      </c>
      <c r="J273" s="1">
        <f t="shared" si="272"/>
        <v>1.9426722861373502</v>
      </c>
      <c r="K273" s="1">
        <f t="shared" si="272"/>
        <v>1.6589248634022977</v>
      </c>
      <c r="L273" s="1">
        <f t="shared" ref="L273:O273" si="273">SUM(L274:L275)</f>
        <v>1.3779582344468517</v>
      </c>
      <c r="M273" s="1">
        <f t="shared" si="273"/>
        <v>1.0997727671888535</v>
      </c>
      <c r="N273" s="1">
        <f t="shared" si="273"/>
        <v>1.0997719412936369</v>
      </c>
      <c r="O273" s="1">
        <f t="shared" si="273"/>
        <v>1.0997743954368899</v>
      </c>
      <c r="P273" s="1">
        <f>SUM(P274:P275)</f>
        <v>1.0997737985162537</v>
      </c>
      <c r="Q273" s="1">
        <f>SUM(Q274:Q275)</f>
        <v>1.0997810109673893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1.934796613047008</v>
      </c>
      <c r="G274" s="1">
        <f>'[1]Electricity and CHPs'!C$106-G275</f>
        <v>1.8587784746536555</v>
      </c>
      <c r="H274" s="1">
        <f>'[1]Electricity and CHPs'!D$106-H275</f>
        <v>2.5502919553255841</v>
      </c>
      <c r="I274" s="1">
        <f>'[1]Electricity and CHPs'!E$106-I275</f>
        <v>2.2433365950009776</v>
      </c>
      <c r="J274" s="1">
        <f>'[1]Electricity and CHPs'!F$106-J275</f>
        <v>1.9426722861373502</v>
      </c>
      <c r="K274" s="1">
        <f>'[1]Electricity and CHPs'!G$106-K275</f>
        <v>1.6589248634022977</v>
      </c>
      <c r="L274" s="1">
        <f>'[1]Electricity and CHPs'!H$106-L275</f>
        <v>1.3779582344468517</v>
      </c>
      <c r="M274" s="1">
        <f>'[1]Electricity and CHPs'!I$106-M275</f>
        <v>1.0997727671888535</v>
      </c>
      <c r="N274" s="1">
        <f>'[1]Electricity and CHPs'!J$106-N275</f>
        <v>1.0997719412936369</v>
      </c>
      <c r="O274" s="1">
        <f>'[1]Electricity and CHPs'!K$106-O275</f>
        <v>1.0997743954368899</v>
      </c>
      <c r="P274" s="1">
        <f>'[1]Electricity and CHPs'!L$106-P275</f>
        <v>1.0997737985162537</v>
      </c>
      <c r="Q274" s="1">
        <f>'[1]Electricity and CHPs'!M$106-Q275</f>
        <v>1.0997810109673893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0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0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0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0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0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0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1.934796613047008</v>
      </c>
      <c r="G279" s="1">
        <f t="shared" ref="G279:K279" si="276">SUM(G280:G281)</f>
        <v>1.8587784746536555</v>
      </c>
      <c r="H279" s="1">
        <f t="shared" si="276"/>
        <v>2.5502919553255841</v>
      </c>
      <c r="I279" s="1">
        <f t="shared" si="276"/>
        <v>2.2433365950009776</v>
      </c>
      <c r="J279" s="1">
        <f t="shared" si="276"/>
        <v>1.9426722861373502</v>
      </c>
      <c r="K279" s="1">
        <f t="shared" si="276"/>
        <v>1.6589248634022977</v>
      </c>
      <c r="L279" s="1">
        <f t="shared" ref="L279:O279" si="277">SUM(L280:L281)</f>
        <v>1.3779582344468517</v>
      </c>
      <c r="M279" s="1">
        <f t="shared" si="277"/>
        <v>1.0997727671888535</v>
      </c>
      <c r="N279" s="1">
        <f t="shared" si="277"/>
        <v>1.0997719412936369</v>
      </c>
      <c r="O279" s="1">
        <f t="shared" si="277"/>
        <v>1.0997743954368899</v>
      </c>
      <c r="P279" s="1">
        <f>SUM(P280:P281)</f>
        <v>1.0997737985162537</v>
      </c>
      <c r="Q279" s="1">
        <f>SUM(Q280:Q281)</f>
        <v>1.0997810109673893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1.934796613047008</v>
      </c>
      <c r="G280" s="1">
        <f t="shared" ref="G280:K280" si="278">G274</f>
        <v>1.8587784746536555</v>
      </c>
      <c r="H280" s="1">
        <f t="shared" si="278"/>
        <v>2.5502919553255841</v>
      </c>
      <c r="I280" s="1">
        <f t="shared" si="278"/>
        <v>2.2433365950009776</v>
      </c>
      <c r="J280" s="1">
        <f t="shared" si="278"/>
        <v>1.9426722861373502</v>
      </c>
      <c r="K280" s="1">
        <f t="shared" si="278"/>
        <v>1.6589248634022977</v>
      </c>
      <c r="L280" s="1">
        <f t="shared" ref="L280:O280" si="279">L274</f>
        <v>1.3779582344468517</v>
      </c>
      <c r="M280" s="1">
        <f t="shared" si="279"/>
        <v>1.0997727671888535</v>
      </c>
      <c r="N280" s="1">
        <f t="shared" si="279"/>
        <v>1.0997719412936369</v>
      </c>
      <c r="O280" s="1">
        <f t="shared" si="279"/>
        <v>1.0997743954368899</v>
      </c>
      <c r="P280" s="1">
        <f>P274</f>
        <v>1.0997737985162537</v>
      </c>
      <c r="Q280" s="1">
        <f>Q274</f>
        <v>1.0997810109673893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</v>
      </c>
      <c r="L281" s="1">
        <f t="shared" ref="L281:O281" si="281">L275</f>
        <v>0</v>
      </c>
      <c r="M281" s="1">
        <f t="shared" si="281"/>
        <v>0</v>
      </c>
      <c r="N281" s="1">
        <f t="shared" si="281"/>
        <v>0</v>
      </c>
      <c r="O281" s="1">
        <f t="shared" si="281"/>
        <v>0</v>
      </c>
      <c r="P281" s="1">
        <f>P275</f>
        <v>0</v>
      </c>
      <c r="Q281" s="1">
        <f>Q275</f>
        <v>0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0.6597677179609821</v>
      </c>
      <c r="G282" s="1">
        <f t="shared" ref="G282:K282" si="282">SUM(G283:G287)</f>
        <v>1.8163717279046891</v>
      </c>
      <c r="H282" s="1">
        <f t="shared" si="282"/>
        <v>3.4301143139158339</v>
      </c>
      <c r="I282" s="1">
        <f t="shared" si="282"/>
        <v>4.0696475132559042</v>
      </c>
      <c r="J282" s="1">
        <f t="shared" si="282"/>
        <v>5.3925699265606175</v>
      </c>
      <c r="K282" s="1">
        <f t="shared" si="282"/>
        <v>6.3395714566851167</v>
      </c>
      <c r="L282" s="1">
        <f t="shared" ref="L282:O282" si="283">SUM(L283:L287)</f>
        <v>7.7969441571524074</v>
      </c>
      <c r="M282" s="1">
        <f t="shared" si="283"/>
        <v>8.3228745037432823</v>
      </c>
      <c r="N282" s="1">
        <f t="shared" si="283"/>
        <v>8.5186102458290822</v>
      </c>
      <c r="O282" s="1">
        <f t="shared" si="283"/>
        <v>8.9344364036446553</v>
      </c>
      <c r="P282" s="1">
        <f>SUM(P283:P287)</f>
        <v>8.8117206497505549</v>
      </c>
      <c r="Q282" s="1">
        <f>SUM(Q283:Q287)</f>
        <v>9.0409853707669168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0.6597677179609821</v>
      </c>
      <c r="G283" s="1">
        <f>'[1]Electricity and CHPs'!C$105-G284</f>
        <v>1.8163717279046891</v>
      </c>
      <c r="H283" s="1">
        <f>'[1]Electricity and CHPs'!D$105-H284</f>
        <v>3.4301143139158339</v>
      </c>
      <c r="I283" s="1">
        <f>'[1]Electricity and CHPs'!E$105-I284</f>
        <v>4.054722841643037</v>
      </c>
      <c r="J283" s="1">
        <f>'[1]Electricity and CHPs'!F$105-J284</f>
        <v>5.3734674080922069</v>
      </c>
      <c r="K283" s="1">
        <f>'[1]Electricity and CHPs'!G$105-K284</f>
        <v>6.322465259909495</v>
      </c>
      <c r="L283" s="1">
        <f>'[1]Electricity and CHPs'!H$105-L284</f>
        <v>7.7791326384008324</v>
      </c>
      <c r="M283" s="1">
        <f>'[1]Electricity and CHPs'!I$105-M284</f>
        <v>8.2841917905839129</v>
      </c>
      <c r="N283" s="1">
        <f>'[1]Electricity and CHPs'!J$105-N284</f>
        <v>8.4814010367214472</v>
      </c>
      <c r="O283" s="1">
        <f>'[1]Electricity and CHPs'!K$105-O284</f>
        <v>8.8846938007117462</v>
      </c>
      <c r="P283" s="1">
        <f>'[1]Electricity and CHPs'!L$105-P284</f>
        <v>8.7714072535880998</v>
      </c>
      <c r="Q283" s="1">
        <f>'[1]Electricity and CHPs'!M$105-Q284</f>
        <v>8.9685674982727441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0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0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0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0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0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0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0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2.6612936638100984E-3</v>
      </c>
      <c r="J285" s="1">
        <f>'[1]Electricity and CHPs'!F$110</f>
        <v>5.5970263592696537E-3</v>
      </c>
      <c r="K285" s="1">
        <f>'[1]Electricity and CHPs'!G$110</f>
        <v>5.2986660024417643E-3</v>
      </c>
      <c r="L285" s="1">
        <f>'[1]Electricity and CHPs'!H$110</f>
        <v>5.3421950806196526E-3</v>
      </c>
      <c r="M285" s="1">
        <f>'[1]Electricity and CHPs'!I$110</f>
        <v>1.0871051011560617E-2</v>
      </c>
      <c r="N285" s="1">
        <f>'[1]Electricity and CHPs'!J$110</f>
        <v>1.0458146908088356E-2</v>
      </c>
      <c r="O285" s="1">
        <f>'[1]Electricity and CHPs'!K$110</f>
        <v>1.530948147440145E-2</v>
      </c>
      <c r="P285" s="1">
        <f>'[1]Electricity and CHPs'!L$110</f>
        <v>1.0695191198732214E-2</v>
      </c>
      <c r="Q285" s="1">
        <f>'[1]Electricity and CHPs'!M$110</f>
        <v>1.8201340622420577E-2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7.5935988939682363E-3</v>
      </c>
      <c r="J286" s="1">
        <f>'[1]Electricity and CHPs'!F$113</f>
        <v>9.9685807429280987E-3</v>
      </c>
      <c r="K286" s="1">
        <f>'[1]Electricity and CHPs'!G$113</f>
        <v>9.0016180671100721E-3</v>
      </c>
      <c r="L286" s="1">
        <f>'[1]Electricity and CHPs'!H$113</f>
        <v>8.7296145550097744E-3</v>
      </c>
      <c r="M286" s="1">
        <f>'[1]Electricity and CHPs'!I$113</f>
        <v>2.1939354189140413E-2</v>
      </c>
      <c r="N286" s="1">
        <f>'[1]Electricity and CHPs'!J$113</f>
        <v>2.1179791117591398E-2</v>
      </c>
      <c r="O286" s="1">
        <f>'[1]Electricity and CHPs'!K$113</f>
        <v>2.4859738839216161E-2</v>
      </c>
      <c r="P286" s="1">
        <f>'[1]Electricity and CHPs'!L$113</f>
        <v>2.1404767611728121E-2</v>
      </c>
      <c r="Q286" s="1">
        <f>'[1]Electricity and CHPs'!M$113</f>
        <v>3.7584148352450171E-2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4.6697790550885602E-3</v>
      </c>
      <c r="J287" s="1">
        <f>'[1]Electricity and CHPs'!F$117</f>
        <v>3.5369113662133142E-3</v>
      </c>
      <c r="K287" s="1">
        <f>'[1]Electricity and CHPs'!G$117</f>
        <v>2.8059127060699879E-3</v>
      </c>
      <c r="L287" s="1">
        <f>'[1]Electricity and CHPs'!H$117</f>
        <v>3.7397091159451154E-3</v>
      </c>
      <c r="M287" s="1">
        <f>'[1]Electricity and CHPs'!I$117</f>
        <v>5.8723079586686343E-3</v>
      </c>
      <c r="N287" s="1">
        <f>'[1]Electricity and CHPs'!J$117</f>
        <v>5.5712710819552811E-3</v>
      </c>
      <c r="O287" s="1">
        <f>'[1]Electricity and CHPs'!K$117</f>
        <v>9.5733826192898365E-3</v>
      </c>
      <c r="P287" s="1">
        <f>'[1]Electricity and CHPs'!L$117</f>
        <v>8.2134373519957785E-3</v>
      </c>
      <c r="Q287" s="1">
        <f>'[1]Electricity and CHPs'!M$117</f>
        <v>1.6632383519301408E-2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1.5483772173869655E-3</v>
      </c>
      <c r="J288" s="1">
        <f t="shared" si="284"/>
        <v>4.3444449992485028E-3</v>
      </c>
      <c r="K288" s="1">
        <f t="shared" si="284"/>
        <v>5.8642257084987777E-3</v>
      </c>
      <c r="L288" s="1">
        <f t="shared" ref="L288:O288" si="285">SUM(L289:L290)</f>
        <v>5.7054860862070216E-3</v>
      </c>
      <c r="M288" s="1">
        <f t="shared" si="285"/>
        <v>1.5289773499550376E-2</v>
      </c>
      <c r="N288" s="1">
        <f t="shared" si="285"/>
        <v>1.3776907239621682E-2</v>
      </c>
      <c r="O288" s="1">
        <f t="shared" si="285"/>
        <v>3.5246336418418227E-2</v>
      </c>
      <c r="P288" s="1">
        <f>SUM(P289:P290)</f>
        <v>4.2322084499156365E-2</v>
      </c>
      <c r="Q288" s="1">
        <f>SUM(Q289:Q290)</f>
        <v>3.9280791599977286E-2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9.2203391293766562E-4</v>
      </c>
      <c r="J289" s="1">
        <f>'[1]Electricity and CHPs'!F$108</f>
        <v>2.8443224431705305E-3</v>
      </c>
      <c r="K289" s="1">
        <f>'[1]Electricity and CHPs'!G$108</f>
        <v>4.2838618999567445E-3</v>
      </c>
      <c r="L289" s="1">
        <f>'[1]Electricity and CHPs'!H$108</f>
        <v>3.953361994480451E-3</v>
      </c>
      <c r="M289" s="1">
        <f>'[1]Electricity and CHPs'!I$108</f>
        <v>1.1054041397560336E-2</v>
      </c>
      <c r="N289" s="1">
        <f>'[1]Electricity and CHPs'!J$108</f>
        <v>9.7848334956980414E-3</v>
      </c>
      <c r="O289" s="1">
        <f>'[1]Electricity and CHPs'!K$108</f>
        <v>2.5003622181897358E-2</v>
      </c>
      <c r="P289" s="1">
        <f>'[1]Electricity and CHPs'!L$108</f>
        <v>3.4857889007172571E-2</v>
      </c>
      <c r="Q289" s="1">
        <f>'[1]Electricity and CHPs'!M$108</f>
        <v>2.417726152904779E-2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6.2634330444929988E-4</v>
      </c>
      <c r="J290" s="1">
        <f>'[1]Electricity and CHPs'!F$119</f>
        <v>1.5001225560779725E-3</v>
      </c>
      <c r="K290" s="1">
        <f>'[1]Electricity and CHPs'!G$119</f>
        <v>1.5803638085420337E-3</v>
      </c>
      <c r="L290" s="1">
        <f>'[1]Electricity and CHPs'!H$119</f>
        <v>1.7521240917265702E-3</v>
      </c>
      <c r="M290" s="1">
        <f>'[1]Electricity and CHPs'!I$119</f>
        <v>4.2357321019900413E-3</v>
      </c>
      <c r="N290" s="1">
        <f>'[1]Electricity and CHPs'!J$119</f>
        <v>3.9920737439236402E-3</v>
      </c>
      <c r="O290" s="1">
        <f>'[1]Electricity and CHPs'!K$119</f>
        <v>1.0242714236520869E-2</v>
      </c>
      <c r="P290" s="1">
        <f>'[1]Electricity and CHPs'!L$119</f>
        <v>7.4641954919837964E-3</v>
      </c>
      <c r="Q290" s="1">
        <f>'[1]Electricity and CHPs'!M$119</f>
        <v>1.5103530070929495E-2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437.66246740656425</v>
      </c>
      <c r="G291" s="3">
        <f t="shared" ref="G291" si="286">SUM(G292,G294,G302,G310,G358,G379,G387,G389,G397,G401,G395)</f>
        <v>420.70168557948961</v>
      </c>
      <c r="H291" s="3">
        <f t="shared" ref="H291" si="287">SUM(H292,H294,H302,H310,H358,H379,H387,H389,H397,H401,H395)</f>
        <v>426.49021820224687</v>
      </c>
      <c r="I291" s="3">
        <f t="shared" ref="I291" si="288">SUM(I292,I294,I302,I310,I358,I379,I387,I389,I397,I401,I395)</f>
        <v>458.14854950096606</v>
      </c>
      <c r="J291" s="3">
        <f t="shared" ref="J291" si="289">SUM(J292,J294,J302,J310,J358,J379,J387,J389,J397,J401,J395)</f>
        <v>416.2843340337281</v>
      </c>
      <c r="K291" s="3">
        <f t="shared" ref="K291" si="290">SUM(K292,K294,K302,K310,K358,K379,K387,K389,K397,K401,K395)</f>
        <v>347.7105265198968</v>
      </c>
      <c r="L291" s="3">
        <f t="shared" ref="L291:O291" si="291">SUM(L292,L294,L302,L310,L358,L379,L387,L389,L397,L401,L395)</f>
        <v>256.81470923061499</v>
      </c>
      <c r="M291" s="3">
        <f t="shared" si="291"/>
        <v>262.49538153795231</v>
      </c>
      <c r="N291" s="3">
        <f t="shared" si="291"/>
        <v>294.69400171172776</v>
      </c>
      <c r="O291" s="3">
        <f t="shared" si="291"/>
        <v>324.96446914714164</v>
      </c>
      <c r="P291" s="3">
        <f>SUM(P292,P294,P302,P310,P358,P379,P387,P389,P397,P401,P395)</f>
        <v>328.20260212351826</v>
      </c>
      <c r="Q291" s="3">
        <f>SUM(Q292,Q294,Q302,Q310,Q358,Q379,Q387,Q389,Q397,Q401,Q395)</f>
        <v>333.36437147724979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250.94817052814827</v>
      </c>
      <c r="G292" s="1">
        <f t="shared" ref="G292:O292" si="292">G293</f>
        <v>254.39253601595215</v>
      </c>
      <c r="H292" s="1">
        <f t="shared" si="292"/>
        <v>224.17872019611792</v>
      </c>
      <c r="I292" s="1">
        <f t="shared" si="292"/>
        <v>221.53133225677718</v>
      </c>
      <c r="J292" s="1">
        <f t="shared" si="292"/>
        <v>173.53579558137116</v>
      </c>
      <c r="K292" s="1">
        <f t="shared" si="292"/>
        <v>100.02627046177557</v>
      </c>
      <c r="L292" s="1">
        <f t="shared" si="292"/>
        <v>0</v>
      </c>
      <c r="M292" s="1">
        <f t="shared" si="292"/>
        <v>0</v>
      </c>
      <c r="N292" s="1">
        <f t="shared" si="292"/>
        <v>21.69477015437894</v>
      </c>
      <c r="O292" s="1">
        <f t="shared" si="292"/>
        <v>44.364172905616648</v>
      </c>
      <c r="P292" s="1">
        <f>P293</f>
        <v>44.569989628917682</v>
      </c>
      <c r="Q292" s="1">
        <f>Q293</f>
        <v>45.582995275074573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250.94817052814827</v>
      </c>
      <c r="G293" s="1">
        <f>'[1]Electricity and CHPs_IN'!C$14</f>
        <v>254.39253601595215</v>
      </c>
      <c r="H293" s="1">
        <f>'[1]Electricity and CHPs_IN'!D$14</f>
        <v>224.17872019611792</v>
      </c>
      <c r="I293" s="1">
        <f>'[1]Electricity and CHPs_IN'!E$14</f>
        <v>221.53133225677718</v>
      </c>
      <c r="J293" s="1">
        <f>'[1]Electricity and CHPs_IN'!F$14</f>
        <v>173.53579558137116</v>
      </c>
      <c r="K293" s="1">
        <f>'[1]Electricity and CHPs_IN'!G$14</f>
        <v>100.02627046177557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21.69477015437894</v>
      </c>
      <c r="O293" s="1">
        <f>'[1]Electricity and CHPs_IN'!K$14</f>
        <v>44.364172905616648</v>
      </c>
      <c r="P293" s="1">
        <f>'[1]Electricity and CHPs_IN'!L$14</f>
        <v>44.569989628917682</v>
      </c>
      <c r="Q293" s="1">
        <f>'[1]Electricity and CHPs_IN'!M$14</f>
        <v>45.582995275074573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149.43048069223033</v>
      </c>
      <c r="G294" s="1">
        <f t="shared" ref="G294:K294" si="294">SUM(G295:G297)</f>
        <v>125.60576048419435</v>
      </c>
      <c r="H294" s="1">
        <f t="shared" si="294"/>
        <v>141.96162630349301</v>
      </c>
      <c r="I294" s="1">
        <f t="shared" si="294"/>
        <v>150.00946565459</v>
      </c>
      <c r="J294" s="1">
        <f t="shared" si="294"/>
        <v>150.05609840584984</v>
      </c>
      <c r="K294" s="1">
        <f t="shared" si="294"/>
        <v>150.09410617623024</v>
      </c>
      <c r="L294" s="1">
        <f t="shared" ref="L294:O294" si="295">SUM(L295:L297)</f>
        <v>150.13197416288531</v>
      </c>
      <c r="M294" s="1">
        <f t="shared" si="295"/>
        <v>150.17254662419799</v>
      </c>
      <c r="N294" s="1">
        <f t="shared" si="295"/>
        <v>150.20939271987359</v>
      </c>
      <c r="O294" s="1">
        <f t="shared" si="295"/>
        <v>150.25310107259293</v>
      </c>
      <c r="P294" s="1">
        <f>SUM(P295:P297)</f>
        <v>150.3022494276612</v>
      </c>
      <c r="Q294" s="1">
        <f>SUM(Q295:Q297)</f>
        <v>150.77480690258187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66.745680000005166</v>
      </c>
      <c r="G295" s="1">
        <f>'[1]Electricity and CHPs_IN'!C$15</f>
        <v>49.798808745892025</v>
      </c>
      <c r="H295" s="1">
        <f>'[1]Electricity and CHPs_IN'!D$15</f>
        <v>68.53533129855343</v>
      </c>
      <c r="I295" s="1">
        <f>'[1]Electricity and CHPs_IN'!E$15</f>
        <v>69.61885191281759</v>
      </c>
      <c r="J295" s="1">
        <f>'[1]Electricity and CHPs_IN'!F$15</f>
        <v>70.70329499371978</v>
      </c>
      <c r="K295" s="1">
        <f>'[1]Electricity and CHPs_IN'!G$15</f>
        <v>71.788040300827447</v>
      </c>
      <c r="L295" s="1">
        <f>'[1]Electricity and CHPs_IN'!H$15</f>
        <v>72.872455969312327</v>
      </c>
      <c r="M295" s="1">
        <f>'[1]Electricity and CHPs_IN'!I$15</f>
        <v>73.957467737400691</v>
      </c>
      <c r="N295" s="1">
        <f>'[1]Electricity and CHPs_IN'!J$15</f>
        <v>73.957372334075956</v>
      </c>
      <c r="O295" s="1">
        <f>'[1]Electricity and CHPs_IN'!K$15</f>
        <v>73.957554331584944</v>
      </c>
      <c r="P295" s="1">
        <f>'[1]Electricity and CHPs_IN'!L$15</f>
        <v>73.957542706858618</v>
      </c>
      <c r="Q295" s="1">
        <f>'[1]Electricity and CHPs_IN'!M$15</f>
        <v>73.95706907243904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66.63239999997181</v>
      </c>
      <c r="G296" s="1">
        <f>'[1]Electricity and CHPs_IN'!C$16</f>
        <v>55.764009655932128</v>
      </c>
      <c r="H296" s="1">
        <f>'[1]Electricity and CHPs_IN'!D$16</f>
        <v>65.550672969520036</v>
      </c>
      <c r="I296" s="1">
        <f>'[1]Electricity and CHPs_IN'!E$16</f>
        <v>64.467168293409145</v>
      </c>
      <c r="J296" s="1">
        <f>'[1]Electricity and CHPs_IN'!F$16</f>
        <v>63.382752024529353</v>
      </c>
      <c r="K296" s="1">
        <f>'[1]Electricity and CHPs_IN'!G$16</f>
        <v>62.29800792004422</v>
      </c>
      <c r="L296" s="1">
        <f>'[1]Electricity and CHPs_IN'!H$16</f>
        <v>61.213592511768802</v>
      </c>
      <c r="M296" s="1">
        <f>'[1]Electricity and CHPs_IN'!I$16</f>
        <v>60.12858100266638</v>
      </c>
      <c r="N296" s="1">
        <f>'[1]Electricity and CHPs_IN'!J$16</f>
        <v>60.12867747482062</v>
      </c>
      <c r="O296" s="1">
        <f>'[1]Electricity and CHPs_IN'!K$16</f>
        <v>60.128496861436346</v>
      </c>
      <c r="P296" s="1">
        <f>'[1]Electricity and CHPs_IN'!L$16</f>
        <v>60.128511240346747</v>
      </c>
      <c r="Q296" s="1">
        <f>'[1]Electricity and CHPs_IN'!M$16</f>
        <v>60.129000043258308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16.052400692253347</v>
      </c>
      <c r="G297" s="1">
        <f>'[1]Electricity and CHPs_IN'!C$13</f>
        <v>20.042942082370185</v>
      </c>
      <c r="H297" s="1">
        <f>'[1]Electricity and CHPs_IN'!D$13</f>
        <v>7.8756220354195472</v>
      </c>
      <c r="I297" s="1">
        <f>'[1]Electricity and CHPs_IN'!E$13</f>
        <v>15.923445448363248</v>
      </c>
      <c r="J297" s="1">
        <f>'[1]Electricity and CHPs_IN'!F$13</f>
        <v>15.970051387600718</v>
      </c>
      <c r="K297" s="1">
        <f>'[1]Electricity and CHPs_IN'!G$13</f>
        <v>16.008057955358552</v>
      </c>
      <c r="L297" s="1">
        <f>'[1]Electricity and CHPs_IN'!H$13</f>
        <v>16.045925681804189</v>
      </c>
      <c r="M297" s="1">
        <f>'[1]Electricity and CHPs_IN'!I$13</f>
        <v>16.086497884130917</v>
      </c>
      <c r="N297" s="1">
        <f>'[1]Electricity and CHPs_IN'!J$13</f>
        <v>16.123342910977019</v>
      </c>
      <c r="O297" s="1">
        <f>'[1]Electricity and CHPs_IN'!K$13</f>
        <v>16.167049879571639</v>
      </c>
      <c r="P297" s="1">
        <f>'[1]Electricity and CHPs_IN'!L$13</f>
        <v>16.216195480455852</v>
      </c>
      <c r="Q297" s="1">
        <f>'[1]Electricity and CHPs_IN'!M$13</f>
        <v>16.688737786884516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0.14194411749294999</v>
      </c>
      <c r="G298" s="1">
        <f t="shared" ref="G298:K298" si="296">SUM(G299:G301)</f>
        <v>5.336441692811239E-2</v>
      </c>
      <c r="H298" s="1">
        <f t="shared" si="296"/>
        <v>1.2430834177743587E-2</v>
      </c>
      <c r="I298" s="1">
        <f t="shared" si="296"/>
        <v>7.9433310020013789E-2</v>
      </c>
      <c r="J298" s="1">
        <f t="shared" si="296"/>
        <v>0.11474978594284428</v>
      </c>
      <c r="K298" s="1">
        <f t="shared" si="296"/>
        <v>2.9887381140239717E-2</v>
      </c>
      <c r="L298" s="1">
        <f t="shared" ref="L298:O298" si="297">SUM(L299:L301)</f>
        <v>4.5360432596429287E-2</v>
      </c>
      <c r="M298" s="1">
        <f t="shared" si="297"/>
        <v>6.0743877786896397E-2</v>
      </c>
      <c r="N298" s="1">
        <f t="shared" si="297"/>
        <v>4.3151340171779434E-2</v>
      </c>
      <c r="O298" s="1">
        <f t="shared" si="297"/>
        <v>6.281823655800968E-2</v>
      </c>
      <c r="P298" s="1">
        <f>SUM(P299:P301)</f>
        <v>6.7650980439532354E-2</v>
      </c>
      <c r="Q298" s="1">
        <f>SUM(Q299:Q301)</f>
        <v>0.106485138284327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0.11784642743198814</v>
      </c>
      <c r="G299" s="1">
        <f>'[1]Electricity and CHPs_IN'!C$18</f>
        <v>1.8965058111053426E-4</v>
      </c>
      <c r="H299" s="1">
        <f>'[1]Electricity and CHPs_IN'!D$18</f>
        <v>1.0003256825507529E-2</v>
      </c>
      <c r="I299" s="1">
        <f>'[1]Electricity and CHPs_IN'!E$18</f>
        <v>4.3437508137875221E-3</v>
      </c>
      <c r="J299" s="1">
        <f>'[1]Electricity and CHPs_IN'!F$18</f>
        <v>5.649376389583469E-3</v>
      </c>
      <c r="K299" s="1">
        <f>'[1]Electricity and CHPs_IN'!G$18</f>
        <v>6.9388964721805828E-3</v>
      </c>
      <c r="L299" s="1">
        <f>'[1]Electricity and CHPs_IN'!H$18</f>
        <v>1.9541085104425711E-2</v>
      </c>
      <c r="M299" s="1">
        <f>'[1]Electricity and CHPs_IN'!I$18</f>
        <v>3.4004632474611995E-2</v>
      </c>
      <c r="N299" s="1">
        <f>'[1]Electricity and CHPs_IN'!J$18</f>
        <v>1.6898467609685854E-2</v>
      </c>
      <c r="O299" s="1">
        <f>'[1]Electricity and CHPs_IN'!K$18</f>
        <v>3.3793350371293537E-2</v>
      </c>
      <c r="P299" s="1">
        <f>'[1]Electricity and CHPs_IN'!L$18</f>
        <v>4.090206259426258E-2</v>
      </c>
      <c r="Q299" s="1">
        <f>'[1]Electricity and CHPs_IN'!M$18</f>
        <v>7.8281523595450209E-2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3.3627198912811423E-3</v>
      </c>
      <c r="G300" s="1">
        <f>IFERROR(G72/SUM(G72,G185),0)*'[1]Electricity and CHPs_IN'!C$28</f>
        <v>4.746583831197355E-5</v>
      </c>
      <c r="H300" s="1">
        <f>IFERROR(H72/SUM(H72,H185),0)*'[1]Electricity and CHPs_IN'!D$28</f>
        <v>1.4317295888073176E-3</v>
      </c>
      <c r="I300" s="1">
        <f>IFERROR(I72/SUM(I72,I185),0)*'[1]Electricity and CHPs_IN'!E$28</f>
        <v>8.442839573364197E-4</v>
      </c>
      <c r="J300" s="1">
        <f>IFERROR(J72/SUM(J72,J185),0)*'[1]Electricity and CHPs_IN'!F$28</f>
        <v>1.2915652881061795E-3</v>
      </c>
      <c r="K300" s="1">
        <f>IFERROR(K72/SUM(K72,K185),0)*'[1]Electricity and CHPs_IN'!G$28</f>
        <v>1.2971903514647403E-3</v>
      </c>
      <c r="L300" s="1">
        <f>IFERROR(L72/SUM(L72,L185),0)*'[1]Electricity and CHPs_IN'!H$28</f>
        <v>1.3850044372505416E-3</v>
      </c>
      <c r="M300" s="1">
        <f>IFERROR(M72/SUM(M72,M185),0)*'[1]Electricity and CHPs_IN'!I$28</f>
        <v>2.3243859576818128E-3</v>
      </c>
      <c r="N300" s="1">
        <f>IFERROR(N72/SUM(N72,N185),0)*'[1]Electricity and CHPs_IN'!J$28</f>
        <v>1.8554770583182009E-3</v>
      </c>
      <c r="O300" s="1">
        <f>IFERROR(O72/SUM(O72,O185),0)*'[1]Electricity and CHPs_IN'!K$28</f>
        <v>2.4099352786986434E-3</v>
      </c>
      <c r="P300" s="1">
        <f>IFERROR(P72/SUM(P72,P185),0)*'[1]Electricity and CHPs_IN'!L$28</f>
        <v>1.765590186624675E-3</v>
      </c>
      <c r="Q300" s="1">
        <f>IFERROR(Q72/SUM(Q72,Q185),0)*'[1]Electricity and CHPs_IN'!M$28</f>
        <v>2.5389490105310023E-3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2.0734970169680698E-2</v>
      </c>
      <c r="G301" s="1">
        <f>IFERROR(G73/SUM(G73,G235),0)*'[1]Electricity and CHPs_IN'!C$41</f>
        <v>5.3127300508689884E-2</v>
      </c>
      <c r="H301" s="1">
        <f>IFERROR(H73/SUM(H73,H235),0)*'[1]Electricity and CHPs_IN'!D$41</f>
        <v>9.9584776342873907E-4</v>
      </c>
      <c r="I301" s="1">
        <f>IFERROR(I73/SUM(I73,I235),0)*'[1]Electricity and CHPs_IN'!E$41</f>
        <v>7.4245275248889853E-2</v>
      </c>
      <c r="J301" s="1">
        <f>IFERROR(J73/SUM(J73,J235),0)*'[1]Electricity and CHPs_IN'!F$41</f>
        <v>0.10780884426515464</v>
      </c>
      <c r="K301" s="1">
        <f>IFERROR(K73/SUM(K73,K235),0)*'[1]Electricity and CHPs_IN'!G$41</f>
        <v>2.1651294316594395E-2</v>
      </c>
      <c r="L301" s="1">
        <f>IFERROR(L73/SUM(L73,L235),0)*'[1]Electricity and CHPs_IN'!H$41</f>
        <v>2.443434305475304E-2</v>
      </c>
      <c r="M301" s="1">
        <f>IFERROR(M73/SUM(M73,M235),0)*'[1]Electricity and CHPs_IN'!I$41</f>
        <v>2.4414859354602584E-2</v>
      </c>
      <c r="N301" s="1">
        <f>IFERROR(N73/SUM(N73,N235),0)*'[1]Electricity and CHPs_IN'!J$41</f>
        <v>2.4397395503775381E-2</v>
      </c>
      <c r="O301" s="1">
        <f>IFERROR(O73/SUM(O73,O235),0)*'[1]Electricity and CHPs_IN'!K$41</f>
        <v>2.6614950908017503E-2</v>
      </c>
      <c r="P301" s="1">
        <f>IFERROR(P73/SUM(P73,P235),0)*'[1]Electricity and CHPs_IN'!L$41</f>
        <v>2.4983327658645103E-2</v>
      </c>
      <c r="Q301" s="1">
        <f>IFERROR(Q73/SUM(Q73,Q235),0)*'[1]Electricity and CHPs_IN'!M$41</f>
        <v>2.5664665678345785E-2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0.14194411749294999</v>
      </c>
      <c r="G302" s="1">
        <f t="shared" ref="G302:K302" si="298">G298</f>
        <v>5.336441692811239E-2</v>
      </c>
      <c r="H302" s="1">
        <f t="shared" si="298"/>
        <v>1.2430834177743587E-2</v>
      </c>
      <c r="I302" s="1">
        <f t="shared" si="298"/>
        <v>7.9433310020013789E-2</v>
      </c>
      <c r="J302" s="1">
        <f t="shared" si="298"/>
        <v>0.11474978594284428</v>
      </c>
      <c r="K302" s="1">
        <f t="shared" si="298"/>
        <v>2.9887381140239717E-2</v>
      </c>
      <c r="L302" s="1">
        <f t="shared" ref="L302:O302" si="299">L298</f>
        <v>4.5360432596429287E-2</v>
      </c>
      <c r="M302" s="1">
        <f t="shared" si="299"/>
        <v>6.0743877786896397E-2</v>
      </c>
      <c r="N302" s="1">
        <f t="shared" si="299"/>
        <v>4.3151340171779434E-2</v>
      </c>
      <c r="O302" s="1">
        <f t="shared" si="299"/>
        <v>6.281823655800968E-2</v>
      </c>
      <c r="P302" s="1">
        <f t="shared" ref="P302:Q305" si="300">P298</f>
        <v>6.7650980439532354E-2</v>
      </c>
      <c r="Q302" s="1">
        <f t="shared" si="300"/>
        <v>0.106485138284327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0.11784642743198814</v>
      </c>
      <c r="G303" s="1">
        <f t="shared" si="301"/>
        <v>1.8965058111053426E-4</v>
      </c>
      <c r="H303" s="1">
        <f t="shared" si="301"/>
        <v>1.0003256825507529E-2</v>
      </c>
      <c r="I303" s="1">
        <f t="shared" si="301"/>
        <v>4.3437508137875221E-3</v>
      </c>
      <c r="J303" s="1">
        <f t="shared" si="301"/>
        <v>5.649376389583469E-3</v>
      </c>
      <c r="K303" s="1">
        <f t="shared" si="301"/>
        <v>6.9388964721805828E-3</v>
      </c>
      <c r="L303" s="1">
        <f t="shared" ref="L303:O303" si="302">L299</f>
        <v>1.9541085104425711E-2</v>
      </c>
      <c r="M303" s="1">
        <f t="shared" si="302"/>
        <v>3.4004632474611995E-2</v>
      </c>
      <c r="N303" s="1">
        <f t="shared" si="302"/>
        <v>1.6898467609685854E-2</v>
      </c>
      <c r="O303" s="1">
        <f t="shared" si="302"/>
        <v>3.3793350371293537E-2</v>
      </c>
      <c r="P303" s="1">
        <f t="shared" si="300"/>
        <v>4.090206259426258E-2</v>
      </c>
      <c r="Q303" s="1">
        <f t="shared" si="300"/>
        <v>7.8281523595450209E-2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3.3627198912811423E-3</v>
      </c>
      <c r="G304" s="1">
        <f t="shared" si="303"/>
        <v>4.746583831197355E-5</v>
      </c>
      <c r="H304" s="1">
        <f t="shared" si="303"/>
        <v>1.4317295888073176E-3</v>
      </c>
      <c r="I304" s="1">
        <f t="shared" si="303"/>
        <v>8.442839573364197E-4</v>
      </c>
      <c r="J304" s="1">
        <f t="shared" si="303"/>
        <v>1.2915652881061795E-3</v>
      </c>
      <c r="K304" s="1">
        <f t="shared" si="303"/>
        <v>1.2971903514647403E-3</v>
      </c>
      <c r="L304" s="1">
        <f t="shared" ref="L304:O304" si="304">L300</f>
        <v>1.3850044372505416E-3</v>
      </c>
      <c r="M304" s="1">
        <f t="shared" si="304"/>
        <v>2.3243859576818128E-3</v>
      </c>
      <c r="N304" s="1">
        <f t="shared" si="304"/>
        <v>1.8554770583182009E-3</v>
      </c>
      <c r="O304" s="1">
        <f t="shared" si="304"/>
        <v>2.4099352786986434E-3</v>
      </c>
      <c r="P304" s="1">
        <f t="shared" si="300"/>
        <v>1.765590186624675E-3</v>
      </c>
      <c r="Q304" s="1">
        <f t="shared" si="300"/>
        <v>2.5389490105310023E-3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2.0734970169680698E-2</v>
      </c>
      <c r="G305" s="1">
        <f t="shared" si="305"/>
        <v>5.3127300508689884E-2</v>
      </c>
      <c r="H305" s="1">
        <f t="shared" si="305"/>
        <v>9.9584776342873907E-4</v>
      </c>
      <c r="I305" s="1">
        <f t="shared" si="305"/>
        <v>7.4245275248889853E-2</v>
      </c>
      <c r="J305" s="1">
        <f t="shared" si="305"/>
        <v>0.10780884426515464</v>
      </c>
      <c r="K305" s="1">
        <f t="shared" si="305"/>
        <v>2.1651294316594395E-2</v>
      </c>
      <c r="L305" s="1">
        <f t="shared" ref="L305:O305" si="306">L301</f>
        <v>2.443434305475304E-2</v>
      </c>
      <c r="M305" s="1">
        <f t="shared" si="306"/>
        <v>2.4414859354602584E-2</v>
      </c>
      <c r="N305" s="1">
        <f t="shared" si="306"/>
        <v>2.4397395503775381E-2</v>
      </c>
      <c r="O305" s="1">
        <f t="shared" si="306"/>
        <v>2.6614950908017503E-2</v>
      </c>
      <c r="P305" s="1">
        <f t="shared" si="300"/>
        <v>2.4983327658645103E-2</v>
      </c>
      <c r="Q305" s="1">
        <f t="shared" si="300"/>
        <v>2.5664665678345785E-2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4.0590310779964636</v>
      </c>
      <c r="G310" s="1">
        <f t="shared" ref="G310:K310" si="307">SUM(G311:G325)</f>
        <v>2.1941205843162361</v>
      </c>
      <c r="H310" s="1">
        <f t="shared" si="307"/>
        <v>2.1523782414482824</v>
      </c>
      <c r="I310" s="1">
        <f t="shared" si="307"/>
        <v>6.5280974385222708</v>
      </c>
      <c r="J310" s="1">
        <f t="shared" si="307"/>
        <v>7.9578052188894866</v>
      </c>
      <c r="K310" s="1">
        <f t="shared" si="307"/>
        <v>8.8028149732627039</v>
      </c>
      <c r="L310" s="1">
        <f t="shared" ref="L310:O310" si="308">SUM(L311:L325)</f>
        <v>13.600933217340039</v>
      </c>
      <c r="M310" s="1">
        <f t="shared" si="308"/>
        <v>14.172643621045706</v>
      </c>
      <c r="N310" s="1">
        <f t="shared" si="308"/>
        <v>21.565235891060453</v>
      </c>
      <c r="O310" s="1">
        <f t="shared" si="308"/>
        <v>25.28910407839123</v>
      </c>
      <c r="P310" s="1">
        <f>SUM(P311:P325)</f>
        <v>24.655733417286818</v>
      </c>
      <c r="Q310" s="1">
        <f>SUM(Q311:Q325)</f>
        <v>24.134702055600012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5.3210117705608108E-2</v>
      </c>
      <c r="L311" s="1">
        <f>'[1]Electricity and CHPs_IN'!H$21</f>
        <v>2.975131452926552</v>
      </c>
      <c r="M311" s="1">
        <f>'[1]Electricity and CHPs_IN'!I$21</f>
        <v>4.8424691925632777</v>
      </c>
      <c r="N311" s="1">
        <f>'[1]Electricity and CHPs_IN'!J$21</f>
        <v>12.667593039816181</v>
      </c>
      <c r="O311" s="1">
        <f>'[1]Electricity and CHPs_IN'!K$21</f>
        <v>18.025466689048507</v>
      </c>
      <c r="P311" s="1">
        <f>'[1]Electricity and CHPs_IN'!L$21</f>
        <v>18.473251951417975</v>
      </c>
      <c r="Q311" s="1">
        <f>'[1]Electricity and CHPs_IN'!M$21</f>
        <v>18.159164458703597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1.8280575995947009E-2</v>
      </c>
      <c r="K312" s="1">
        <f>'[1]Electricity and CHPs_IN'!G$22</f>
        <v>0.16586954219180158</v>
      </c>
      <c r="L312" s="1">
        <f>'[1]Electricity and CHPs_IN'!H$22</f>
        <v>1.274506953431358</v>
      </c>
      <c r="M312" s="1">
        <f>'[1]Electricity and CHPs_IN'!I$22</f>
        <v>0.85871555737853811</v>
      </c>
      <c r="N312" s="1">
        <f>'[1]Electricity and CHPs_IN'!J$22</f>
        <v>0.88194723670791841</v>
      </c>
      <c r="O312" s="1">
        <f>'[1]Electricity and CHPs_IN'!K$22</f>
        <v>0.34810600662486446</v>
      </c>
      <c r="P312" s="1">
        <f>'[1]Electricity and CHPs_IN'!L$22</f>
        <v>9.7176535098342898E-2</v>
      </c>
      <c r="Q312" s="1">
        <f>'[1]Electricity and CHPs_IN'!M$22</f>
        <v>0.31417703593167068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2.6489274168193155E-4</v>
      </c>
      <c r="L313" s="1">
        <f>'[1]Electricity and CHPs_IN'!H$23</f>
        <v>3.4109772272300612E-4</v>
      </c>
      <c r="M313" s="1">
        <f>'[1]Electricity and CHPs_IN'!I$23</f>
        <v>7.9473874748298081E-4</v>
      </c>
      <c r="N313" s="1">
        <f>'[1]Electricity and CHPs_IN'!J$23</f>
        <v>4.8214829052604453E-4</v>
      </c>
      <c r="O313" s="1">
        <f>'[1]Electricity and CHPs_IN'!K$23</f>
        <v>9.1110593622250864E-4</v>
      </c>
      <c r="P313" s="1">
        <f>'[1]Electricity and CHPs_IN'!L$23</f>
        <v>6.1500475122277642E-4</v>
      </c>
      <c r="Q313" s="1">
        <f>'[1]Electricity and CHPs_IN'!M$23</f>
        <v>1.2379528794832085E-3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1.2820031673766217</v>
      </c>
      <c r="G314" s="1">
        <f>IFERROR(G86/SUM(G86+G189),0)*'[1]Electricity and CHPs_IN'!C$24</f>
        <v>2.1047581094926716E-4</v>
      </c>
      <c r="H314" s="1">
        <f>IFERROR(H86/SUM(H86+H189),0)*'[1]Electricity and CHPs_IN'!D$24</f>
        <v>9.4476965872697591E-3</v>
      </c>
      <c r="I314" s="1">
        <f>IFERROR(I86/SUM(I86+I189),0)*'[1]Electricity and CHPs_IN'!E$24</f>
        <v>0.73634395492419935</v>
      </c>
      <c r="J314" s="1">
        <f>IFERROR(J86/SUM(J86+J189),0)*'[1]Electricity and CHPs_IN'!F$24</f>
        <v>0.50550297984455905</v>
      </c>
      <c r="K314" s="1">
        <f>IFERROR(K86/SUM(K86+K189),0)*'[1]Electricity and CHPs_IN'!G$24</f>
        <v>1.174444588178353</v>
      </c>
      <c r="L314" s="1">
        <f>IFERROR(L86/SUM(L86+L189),0)*'[1]Electricity and CHPs_IN'!H$24</f>
        <v>1.3461007045763862</v>
      </c>
      <c r="M314" s="1">
        <f>IFERROR(M86/SUM(M86+M189),0)*'[1]Electricity and CHPs_IN'!I$24</f>
        <v>1.0168261612646756</v>
      </c>
      <c r="N314" s="1">
        <f>IFERROR(N86/SUM(N86+N189),0)*'[1]Electricity and CHPs_IN'!J$24</f>
        <v>0.74302146175342465</v>
      </c>
      <c r="O314" s="1">
        <f>IFERROR(O86/SUM(O86+O189),0)*'[1]Electricity and CHPs_IN'!K$24</f>
        <v>2.483986505184109E-2</v>
      </c>
      <c r="P314" s="1">
        <f>IFERROR(P86/SUM(P86+P189),0)*'[1]Electricity and CHPs_IN'!L$24</f>
        <v>1.1127356118916258E-2</v>
      </c>
      <c r="Q314" s="1">
        <f>IFERROR(Q86/SUM(Q86+Q189),0)*'[1]Electricity and CHPs_IN'!M$24</f>
        <v>1.4791653554361801E-2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0.5123052528414126</v>
      </c>
      <c r="L315" s="1">
        <f>IFERROR(L87/SUM(L87+L190),0)*'[1]Electricity and CHPs_IN'!H$29</f>
        <v>1.3090573000847467</v>
      </c>
      <c r="M315" s="1">
        <f>IFERROR(M87/SUM(M87+M190),0)*'[1]Electricity and CHPs_IN'!I$29</f>
        <v>2.0658278284045979</v>
      </c>
      <c r="N315" s="1">
        <f>IFERROR(N87/SUM(N87+N190),0)*'[1]Electricity and CHPs_IN'!J$29</f>
        <v>1.9996865350694366</v>
      </c>
      <c r="O315" s="1">
        <f>IFERROR(O87/SUM(O87+O190),0)*'[1]Electricity and CHPs_IN'!K$29</f>
        <v>1.5644843805662261</v>
      </c>
      <c r="P315" s="1">
        <f>IFERROR(P87/SUM(P87+P190),0)*'[1]Electricity and CHPs_IN'!L$29</f>
        <v>0.63820953135189706</v>
      </c>
      <c r="Q315" s="1">
        <f>IFERROR(Q87/SUM(Q87+Q190),0)*'[1]Electricity and CHPs_IN'!M$29</f>
        <v>3.3281517538454986E-2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0.89328258785028336</v>
      </c>
      <c r="G316" s="1">
        <f>G88/SUM(G88,G241)*'[1]Electricity and CHPs_IN'!C$39</f>
        <v>0.12050597060969388</v>
      </c>
      <c r="H316" s="1">
        <f>H88/SUM(H88,H241)*'[1]Electricity and CHPs_IN'!D$39</f>
        <v>7.6674313819099282E-2</v>
      </c>
      <c r="I316" s="1">
        <f>I88/SUM(I88,I241)*'[1]Electricity and CHPs_IN'!E$39</f>
        <v>1.0440066801094958</v>
      </c>
      <c r="J316" s="1">
        <f>J88/SUM(J88,J241)*'[1]Electricity and CHPs_IN'!F$39</f>
        <v>0.68122695056698324</v>
      </c>
      <c r="K316" s="1">
        <f>K88/SUM(K88,K241)*'[1]Electricity and CHPs_IN'!G$39</f>
        <v>0.20510000935431416</v>
      </c>
      <c r="L316" s="1">
        <f>L88/SUM(L88,L241)*'[1]Electricity and CHPs_IN'!H$39</f>
        <v>0.15577530051650676</v>
      </c>
      <c r="M316" s="1">
        <f>M88/SUM(M88,M241)*'[1]Electricity and CHPs_IN'!I$39</f>
        <v>7.1578794921488345E-2</v>
      </c>
      <c r="N316" s="1">
        <f>N88/SUM(N88,N241)*'[1]Electricity and CHPs_IN'!J$39</f>
        <v>5.5025345501013317E-2</v>
      </c>
      <c r="O316" s="1">
        <f>O88/SUM(O88,O241)*'[1]Electricity and CHPs_IN'!K$39</f>
        <v>7.2931697618847352E-2</v>
      </c>
      <c r="P316" s="1">
        <f>P88/SUM(P88,P241)*'[1]Electricity and CHPs_IN'!L$39</f>
        <v>8.1948219233866831E-2</v>
      </c>
      <c r="Q316" s="1">
        <f>Q88/SUM(Q88,Q241)*'[1]Electricity and CHPs_IN'!M$39</f>
        <v>2.9786875637708991E-2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0</v>
      </c>
      <c r="L317" s="1">
        <f>IFERROR(L89/SUM(L89,L242),0)*'[1]Electricity and CHPs_IN'!H$40</f>
        <v>0</v>
      </c>
      <c r="M317" s="1">
        <f>IFERROR(M89/SUM(M89,M242),0)*'[1]Electricity and CHPs_IN'!I$40</f>
        <v>0</v>
      </c>
      <c r="N317" s="1">
        <f>IFERROR(N89/SUM(N89,N242),0)*'[1]Electricity and CHPs_IN'!J$40</f>
        <v>0</v>
      </c>
      <c r="O317" s="1">
        <f>IFERROR(O89/SUM(O89,O242),0)*'[1]Electricity and CHPs_IN'!K$40</f>
        <v>0</v>
      </c>
      <c r="P317" s="1">
        <f>IFERROR(P89/SUM(P89,P242),0)*'[1]Electricity and CHPs_IN'!L$40</f>
        <v>0</v>
      </c>
      <c r="Q317" s="1">
        <f>IFERROR(Q89/SUM(Q89,Q242),0)*'[1]Electricity and CHPs_IN'!M$40</f>
        <v>0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1.8370307821719282E-2</v>
      </c>
      <c r="G319" s="1">
        <f>G91/SUM(G91,G244)*'[1]Electricity and CHPs_IN'!C$48</f>
        <v>2.7468942123176918E-3</v>
      </c>
      <c r="H319" s="1">
        <f>H91/SUM(H91,H244)*'[1]Electricity and CHPs_IN'!D$48</f>
        <v>1.0078378180267683E-2</v>
      </c>
      <c r="I319" s="1">
        <f>IFERROR(I91/SUM(I91,I244)*'[1]Electricity and CHPs_IN'!E$48,0)</f>
        <v>9.2338643527339025E-3</v>
      </c>
      <c r="J319" s="1">
        <f>IFERROR(J91/SUM(J91,J244)*'[1]Electricity and CHPs_IN'!F$48,0)</f>
        <v>1.280823711486569E-2</v>
      </c>
      <c r="K319" s="1">
        <f>IFERROR(K91/SUM(K91,K244)*'[1]Electricity and CHPs_IN'!G$48,0)</f>
        <v>1.2459813468001478E-2</v>
      </c>
      <c r="L319" s="1">
        <f>IFERROR(L91/SUM(L91,L244)*'[1]Electricity and CHPs_IN'!H$48,0)</f>
        <v>1.792094076822718E-2</v>
      </c>
      <c r="M319" s="1">
        <f>IFERROR(M91/SUM(M91,M244)*'[1]Electricity and CHPs_IN'!I$48,0)</f>
        <v>1.9710850512849133E-2</v>
      </c>
      <c r="N319" s="1">
        <f>IFERROR(N91/SUM(N91,N244)*'[1]Electricity and CHPs_IN'!J$48,0)</f>
        <v>1.6698876345550652E-2</v>
      </c>
      <c r="O319" s="1">
        <f>IFERROR(O91/SUM(O91,O244)*'[1]Electricity and CHPs_IN'!K$48,0)</f>
        <v>2.1319423295242543E-2</v>
      </c>
      <c r="P319" s="1">
        <f>IFERROR(P91/SUM(P91,P244)*'[1]Electricity and CHPs_IN'!L$48,0)</f>
        <v>0.10540692568852542</v>
      </c>
      <c r="Q319" s="1">
        <f>IFERROR(Q91/SUM(Q91,Q244)*'[1]Electricity and CHPs_IN'!M$48,0)</f>
        <v>0.12651471302022776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4.7163022812566778E-4</v>
      </c>
      <c r="J320" s="1">
        <f>IFERROR(J92/SUM(J92,J245),0)*'[1]Electricity and CHPs_IN'!F$49</f>
        <v>1.6977466105352161E-3</v>
      </c>
      <c r="K320" s="1">
        <f>IFERROR(K92/SUM(K92,K245),0)*'[1]Electricity and CHPs_IN'!G$49</f>
        <v>1.6798557407059825E-3</v>
      </c>
      <c r="L320" s="1">
        <f>IFERROR(L92/SUM(L92,L245),0)*'[1]Electricity and CHPs_IN'!H$49</f>
        <v>1.7721383125539312E-3</v>
      </c>
      <c r="M320" s="1">
        <f>IFERROR(M92/SUM(M92,M245),0)*'[1]Electricity and CHPs_IN'!I$49</f>
        <v>4.1624901965576239E-3</v>
      </c>
      <c r="N320" s="1">
        <f>IFERROR(N92/SUM(N92,N245),0)*'[1]Electricity and CHPs_IN'!J$49</f>
        <v>3.3633932553194888E-3</v>
      </c>
      <c r="O320" s="1">
        <f>IFERROR(O92/SUM(O92,O245),0)*'[1]Electricity and CHPs_IN'!K$49</f>
        <v>5.3361081811102466E-3</v>
      </c>
      <c r="P320" s="1">
        <f>IFERROR(P92/SUM(P92,P245),0)*'[1]Electricity and CHPs_IN'!L$49</f>
        <v>5.1223638522266421E-3</v>
      </c>
      <c r="Q320" s="1">
        <f>IFERROR(Q92/SUM(Q92,Q245),0)*'[1]Electricity and CHPs_IN'!M$49</f>
        <v>9.7022850298650737E-3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3.374976266384469E-2</v>
      </c>
      <c r="G321" s="1">
        <f>IFERROR(G93/SUM(G93,G246),0)*'[1]Electricity and CHPs_IN'!C$51</f>
        <v>2.4848948251987475E-2</v>
      </c>
      <c r="H321" s="1">
        <f>IFERROR(H93/SUM(H93,H246),0)*'[1]Electricity and CHPs_IN'!D$51</f>
        <v>0.10642637454538426</v>
      </c>
      <c r="I321" s="1">
        <f>IFERROR(I93/SUM(I93,I246),0)*'[1]Electricity and CHPs_IN'!E$51</f>
        <v>0.68538536462667377</v>
      </c>
      <c r="J321" s="1">
        <f>IFERROR(J93/SUM(J93,J246),0)*'[1]Electricity and CHPs_IN'!F$51</f>
        <v>0.70774542725328149</v>
      </c>
      <c r="K321" s="1">
        <f>IFERROR(K93/SUM(K93,K246),0)*'[1]Electricity and CHPs_IN'!G$51</f>
        <v>0.80834857733585164</v>
      </c>
      <c r="L321" s="1">
        <f>IFERROR(L93/SUM(L93,L246),0)*'[1]Electricity and CHPs_IN'!H$51</f>
        <v>0.72643575808735594</v>
      </c>
      <c r="M321" s="1">
        <f>IFERROR(M93/SUM(M93,M246),0)*'[1]Electricity and CHPs_IN'!I$51</f>
        <v>0.77169955994351247</v>
      </c>
      <c r="N321" s="1">
        <f>IFERROR(N93/SUM(N93,N246),0)*'[1]Electricity and CHPs_IN'!J$51</f>
        <v>0.75181999069968608</v>
      </c>
      <c r="O321" s="1">
        <f>IFERROR(O93/SUM(O93,O246),0)*'[1]Electricity and CHPs_IN'!K$51</f>
        <v>0.72168872757586167</v>
      </c>
      <c r="P321" s="1">
        <f>IFERROR(P93/SUM(P93,P246),0)*'[1]Electricity and CHPs_IN'!L$51</f>
        <v>0.63323702109611246</v>
      </c>
      <c r="Q321" s="1">
        <f>IFERROR(Q93/SUM(Q93,Q246),0)*'[1]Electricity and CHPs_IN'!M$51</f>
        <v>0.57883080502501627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2.1082412711062072E-3</v>
      </c>
      <c r="J322" s="1">
        <f>IFERROR(J94/SUM(J94,J247),0)*'[1]Electricity and CHPs_IN'!F$52</f>
        <v>8.2822853749150022E-3</v>
      </c>
      <c r="K322" s="1">
        <f>IFERROR(K94/SUM(K94,K247),0)*'[1]Electricity and CHPs_IN'!G$52</f>
        <v>8.2925644301128122E-3</v>
      </c>
      <c r="L322" s="1">
        <f>IFERROR(L94/SUM(L94,L247),0)*'[1]Electricity and CHPs_IN'!H$52</f>
        <v>9.5231203781549929E-3</v>
      </c>
      <c r="M322" s="1">
        <f>IFERROR(M94/SUM(M94,M247),0)*'[1]Electricity and CHPs_IN'!I$52</f>
        <v>2.4334751935556884E-2</v>
      </c>
      <c r="N322" s="1">
        <f>IFERROR(N94/SUM(N94,N247),0)*'[1]Electricity and CHPs_IN'!J$52</f>
        <v>2.0783562969916014E-2</v>
      </c>
      <c r="O322" s="1">
        <f>IFERROR(O94/SUM(O94,O247),0)*'[1]Electricity and CHPs_IN'!K$52</f>
        <v>4.1975161096642871E-2</v>
      </c>
      <c r="P322" s="1">
        <f>IFERROR(P94/SUM(P94,P247),0)*'[1]Electricity and CHPs_IN'!L$52</f>
        <v>4.0355575880593783E-2</v>
      </c>
      <c r="Q322" s="1">
        <f>IFERROR(Q94/SUM(Q94,Q247),0)*'[1]Electricity and CHPs_IN'!M$52</f>
        <v>7.5227351273324847E-2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1.064700583876226</v>
      </c>
      <c r="G323" s="1">
        <f>IFERROR(G95/SUM(G95,G248),0)*'[1]Electricity and CHPs_IN'!C$54</f>
        <v>1.2550663781368006</v>
      </c>
      <c r="H323" s="1">
        <f>IFERROR(H95/SUM(H95,H248),0)*'[1]Electricity and CHPs_IN'!D$54</f>
        <v>1.2995999641839717</v>
      </c>
      <c r="I323" s="1">
        <f>IFERROR(I95/SUM(I95,I248),0)*'[1]Electricity and CHPs_IN'!E$54</f>
        <v>1.3813351318605902</v>
      </c>
      <c r="J323" s="1">
        <f>IFERROR(J95/SUM(J95,J248),0)*'[1]Electricity and CHPs_IN'!F$54</f>
        <v>1.4572873158783708</v>
      </c>
      <c r="K323" s="1">
        <f>IFERROR(K95/SUM(K95,K248),0)*'[1]Electricity and CHPs_IN'!G$54</f>
        <v>1.5464444566689663</v>
      </c>
      <c r="L323" s="1">
        <f>IFERROR(L95/SUM(L95,L248),0)*'[1]Electricity and CHPs_IN'!H$54</f>
        <v>1.5302534883571921</v>
      </c>
      <c r="M323" s="1">
        <f>IFERROR(M95/SUM(M95,M248),0)*'[1]Electricity and CHPs_IN'!I$54</f>
        <v>1.5083507687358482</v>
      </c>
      <c r="N323" s="1">
        <f>IFERROR(N95/SUM(N95,N248),0)*'[1]Electricity and CHPs_IN'!J$54</f>
        <v>1.5065601338128676</v>
      </c>
      <c r="O323" s="1">
        <f>IFERROR(O95/SUM(O95,O248),0)*'[1]Electricity and CHPs_IN'!K$54</f>
        <v>1.5102083293489632</v>
      </c>
      <c r="P323" s="1">
        <f>IFERROR(P95/SUM(P95,P248),0)*'[1]Electricity and CHPs_IN'!L$54</f>
        <v>1.5884402126883295</v>
      </c>
      <c r="Q323" s="1">
        <f>IFERROR(Q95/SUM(Q95,Q248),0)*'[1]Electricity and CHPs_IN'!M$54</f>
        <v>1.589410308303876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0.76692466840776907</v>
      </c>
      <c r="G324" s="1">
        <f>IFERROR(G96/SUM(G96,G249),0)*'[1]Electricity and CHPs_IN'!C$55</f>
        <v>0.7907419172944874</v>
      </c>
      <c r="H324" s="1">
        <f>IFERROR(H96/SUM(H96,H249),0)*'[1]Electricity and CHPs_IN'!D$55</f>
        <v>0.65015151413228967</v>
      </c>
      <c r="I324" s="1">
        <f>IFERROR(I96/SUM(I96,I249),0)*'[1]Electricity and CHPs_IN'!E$55</f>
        <v>2.6676881527453795</v>
      </c>
      <c r="J324" s="1">
        <f>IFERROR(J96/SUM(J96,J249),0)*'[1]Electricity and CHPs_IN'!F$55</f>
        <v>4.5601456685081763</v>
      </c>
      <c r="K324" s="1">
        <f>IFERROR(K96/SUM(K96,K249),0)*'[1]Electricity and CHPs_IN'!G$55</f>
        <v>4.3097411558522358</v>
      </c>
      <c r="L324" s="1">
        <f>IFERROR(L96/SUM(L96,L249),0)*'[1]Electricity and CHPs_IN'!H$55</f>
        <v>4.2505899955334874</v>
      </c>
      <c r="M324" s="1">
        <f>IFERROR(M96/SUM(M96,M249),0)*'[1]Electricity and CHPs_IN'!I$55</f>
        <v>2.9803965405514719</v>
      </c>
      <c r="N324" s="1">
        <f>IFERROR(N96/SUM(N96,N249),0)*'[1]Electricity and CHPs_IN'!J$55</f>
        <v>2.9104905351408639</v>
      </c>
      <c r="O324" s="1">
        <f>IFERROR(O96/SUM(O96,O249),0)*'[1]Electricity and CHPs_IN'!K$55</f>
        <v>2.9361073819842125</v>
      </c>
      <c r="P324" s="1">
        <f>IFERROR(P96/SUM(P96,P249),0)*'[1]Electricity and CHPs_IN'!L$55</f>
        <v>2.9687711703805943</v>
      </c>
      <c r="Q324" s="1">
        <f>IFERROR(Q96/SUM(Q96,Q249),0)*'[1]Electricity and CHPs_IN'!M$55</f>
        <v>3.1700954245244213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1.5244184039665454E-3</v>
      </c>
      <c r="J325" s="1">
        <f>IFERROR(J97/SUM(J97,J250),0)*'[1]Electricity and CHPs_IN'!F$58</f>
        <v>4.8280317418527311E-3</v>
      </c>
      <c r="K325" s="1">
        <f>IFERROR(K97/SUM(K97,K250),0)*'[1]Electricity and CHPs_IN'!G$58</f>
        <v>4.6541467536581364E-3</v>
      </c>
      <c r="L325" s="1">
        <f>IFERROR(L97/SUM(L97,L250),0)*'[1]Electricity and CHPs_IN'!H$58</f>
        <v>3.5249666447935064E-3</v>
      </c>
      <c r="M325" s="1">
        <f>IFERROR(M97/SUM(M97,M250),0)*'[1]Electricity and CHPs_IN'!I$58</f>
        <v>7.776385889849329E-3</v>
      </c>
      <c r="N325" s="1">
        <f>IFERROR(N97/SUM(N97,N250),0)*'[1]Electricity and CHPs_IN'!J$58</f>
        <v>7.7636316977446789E-3</v>
      </c>
      <c r="O325" s="1">
        <f>IFERROR(O97/SUM(O97,O250),0)*'[1]Electricity and CHPs_IN'!K$58</f>
        <v>1.5729202062683124E-2</v>
      </c>
      <c r="P325" s="1">
        <f>IFERROR(P97/SUM(P97,P250),0)*'[1]Electricity and CHPs_IN'!L$58</f>
        <v>1.207154972821922E-2</v>
      </c>
      <c r="Q325" s="1">
        <f>IFERROR(Q97/SUM(Q97,Q250),0)*'[1]Electricity and CHPs_IN'!M$58</f>
        <v>3.2481674178008457E-2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2.9164989284964564</v>
      </c>
      <c r="G326" s="1">
        <f t="shared" ref="G326:K326" si="309">G310-G342</f>
        <v>0.89694910325728339</v>
      </c>
      <c r="H326" s="1">
        <f t="shared" si="309"/>
        <v>0.77344339730033829</v>
      </c>
      <c r="I326" s="1">
        <f t="shared" si="309"/>
        <v>4.923647632166567</v>
      </c>
      <c r="J326" s="1">
        <f t="shared" si="309"/>
        <v>6.2863825382180325</v>
      </c>
      <c r="K326" s="1">
        <f t="shared" si="309"/>
        <v>7.0902825399120735</v>
      </c>
      <c r="L326" s="1">
        <f t="shared" ref="L326:O326" si="310">L310-L342</f>
        <v>11.855205085392154</v>
      </c>
      <c r="M326" s="1">
        <f t="shared" si="310"/>
        <v>12.444370368301103</v>
      </c>
      <c r="N326" s="1">
        <f t="shared" si="310"/>
        <v>19.780697445025709</v>
      </c>
      <c r="O326" s="1">
        <f t="shared" si="310"/>
        <v>23.455521647632445</v>
      </c>
      <c r="P326" s="1">
        <f>P310-P342</f>
        <v>22.731565747131288</v>
      </c>
      <c r="Q326" s="1">
        <f>Q310-Q342</f>
        <v>22.218371313999086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5.1994112003355221E-2</v>
      </c>
      <c r="L327" s="1">
        <f t="shared" ref="L327:O327" si="312">IFERROR(L99/L83,0)*L311</f>
        <v>2.9221047236487343</v>
      </c>
      <c r="M327" s="1">
        <f t="shared" si="312"/>
        <v>4.7586756509882902</v>
      </c>
      <c r="N327" s="1">
        <f t="shared" si="312"/>
        <v>12.492342539032165</v>
      </c>
      <c r="O327" s="1">
        <f t="shared" si="312"/>
        <v>17.781015947297128</v>
      </c>
      <c r="P327" s="1">
        <f t="shared" ref="P327:Q341" si="313">IFERROR(P99/P83,0)*P311</f>
        <v>18.204872745819099</v>
      </c>
      <c r="Q327" s="1">
        <f t="shared" si="313"/>
        <v>17.896828244589088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1.7678390467359119E-2</v>
      </c>
      <c r="K328" s="1">
        <f t="shared" si="314"/>
        <v>0.16207894149718879</v>
      </c>
      <c r="L328" s="1">
        <f t="shared" ref="L328:O328" si="315">IFERROR(L100/L84,0)*L312</f>
        <v>1.2517910041526057</v>
      </c>
      <c r="M328" s="1">
        <f t="shared" si="315"/>
        <v>0.84385644007763927</v>
      </c>
      <c r="N328" s="1">
        <f t="shared" si="315"/>
        <v>0.86974588997911761</v>
      </c>
      <c r="O328" s="1">
        <f t="shared" si="315"/>
        <v>0.34338519839307213</v>
      </c>
      <c r="P328" s="1">
        <f t="shared" si="313"/>
        <v>9.5764755441943919E-2</v>
      </c>
      <c r="Q328" s="1">
        <f t="shared" si="313"/>
        <v>0.30963828006790467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0</v>
      </c>
      <c r="M329" s="1">
        <f t="shared" si="317"/>
        <v>0</v>
      </c>
      <c r="N329" s="1">
        <f t="shared" si="317"/>
        <v>0</v>
      </c>
      <c r="O329" s="1">
        <f t="shared" si="317"/>
        <v>0</v>
      </c>
      <c r="P329" s="1">
        <f t="shared" si="313"/>
        <v>0</v>
      </c>
      <c r="Q329" s="1">
        <f t="shared" si="313"/>
        <v>0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1.2486800876940347</v>
      </c>
      <c r="G330" s="1">
        <f t="shared" si="318"/>
        <v>2.0103854351110934E-4</v>
      </c>
      <c r="H330" s="1">
        <f t="shared" si="318"/>
        <v>8.5687672164471845E-3</v>
      </c>
      <c r="I330" s="1">
        <f t="shared" si="318"/>
        <v>0.70442308272718523</v>
      </c>
      <c r="J330" s="1">
        <f t="shared" si="318"/>
        <v>0.48885106585738819</v>
      </c>
      <c r="K330" s="1">
        <f t="shared" si="318"/>
        <v>1.1476051189611216</v>
      </c>
      <c r="L330" s="1">
        <f t="shared" ref="L330:O330" si="319">IFERROR(L102/L86,0)*L314</f>
        <v>1.3221087167359706</v>
      </c>
      <c r="M330" s="1">
        <f t="shared" si="319"/>
        <v>0.99923111587970637</v>
      </c>
      <c r="N330" s="1">
        <f t="shared" si="319"/>
        <v>0.7327420911692677</v>
      </c>
      <c r="O330" s="1">
        <f t="shared" si="319"/>
        <v>2.4503001460918595E-2</v>
      </c>
      <c r="P330" s="1">
        <f t="shared" si="313"/>
        <v>1.0965698008938426E-2</v>
      </c>
      <c r="Q330" s="1">
        <f t="shared" si="313"/>
        <v>1.457796605773886E-2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0.50059759017101768</v>
      </c>
      <c r="L331" s="1">
        <f t="shared" ref="L331:O331" si="321">IFERROR(L103/L87,0)*L315</f>
        <v>1.2857255488128951</v>
      </c>
      <c r="M331" s="1">
        <f t="shared" si="321"/>
        <v>2.0300809763044287</v>
      </c>
      <c r="N331" s="1">
        <f t="shared" si="321"/>
        <v>1.972021763586767</v>
      </c>
      <c r="O331" s="1">
        <f t="shared" si="321"/>
        <v>1.5432677666562953</v>
      </c>
      <c r="P331" s="1">
        <f t="shared" si="313"/>
        <v>0.62893763014683035</v>
      </c>
      <c r="Q331" s="1">
        <f t="shared" si="313"/>
        <v>3.2800716379851061E-2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0.87006351350515909</v>
      </c>
      <c r="G332" s="1">
        <f t="shared" si="322"/>
        <v>0.11510275079355743</v>
      </c>
      <c r="H332" s="1">
        <f t="shared" si="322"/>
        <v>6.9541219971221105E-2</v>
      </c>
      <c r="I332" s="1">
        <f t="shared" si="322"/>
        <v>0.9987484776271589</v>
      </c>
      <c r="J332" s="1">
        <f t="shared" si="322"/>
        <v>0.6587864644791025</v>
      </c>
      <c r="K332" s="1">
        <f t="shared" si="322"/>
        <v>0.20041287856676696</v>
      </c>
      <c r="L332" s="1">
        <f t="shared" ref="L332:O332" si="323">IFERROR(L104/L88,0)*L316</f>
        <v>0.1529988669977343</v>
      </c>
      <c r="M332" s="1">
        <f t="shared" si="323"/>
        <v>7.0340203514990124E-2</v>
      </c>
      <c r="N332" s="1">
        <f t="shared" si="323"/>
        <v>5.426409438372877E-2</v>
      </c>
      <c r="O332" s="1">
        <f t="shared" si="323"/>
        <v>7.1942640975396002E-2</v>
      </c>
      <c r="P332" s="1">
        <f t="shared" si="313"/>
        <v>8.0757676386507479E-2</v>
      </c>
      <c r="Q332" s="1">
        <f t="shared" si="313"/>
        <v>2.9356559793449376E-2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0</v>
      </c>
      <c r="L333" s="1">
        <f t="shared" ref="L333:O333" si="325">IFERROR(L105/L89,0)*L317</f>
        <v>0</v>
      </c>
      <c r="M333" s="1">
        <f t="shared" si="325"/>
        <v>0</v>
      </c>
      <c r="N333" s="1">
        <f t="shared" si="325"/>
        <v>0</v>
      </c>
      <c r="O333" s="1">
        <f t="shared" si="325"/>
        <v>0</v>
      </c>
      <c r="P333" s="1">
        <f t="shared" si="313"/>
        <v>0</v>
      </c>
      <c r="Q333" s="1">
        <f t="shared" si="313"/>
        <v>0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1.7892808821003497E-2</v>
      </c>
      <c r="G335" s="1">
        <f t="shared" si="328"/>
        <v>2.6237295826671216E-3</v>
      </c>
      <c r="H335" s="1">
        <f t="shared" si="328"/>
        <v>9.1407758227967061E-3</v>
      </c>
      <c r="I335" s="1">
        <f t="shared" si="328"/>
        <v>8.833571796630111E-3</v>
      </c>
      <c r="J335" s="1">
        <f t="shared" si="328"/>
        <v>1.2386317420486013E-2</v>
      </c>
      <c r="K335" s="1">
        <f t="shared" si="328"/>
        <v>1.2175070549184363E-2</v>
      </c>
      <c r="L335" s="1">
        <f t="shared" ref="L335:O335" si="329">IFERROR(L107/L91,0)*L319</f>
        <v>1.7601530049892091E-2</v>
      </c>
      <c r="M335" s="1">
        <f t="shared" si="329"/>
        <v>1.9369776175305952E-2</v>
      </c>
      <c r="N335" s="1">
        <f t="shared" si="329"/>
        <v>1.6467854837921722E-2</v>
      </c>
      <c r="O335" s="1">
        <f t="shared" si="329"/>
        <v>2.1030301857881923E-2</v>
      </c>
      <c r="P335" s="1">
        <f t="shared" si="313"/>
        <v>0.10387557500618197</v>
      </c>
      <c r="Q335" s="1">
        <f t="shared" si="313"/>
        <v>0.12468701930012369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4.5118482603392684E-4</v>
      </c>
      <c r="J336" s="1">
        <f t="shared" si="330"/>
        <v>1.6418206681414907E-3</v>
      </c>
      <c r="K336" s="1">
        <f t="shared" si="330"/>
        <v>1.6414661590297625E-3</v>
      </c>
      <c r="L336" s="1">
        <f t="shared" ref="L336:O336" si="331">IFERROR(L108/L92,0)*L320</f>
        <v>1.7405529187555463E-3</v>
      </c>
      <c r="M336" s="1">
        <f t="shared" si="331"/>
        <v>4.0904629349538995E-3</v>
      </c>
      <c r="N336" s="1">
        <f t="shared" si="331"/>
        <v>3.3168622094865807E-3</v>
      </c>
      <c r="O336" s="1">
        <f t="shared" si="331"/>
        <v>5.263743030990138E-3</v>
      </c>
      <c r="P336" s="1">
        <f t="shared" si="313"/>
        <v>5.0479462052923424E-3</v>
      </c>
      <c r="Q336" s="1">
        <f t="shared" si="313"/>
        <v>9.5621210521235345E-3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3.2872505837079534E-2</v>
      </c>
      <c r="G337" s="1">
        <f t="shared" si="332"/>
        <v>2.3734776655957968E-2</v>
      </c>
      <c r="H337" s="1">
        <f t="shared" si="332"/>
        <v>9.6525414501415038E-2</v>
      </c>
      <c r="I337" s="1">
        <f t="shared" si="332"/>
        <v>0.65567357235399315</v>
      </c>
      <c r="J337" s="1">
        <f t="shared" si="332"/>
        <v>0.68443138866332287</v>
      </c>
      <c r="K337" s="1">
        <f t="shared" si="332"/>
        <v>0.78987546504381079</v>
      </c>
      <c r="L337" s="1">
        <f t="shared" ref="L337:O337" si="333">IFERROR(L109/L93,0)*L321</f>
        <v>0.71348825882848022</v>
      </c>
      <c r="M337" s="1">
        <f t="shared" si="333"/>
        <v>0.75834615766295033</v>
      </c>
      <c r="N337" s="1">
        <f t="shared" si="333"/>
        <v>0.74141889639112868</v>
      </c>
      <c r="O337" s="1">
        <f t="shared" si="333"/>
        <v>0.71190161094732451</v>
      </c>
      <c r="P337" s="1">
        <f t="shared" si="313"/>
        <v>0.62403736046654312</v>
      </c>
      <c r="Q337" s="1">
        <f t="shared" si="313"/>
        <v>0.57046873074850213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2.0168479762670047E-3</v>
      </c>
      <c r="J338" s="1">
        <f t="shared" si="334"/>
        <v>8.0094563132095779E-3</v>
      </c>
      <c r="K338" s="1">
        <f t="shared" si="334"/>
        <v>8.1030552527584856E-3</v>
      </c>
      <c r="L338" s="1">
        <f t="shared" ref="L338:O338" si="335">IFERROR(L110/L94,0)*L322</f>
        <v>9.3533867263273524E-3</v>
      </c>
      <c r="M338" s="1">
        <f t="shared" si="335"/>
        <v>2.3913666128514352E-2</v>
      </c>
      <c r="N338" s="1">
        <f t="shared" si="335"/>
        <v>2.0496031644343313E-2</v>
      </c>
      <c r="O338" s="1">
        <f t="shared" si="335"/>
        <v>4.1405918732924096E-2</v>
      </c>
      <c r="P338" s="1">
        <f t="shared" si="313"/>
        <v>3.9769290508380926E-2</v>
      </c>
      <c r="Q338" s="1">
        <f t="shared" si="313"/>
        <v>7.4140579986254562E-2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0.74699001263918008</v>
      </c>
      <c r="G340" s="1">
        <f t="shared" si="338"/>
        <v>0.75528680768158984</v>
      </c>
      <c r="H340" s="1">
        <f t="shared" si="338"/>
        <v>0.58966721978845804</v>
      </c>
      <c r="I340" s="1">
        <f t="shared" si="338"/>
        <v>2.5520425607420609</v>
      </c>
      <c r="J340" s="1">
        <f t="shared" si="338"/>
        <v>4.4099286441410444</v>
      </c>
      <c r="K340" s="1">
        <f t="shared" si="338"/>
        <v>4.2112510557223137</v>
      </c>
      <c r="L340" s="1">
        <f t="shared" ref="L340:O340" si="339">IFERROR(L112/L96,0)*L324</f>
        <v>4.1748303564955416</v>
      </c>
      <c r="M340" s="1">
        <f t="shared" si="339"/>
        <v>2.9288240944501771</v>
      </c>
      <c r="N340" s="1">
        <f t="shared" si="339"/>
        <v>2.8702251964764978</v>
      </c>
      <c r="O340" s="1">
        <f t="shared" si="339"/>
        <v>2.8962896263738234</v>
      </c>
      <c r="P340" s="1">
        <f t="shared" si="313"/>
        <v>2.9256408947579295</v>
      </c>
      <c r="Q340" s="1">
        <f t="shared" si="313"/>
        <v>3.1242986680743816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1.4583341172383392E-3</v>
      </c>
      <c r="J341" s="1">
        <f t="shared" si="340"/>
        <v>4.6689902079781265E-3</v>
      </c>
      <c r="K341" s="1">
        <f t="shared" si="340"/>
        <v>4.5477859855259962E-3</v>
      </c>
      <c r="L341" s="1">
        <f t="shared" ref="L341:O341" si="341">IFERROR(L113/L97,0)*L325</f>
        <v>3.4621400252157612E-3</v>
      </c>
      <c r="M341" s="1">
        <f t="shared" si="341"/>
        <v>7.6418241841465992E-3</v>
      </c>
      <c r="N341" s="1">
        <f t="shared" si="341"/>
        <v>7.6562253152807104E-3</v>
      </c>
      <c r="O341" s="1">
        <f t="shared" si="341"/>
        <v>1.5515891906684983E-2</v>
      </c>
      <c r="P341" s="1">
        <f t="shared" si="313"/>
        <v>1.1896174383643888E-2</v>
      </c>
      <c r="Q341" s="1">
        <f t="shared" si="313"/>
        <v>3.2012427949673565E-2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1.1425321495000071</v>
      </c>
      <c r="G342" s="1">
        <f t="shared" ref="G342:K342" si="342">SUM(G343:G357)</f>
        <v>1.2971714810589527</v>
      </c>
      <c r="H342" s="1">
        <f t="shared" si="342"/>
        <v>1.3789348441479441</v>
      </c>
      <c r="I342" s="1">
        <f t="shared" si="342"/>
        <v>1.6044498063557033</v>
      </c>
      <c r="J342" s="1">
        <f t="shared" si="342"/>
        <v>1.6714226806714543</v>
      </c>
      <c r="K342" s="1">
        <f t="shared" si="342"/>
        <v>1.7125324333506302</v>
      </c>
      <c r="L342" s="1">
        <f t="shared" ref="L342:O342" si="343">SUM(L343:L357)</f>
        <v>1.745728131947885</v>
      </c>
      <c r="M342" s="1">
        <f t="shared" si="343"/>
        <v>1.7282732527446032</v>
      </c>
      <c r="N342" s="1">
        <f t="shared" si="343"/>
        <v>1.7845384460347429</v>
      </c>
      <c r="O342" s="1">
        <f t="shared" si="343"/>
        <v>1.8335824307587858</v>
      </c>
      <c r="P342" s="1">
        <f>SUM(P343:P357)</f>
        <v>1.924167670155531</v>
      </c>
      <c r="Q342" s="1">
        <f>SUM(Q343:Q357)</f>
        <v>1.916330741600925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1.216005702252887E-3</v>
      </c>
      <c r="L343" s="1">
        <f t="shared" ref="L343:O343" si="345">L311-L327</f>
        <v>5.3026729277817708E-2</v>
      </c>
      <c r="M343" s="1">
        <f t="shared" si="345"/>
        <v>8.3793541574987529E-2</v>
      </c>
      <c r="N343" s="1">
        <f t="shared" si="345"/>
        <v>0.17525050078401527</v>
      </c>
      <c r="O343" s="1">
        <f t="shared" si="345"/>
        <v>0.24445074175137904</v>
      </c>
      <c r="P343" s="1">
        <f t="shared" ref="P343:Q357" si="346">P311-P327</f>
        <v>0.26837920559887607</v>
      </c>
      <c r="Q343" s="1">
        <f t="shared" si="346"/>
        <v>0.26233621411450869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6.0218552858789035E-4</v>
      </c>
      <c r="K344" s="1">
        <f t="shared" si="347"/>
        <v>3.790600694612789E-3</v>
      </c>
      <c r="L344" s="1">
        <f t="shared" ref="L344:O344" si="348">L312-L328</f>
        <v>2.2715949278752312E-2</v>
      </c>
      <c r="M344" s="1">
        <f t="shared" si="348"/>
        <v>1.4859117300898839E-2</v>
      </c>
      <c r="N344" s="1">
        <f t="shared" si="348"/>
        <v>1.2201346728800799E-2</v>
      </c>
      <c r="O344" s="1">
        <f t="shared" si="348"/>
        <v>4.7208082317923283E-3</v>
      </c>
      <c r="P344" s="1">
        <f t="shared" si="346"/>
        <v>1.4117796563989787E-3</v>
      </c>
      <c r="Q344" s="1">
        <f t="shared" si="346"/>
        <v>4.5387558637660086E-3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2.6489274168193155E-4</v>
      </c>
      <c r="L345" s="1">
        <f t="shared" ref="L345:O345" si="350">L313-L329</f>
        <v>3.4109772272300612E-4</v>
      </c>
      <c r="M345" s="1">
        <f t="shared" si="350"/>
        <v>7.9473874748298081E-4</v>
      </c>
      <c r="N345" s="1">
        <f t="shared" si="350"/>
        <v>4.8214829052604453E-4</v>
      </c>
      <c r="O345" s="1">
        <f t="shared" si="350"/>
        <v>9.1110593622250864E-4</v>
      </c>
      <c r="P345" s="1">
        <f t="shared" si="346"/>
        <v>6.1500475122277642E-4</v>
      </c>
      <c r="Q345" s="1">
        <f t="shared" si="346"/>
        <v>1.2379528794832085E-3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3.3323079682586965E-2</v>
      </c>
      <c r="G346" s="1">
        <f t="shared" si="351"/>
        <v>9.437267438157826E-6</v>
      </c>
      <c r="H346" s="1">
        <f t="shared" si="351"/>
        <v>8.7892937082257455E-4</v>
      </c>
      <c r="I346" s="1">
        <f t="shared" si="351"/>
        <v>3.1920872197014116E-2</v>
      </c>
      <c r="J346" s="1">
        <f t="shared" si="351"/>
        <v>1.6651913987170863E-2</v>
      </c>
      <c r="K346" s="1">
        <f t="shared" si="351"/>
        <v>2.6839469217231349E-2</v>
      </c>
      <c r="L346" s="1">
        <f t="shared" ref="L346:O346" si="352">L314-L330</f>
        <v>2.3991987840415563E-2</v>
      </c>
      <c r="M346" s="1">
        <f t="shared" si="352"/>
        <v>1.7595045384969255E-2</v>
      </c>
      <c r="N346" s="1">
        <f t="shared" si="352"/>
        <v>1.0279370584156955E-2</v>
      </c>
      <c r="O346" s="1">
        <f t="shared" si="352"/>
        <v>3.3686359092249471E-4</v>
      </c>
      <c r="P346" s="1">
        <f t="shared" si="346"/>
        <v>1.6165810997783268E-4</v>
      </c>
      <c r="Q346" s="1">
        <f t="shared" si="346"/>
        <v>2.1368749662294129E-4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1.1707662670394914E-2</v>
      </c>
      <c r="L347" s="1">
        <f t="shared" ref="L347:O347" si="354">L315-L331</f>
        <v>2.3331751271851608E-2</v>
      </c>
      <c r="M347" s="1">
        <f t="shared" si="354"/>
        <v>3.5746852100169146E-2</v>
      </c>
      <c r="N347" s="1">
        <f t="shared" si="354"/>
        <v>2.7664771482669659E-2</v>
      </c>
      <c r="O347" s="1">
        <f t="shared" si="354"/>
        <v>2.1216613909930793E-2</v>
      </c>
      <c r="P347" s="1">
        <f t="shared" si="346"/>
        <v>9.2719012050667127E-3</v>
      </c>
      <c r="Q347" s="1">
        <f t="shared" si="346"/>
        <v>4.8080115860392458E-4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2.3219074345124269E-2</v>
      </c>
      <c r="G348" s="1">
        <f t="shared" si="355"/>
        <v>5.4032198161364509E-3</v>
      </c>
      <c r="H348" s="1">
        <f t="shared" si="355"/>
        <v>7.1330938478781775E-3</v>
      </c>
      <c r="I348" s="1">
        <f t="shared" si="355"/>
        <v>4.5258202482336918E-2</v>
      </c>
      <c r="J348" s="1">
        <f t="shared" si="355"/>
        <v>2.244048608788074E-2</v>
      </c>
      <c r="K348" s="1">
        <f t="shared" si="355"/>
        <v>4.6871307875472057E-3</v>
      </c>
      <c r="L348" s="1">
        <f t="shared" ref="L348:O348" si="356">L316-L332</f>
        <v>2.7764335187724642E-3</v>
      </c>
      <c r="M348" s="1">
        <f t="shared" si="356"/>
        <v>1.2385914064982212E-3</v>
      </c>
      <c r="N348" s="1">
        <f t="shared" si="356"/>
        <v>7.6125111728454764E-4</v>
      </c>
      <c r="O348" s="1">
        <f t="shared" si="356"/>
        <v>9.890566434513498E-4</v>
      </c>
      <c r="P348" s="1">
        <f t="shared" si="346"/>
        <v>1.1905428473593521E-3</v>
      </c>
      <c r="Q348" s="1">
        <f t="shared" si="346"/>
        <v>4.3031584425961417E-4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0</v>
      </c>
      <c r="L349" s="1">
        <f t="shared" ref="L349:O349" si="358">L317-L333</f>
        <v>0</v>
      </c>
      <c r="M349" s="1">
        <f t="shared" si="358"/>
        <v>0</v>
      </c>
      <c r="N349" s="1">
        <f t="shared" si="358"/>
        <v>0</v>
      </c>
      <c r="O349" s="1">
        <f t="shared" si="358"/>
        <v>0</v>
      </c>
      <c r="P349" s="1">
        <f t="shared" si="346"/>
        <v>0</v>
      </c>
      <c r="Q349" s="1">
        <f t="shared" si="346"/>
        <v>0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4.7749900071578436E-4</v>
      </c>
      <c r="G351" s="1">
        <f t="shared" si="361"/>
        <v>1.2316462965057022E-4</v>
      </c>
      <c r="H351" s="1">
        <f t="shared" si="361"/>
        <v>9.3760235747097735E-4</v>
      </c>
      <c r="I351" s="1">
        <f t="shared" si="361"/>
        <v>4.002925561037915E-4</v>
      </c>
      <c r="J351" s="1">
        <f t="shared" si="361"/>
        <v>4.2191969437967679E-4</v>
      </c>
      <c r="K351" s="1">
        <f t="shared" si="361"/>
        <v>2.8474291881711543E-4</v>
      </c>
      <c r="L351" s="1">
        <f t="shared" ref="L351:O351" si="362">L319-L335</f>
        <v>3.1941071833508847E-4</v>
      </c>
      <c r="M351" s="1">
        <f t="shared" si="362"/>
        <v>3.4107433754318114E-4</v>
      </c>
      <c r="N351" s="1">
        <f t="shared" si="362"/>
        <v>2.3102150762892987E-4</v>
      </c>
      <c r="O351" s="1">
        <f t="shared" si="362"/>
        <v>2.8912143736061977E-4</v>
      </c>
      <c r="P351" s="1">
        <f t="shared" si="346"/>
        <v>1.5313506823434464E-3</v>
      </c>
      <c r="Q351" s="1">
        <f t="shared" si="346"/>
        <v>1.8276937201040788E-3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2.0445402091740937E-5</v>
      </c>
      <c r="J352" s="1">
        <f t="shared" si="363"/>
        <v>5.5925942393725411E-5</v>
      </c>
      <c r="K352" s="1">
        <f t="shared" si="363"/>
        <v>3.8389581676219996E-5</v>
      </c>
      <c r="L352" s="1">
        <f t="shared" ref="L352:O352" si="364">L320-L336</f>
        <v>3.158539379838495E-5</v>
      </c>
      <c r="M352" s="1">
        <f t="shared" si="364"/>
        <v>7.2027261603724475E-5</v>
      </c>
      <c r="N352" s="1">
        <f t="shared" si="364"/>
        <v>4.6531045832908045E-5</v>
      </c>
      <c r="O352" s="1">
        <f t="shared" si="364"/>
        <v>7.2365150120108634E-5</v>
      </c>
      <c r="P352" s="1">
        <f t="shared" si="346"/>
        <v>7.4417646934299767E-5</v>
      </c>
      <c r="Q352" s="1">
        <f t="shared" si="346"/>
        <v>1.4016397774153921E-4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8.7725682676515621E-4</v>
      </c>
      <c r="G353" s="1">
        <f t="shared" si="365"/>
        <v>1.1141715960295076E-3</v>
      </c>
      <c r="H353" s="1">
        <f t="shared" si="365"/>
        <v>9.9009600439692175E-3</v>
      </c>
      <c r="I353" s="1">
        <f t="shared" si="365"/>
        <v>2.9711792272680615E-2</v>
      </c>
      <c r="J353" s="1">
        <f t="shared" si="365"/>
        <v>2.3314038589958619E-2</v>
      </c>
      <c r="K353" s="1">
        <f t="shared" si="365"/>
        <v>1.847311229204085E-2</v>
      </c>
      <c r="L353" s="1">
        <f t="shared" ref="L353:O353" si="366">L321-L337</f>
        <v>1.2947499258875728E-2</v>
      </c>
      <c r="M353" s="1">
        <f t="shared" si="366"/>
        <v>1.3353402280562143E-2</v>
      </c>
      <c r="N353" s="1">
        <f t="shared" si="366"/>
        <v>1.0401094308557401E-2</v>
      </c>
      <c r="O353" s="1">
        <f t="shared" si="366"/>
        <v>9.7871166285371514E-3</v>
      </c>
      <c r="P353" s="1">
        <f t="shared" si="346"/>
        <v>9.1996606295693395E-3</v>
      </c>
      <c r="Q353" s="1">
        <f t="shared" si="346"/>
        <v>8.362074276514142E-3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9.1393294839202475E-5</v>
      </c>
      <c r="J354" s="1">
        <f t="shared" si="367"/>
        <v>2.7282906170542423E-4</v>
      </c>
      <c r="K354" s="1">
        <f t="shared" si="367"/>
        <v>1.8950917735432657E-4</v>
      </c>
      <c r="L354" s="1">
        <f t="shared" ref="L354:O354" si="368">L322-L338</f>
        <v>1.6973365182764051E-4</v>
      </c>
      <c r="M354" s="1">
        <f t="shared" si="368"/>
        <v>4.2108580704253162E-4</v>
      </c>
      <c r="N354" s="1">
        <f t="shared" si="368"/>
        <v>2.8753132557270134E-4</v>
      </c>
      <c r="O354" s="1">
        <f t="shared" si="368"/>
        <v>5.692423637187749E-4</v>
      </c>
      <c r="P354" s="1">
        <f t="shared" si="346"/>
        <v>5.8628537221285665E-4</v>
      </c>
      <c r="Q354" s="1">
        <f t="shared" si="346"/>
        <v>1.0867712870702845E-3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1.064700583876226</v>
      </c>
      <c r="G355" s="1">
        <f t="shared" si="369"/>
        <v>1.2550663781368006</v>
      </c>
      <c r="H355" s="1">
        <f t="shared" si="369"/>
        <v>1.2995999641839717</v>
      </c>
      <c r="I355" s="1">
        <f t="shared" si="369"/>
        <v>1.3813351318605902</v>
      </c>
      <c r="J355" s="1">
        <f t="shared" si="369"/>
        <v>1.4572873158783708</v>
      </c>
      <c r="K355" s="1">
        <f t="shared" si="369"/>
        <v>1.5464444566689663</v>
      </c>
      <c r="L355" s="1">
        <f t="shared" ref="L355:O355" si="370">L323-L339</f>
        <v>1.5302534883571921</v>
      </c>
      <c r="M355" s="1">
        <f t="shared" si="370"/>
        <v>1.5083507687358482</v>
      </c>
      <c r="N355" s="1">
        <f t="shared" si="370"/>
        <v>1.5065601338128676</v>
      </c>
      <c r="O355" s="1">
        <f t="shared" si="370"/>
        <v>1.5102083293489632</v>
      </c>
      <c r="P355" s="1">
        <f t="shared" si="346"/>
        <v>1.5884402126883295</v>
      </c>
      <c r="Q355" s="1">
        <f t="shared" si="346"/>
        <v>1.589410308303876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1.9934655768588994E-2</v>
      </c>
      <c r="G356" s="1">
        <f t="shared" si="371"/>
        <v>3.5455109612897551E-2</v>
      </c>
      <c r="H356" s="1">
        <f t="shared" si="371"/>
        <v>6.0484294343831624E-2</v>
      </c>
      <c r="I356" s="1">
        <f t="shared" si="371"/>
        <v>0.11564559200331859</v>
      </c>
      <c r="J356" s="1">
        <f t="shared" si="371"/>
        <v>0.15021702436713191</v>
      </c>
      <c r="K356" s="1">
        <f t="shared" si="371"/>
        <v>9.8490100129922098E-2</v>
      </c>
      <c r="L356" s="1">
        <f t="shared" ref="L356:O356" si="372">L324-L340</f>
        <v>7.5759639037945803E-2</v>
      </c>
      <c r="M356" s="1">
        <f t="shared" si="372"/>
        <v>5.1572446101294744E-2</v>
      </c>
      <c r="N356" s="1">
        <f t="shared" si="372"/>
        <v>4.0265338664366102E-2</v>
      </c>
      <c r="O356" s="1">
        <f t="shared" si="372"/>
        <v>3.9817755610389138E-2</v>
      </c>
      <c r="P356" s="1">
        <f t="shared" si="346"/>
        <v>4.3130275622664804E-2</v>
      </c>
      <c r="Q356" s="1">
        <f t="shared" si="346"/>
        <v>4.5796756450039666E-2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6.6084286728206173E-5</v>
      </c>
      <c r="J357" s="1">
        <f t="shared" si="373"/>
        <v>1.5904153387460464E-4</v>
      </c>
      <c r="K357" s="1">
        <f t="shared" si="373"/>
        <v>1.0636076813214015E-4</v>
      </c>
      <c r="L357" s="1">
        <f t="shared" ref="L357:O357" si="374">L325-L341</f>
        <v>6.2826619577745213E-5</v>
      </c>
      <c r="M357" s="1">
        <f t="shared" si="374"/>
        <v>1.3456170570272982E-4</v>
      </c>
      <c r="N357" s="1">
        <f t="shared" si="374"/>
        <v>1.0740638246396848E-4</v>
      </c>
      <c r="O357" s="1">
        <f t="shared" si="374"/>
        <v>2.1331015599814103E-4</v>
      </c>
      <c r="P357" s="1">
        <f t="shared" si="346"/>
        <v>1.7537534457533199E-4</v>
      </c>
      <c r="Q357" s="1">
        <f t="shared" si="346"/>
        <v>4.6924622833489221E-4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22.477660722901575</v>
      </c>
      <c r="G358" s="1">
        <f t="shared" ref="G358:K358" si="376">SUM(G359:G364)</f>
        <v>24.5219186252436</v>
      </c>
      <c r="H358" s="1">
        <f t="shared" si="376"/>
        <v>27.065438501274798</v>
      </c>
      <c r="I358" s="1">
        <f t="shared" si="376"/>
        <v>25.098032541171172</v>
      </c>
      <c r="J358" s="1">
        <f t="shared" si="376"/>
        <v>25.503006718635458</v>
      </c>
      <c r="K358" s="1">
        <f t="shared" si="376"/>
        <v>26.160566570956128</v>
      </c>
      <c r="L358" s="1">
        <f t="shared" ref="L358:O358" si="377">SUM(L359:L364)</f>
        <v>26.86495474012581</v>
      </c>
      <c r="M358" s="1">
        <f t="shared" si="377"/>
        <v>27.635237345005681</v>
      </c>
      <c r="N358" s="1">
        <f t="shared" si="377"/>
        <v>27.635216273086598</v>
      </c>
      <c r="O358" s="1">
        <f t="shared" si="377"/>
        <v>27.635226884571559</v>
      </c>
      <c r="P358" s="1">
        <f>SUM(P359:P364)</f>
        <v>27.635215041829888</v>
      </c>
      <c r="Q358" s="1">
        <f>SUM(Q359:Q364)</f>
        <v>27.635162700629081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18.203590723083604</v>
      </c>
      <c r="G359" s="1">
        <f>'[1]Electricity and CHPs_IN'!C$19</f>
        <v>20.429781838573934</v>
      </c>
      <c r="H359" s="1">
        <f>'[1]Electricity and CHPs_IN'!D$19</f>
        <v>22.934723536619725</v>
      </c>
      <c r="I359" s="1">
        <f>'[1]Electricity and CHPs_IN'!E$19</f>
        <v>20.696600700784568</v>
      </c>
      <c r="J359" s="1">
        <f>'[1]Electricity and CHPs_IN'!F$19</f>
        <v>20.958795588115311</v>
      </c>
      <c r="K359" s="1">
        <f>'[1]Electricity and CHPs_IN'!G$19</f>
        <v>21.451618151238478</v>
      </c>
      <c r="L359" s="1">
        <f>'[1]Electricity and CHPs_IN'!H$19</f>
        <v>21.956351615746655</v>
      </c>
      <c r="M359" s="1">
        <f>'[1]Electricity and CHPs_IN'!I$19</f>
        <v>22.473430378006807</v>
      </c>
      <c r="N359" s="1">
        <f>'[1]Electricity and CHPs_IN'!J$19</f>
        <v>22.473428526322671</v>
      </c>
      <c r="O359" s="1">
        <f>'[1]Electricity and CHPs_IN'!K$19</f>
        <v>22.473447802966199</v>
      </c>
      <c r="P359" s="1">
        <f>'[1]Electricity and CHPs_IN'!L$19</f>
        <v>22.473440335848057</v>
      </c>
      <c r="Q359" s="1">
        <f>'[1]Electricity and CHPs_IN'!M$19</f>
        <v>22.473491634749795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0</v>
      </c>
      <c r="L360" s="1">
        <f>'[1]Electricity and CHPs_IN'!H$20</f>
        <v>0</v>
      </c>
      <c r="M360" s="1">
        <f>'[1]Electricity and CHPs_IN'!I$20</f>
        <v>0</v>
      </c>
      <c r="N360" s="1">
        <f>'[1]Electricity and CHPs_IN'!J$20</f>
        <v>0</v>
      </c>
      <c r="O360" s="1">
        <f>'[1]Electricity and CHPs_IN'!K$20</f>
        <v>0</v>
      </c>
      <c r="P360" s="1">
        <f>'[1]Electricity and CHPs_IN'!L$20</f>
        <v>0</v>
      </c>
      <c r="Q360" s="1">
        <f>'[1]Electricity and CHPs_IN'!M$20</f>
        <v>0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3.8796246674902841</v>
      </c>
      <c r="G361" s="1">
        <f>IFERROR(G133/SUM(G133,G198),0)*'[1]Electricity and CHPs_IN'!C$26</f>
        <v>3.6829436946969518</v>
      </c>
      <c r="H361" s="1">
        <f>IFERROR(H133/SUM(H133,H198),0)*'[1]Electricity and CHPs_IN'!D$26</f>
        <v>3.4970545145616159</v>
      </c>
      <c r="I361" s="1">
        <f>IFERROR(I133/SUM(I133,I198),0)*'[1]Electricity and CHPs_IN'!E$26</f>
        <v>3.7071192071723016</v>
      </c>
      <c r="J361" s="1">
        <f>IFERROR(J133/SUM(J133,J198),0)*'[1]Electricity and CHPs_IN'!F$26</f>
        <v>3.7745448202155161</v>
      </c>
      <c r="K361" s="1">
        <f>IFERROR(K133/SUM(K133,K198),0)*'[1]Electricity and CHPs_IN'!G$26</f>
        <v>3.8375630500658442</v>
      </c>
      <c r="L361" s="1">
        <f>IFERROR(L133/SUM(L133,L198),0)*'[1]Electricity and CHPs_IN'!H$26</f>
        <v>3.9029552264767773</v>
      </c>
      <c r="M361" s="1">
        <f>IFERROR(M133/SUM(M133,M198),0)*'[1]Electricity and CHPs_IN'!I$26</f>
        <v>3.9707607846476431</v>
      </c>
      <c r="N361" s="1">
        <f>IFERROR(N133/SUM(N133,N198),0)*'[1]Electricity and CHPs_IN'!J$26</f>
        <v>3.9707424588514133</v>
      </c>
      <c r="O361" s="1">
        <f>IFERROR(O133/SUM(O133,O198),0)*'[1]Electricity and CHPs_IN'!K$26</f>
        <v>3.9707311358729385</v>
      </c>
      <c r="P361" s="1">
        <f>IFERROR(P133/SUM(P133,P198),0)*'[1]Electricity and CHPs_IN'!L$26</f>
        <v>3.9707274067102669</v>
      </c>
      <c r="Q361" s="1">
        <f>IFERROR(Q133/SUM(Q133,Q198),0)*'[1]Electricity and CHPs_IN'!M$26</f>
        <v>3.9706159555737992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</v>
      </c>
      <c r="L362" s="1">
        <f>IFERROR(L134/SUM(L134,L199),0)*'[1]Electricity and CHPs_IN'!H$27</f>
        <v>0</v>
      </c>
      <c r="M362" s="1">
        <f>IFERROR(M134/SUM(M134,M199),0)*'[1]Electricity and CHPs_IN'!I$27</f>
        <v>0</v>
      </c>
      <c r="N362" s="1">
        <f>IFERROR(N134/SUM(N134,N199),0)*'[1]Electricity and CHPs_IN'!J$27</f>
        <v>0</v>
      </c>
      <c r="O362" s="1">
        <f>IFERROR(O134/SUM(O134,O199),0)*'[1]Electricity and CHPs_IN'!K$27</f>
        <v>0</v>
      </c>
      <c r="P362" s="1">
        <f>IFERROR(P134/SUM(P134,P199),0)*'[1]Electricity and CHPs_IN'!L$27</f>
        <v>0</v>
      </c>
      <c r="Q362" s="1">
        <f>IFERROR(Q134/SUM(Q134,Q199),0)*'[1]Electricity and CHPs_IN'!M$27</f>
        <v>0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0.39444533232768941</v>
      </c>
      <c r="G363" s="1">
        <f>IFERROR(G135/SUM(G135,G274),0)*'[1]Electricity and CHPs_IN'!C$44</f>
        <v>0.40919309197271297</v>
      </c>
      <c r="H363" s="1">
        <f>IFERROR(H135/SUM(H135,H274),0)*'[1]Electricity and CHPs_IN'!D$44</f>
        <v>0.63366045009345717</v>
      </c>
      <c r="I363" s="1">
        <f>IFERROR(I135/SUM(I135,I274),0)*'[1]Electricity and CHPs_IN'!E$44</f>
        <v>0.69431263321430092</v>
      </c>
      <c r="J363" s="1">
        <f>IFERROR(J135/SUM(J135,J274),0)*'[1]Electricity and CHPs_IN'!F$44</f>
        <v>0.76966631030462851</v>
      </c>
      <c r="K363" s="1">
        <f>IFERROR(K135/SUM(K135,K274),0)*'[1]Electricity and CHPs_IN'!G$44</f>
        <v>0.87138536965180535</v>
      </c>
      <c r="L363" s="1">
        <f>IFERROR(L135/SUM(L135,L274),0)*'[1]Electricity and CHPs_IN'!H$44</f>
        <v>1.0056478979023773</v>
      </c>
      <c r="M363" s="1">
        <f>IFERROR(M135/SUM(M135,M274),0)*'[1]Electricity and CHPs_IN'!I$44</f>
        <v>1.1910461823512333</v>
      </c>
      <c r="N363" s="1">
        <f>IFERROR(N135/SUM(N135,N274),0)*'[1]Electricity and CHPs_IN'!J$44</f>
        <v>1.1910452879125155</v>
      </c>
      <c r="O363" s="1">
        <f>IFERROR(O135/SUM(O135,O274),0)*'[1]Electricity and CHPs_IN'!K$44</f>
        <v>1.1910479457324203</v>
      </c>
      <c r="P363" s="1">
        <f>IFERROR(P135/SUM(P135,P274),0)*'[1]Electricity and CHPs_IN'!L$44</f>
        <v>1.1910472992715626</v>
      </c>
      <c r="Q363" s="1">
        <f>IFERROR(Q135/SUM(Q135,Q274),0)*'[1]Electricity and CHPs_IN'!M$44</f>
        <v>1.1910551103054861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</v>
      </c>
      <c r="L364" s="1">
        <f>IFERROR(L136/SUM(L136,L275),0)*'[1]Electricity and CHPs_IN'!H$45</f>
        <v>0</v>
      </c>
      <c r="M364" s="1">
        <f>IFERROR(M136/SUM(M136,M275),0)*'[1]Electricity and CHPs_IN'!I$45</f>
        <v>0</v>
      </c>
      <c r="N364" s="1">
        <f>IFERROR(N136/SUM(N136,N275),0)*'[1]Electricity and CHPs_IN'!J$45</f>
        <v>0</v>
      </c>
      <c r="O364" s="1">
        <f>IFERROR(O136/SUM(O136,O275),0)*'[1]Electricity and CHPs_IN'!K$45</f>
        <v>0</v>
      </c>
      <c r="P364" s="1">
        <f>IFERROR(P136/SUM(P136,P275),0)*'[1]Electricity and CHPs_IN'!L$45</f>
        <v>0</v>
      </c>
      <c r="Q364" s="1">
        <f>IFERROR(Q136/SUM(Q136,Q275),0)*'[1]Electricity and CHPs_IN'!M$45</f>
        <v>0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11.041607695286944</v>
      </c>
      <c r="G365" s="1">
        <f t="shared" ref="G365:K365" si="378">SUM(G366:G369)</f>
        <v>12.056362766635443</v>
      </c>
      <c r="H365" s="1">
        <f t="shared" si="378"/>
        <v>13.21588902559067</v>
      </c>
      <c r="I365" s="1">
        <f t="shared" si="378"/>
        <v>12.201859953978435</v>
      </c>
      <c r="J365" s="1">
        <f t="shared" si="378"/>
        <v>12.366670204165414</v>
      </c>
      <c r="K365" s="1">
        <f t="shared" si="378"/>
        <v>12.644590600652162</v>
      </c>
      <c r="L365" s="1">
        <f t="shared" ref="L365:O365" si="379">SUM(L366:L369)</f>
        <v>12.929653421111716</v>
      </c>
      <c r="M365" s="1">
        <f t="shared" si="379"/>
        <v>13.222095581327224</v>
      </c>
      <c r="N365" s="1">
        <f t="shared" si="379"/>
        <v>13.222085492587041</v>
      </c>
      <c r="O365" s="1">
        <f t="shared" si="379"/>
        <v>13.222089469419569</v>
      </c>
      <c r="P365" s="1">
        <f>SUM(P366:P369)</f>
        <v>13.222083871279162</v>
      </c>
      <c r="Q365" s="1">
        <f>SUM(Q366:Q369)</f>
        <v>13.222053795161797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9.1017953615418019</v>
      </c>
      <c r="G366" s="1">
        <f t="shared" ref="G366:K366" si="380">G359*IFERROR(G138/G131,0)</f>
        <v>10.214890919286967</v>
      </c>
      <c r="H366" s="1">
        <f t="shared" si="380"/>
        <v>11.467361768309862</v>
      </c>
      <c r="I366" s="1">
        <f t="shared" si="380"/>
        <v>10.348300350392284</v>
      </c>
      <c r="J366" s="1">
        <f t="shared" si="380"/>
        <v>10.479397794057656</v>
      </c>
      <c r="K366" s="1">
        <f t="shared" si="380"/>
        <v>10.725809075619239</v>
      </c>
      <c r="L366" s="1">
        <f t="shared" ref="L366:O366" si="381">L359*IFERROR(L138/L131,0)</f>
        <v>10.978175807873328</v>
      </c>
      <c r="M366" s="1">
        <f t="shared" si="381"/>
        <v>11.236715189003403</v>
      </c>
      <c r="N366" s="1">
        <f t="shared" si="381"/>
        <v>11.236714263161335</v>
      </c>
      <c r="O366" s="1">
        <f t="shared" si="381"/>
        <v>11.236723901483099</v>
      </c>
      <c r="P366" s="1">
        <f t="shared" ref="P366:Q371" si="382">P359*IFERROR(P138/P131,0)</f>
        <v>11.236720167924029</v>
      </c>
      <c r="Q366" s="1">
        <f t="shared" si="382"/>
        <v>11.236745817374898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0</v>
      </c>
      <c r="L367" s="1">
        <f t="shared" ref="L367:O367" si="384">L360*IFERROR(L139/L132,0)</f>
        <v>0</v>
      </c>
      <c r="M367" s="1">
        <f t="shared" si="384"/>
        <v>0</v>
      </c>
      <c r="N367" s="1">
        <f t="shared" si="384"/>
        <v>0</v>
      </c>
      <c r="O367" s="1">
        <f t="shared" si="384"/>
        <v>0</v>
      </c>
      <c r="P367" s="1">
        <f t="shared" si="382"/>
        <v>0</v>
      </c>
      <c r="Q367" s="1">
        <f t="shared" si="382"/>
        <v>0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1.9398123337451421</v>
      </c>
      <c r="G368" s="1">
        <f t="shared" si="385"/>
        <v>1.8414718473484757</v>
      </c>
      <c r="H368" s="1">
        <f t="shared" si="385"/>
        <v>1.7485272572808079</v>
      </c>
      <c r="I368" s="1">
        <f t="shared" si="385"/>
        <v>1.8535596035861508</v>
      </c>
      <c r="J368" s="1">
        <f t="shared" si="385"/>
        <v>1.887272410107758</v>
      </c>
      <c r="K368" s="1">
        <f t="shared" si="385"/>
        <v>1.9187815250329221</v>
      </c>
      <c r="L368" s="1">
        <f t="shared" ref="L368:O368" si="386">L361*IFERROR(L140/L133,0)</f>
        <v>1.9514776132383886</v>
      </c>
      <c r="M368" s="1">
        <f t="shared" si="386"/>
        <v>1.9853803923238216</v>
      </c>
      <c r="N368" s="1">
        <f t="shared" si="386"/>
        <v>1.9853712294257067</v>
      </c>
      <c r="O368" s="1">
        <f t="shared" si="386"/>
        <v>1.9853655679364692</v>
      </c>
      <c r="P368" s="1">
        <f t="shared" si="382"/>
        <v>1.9853637033551339</v>
      </c>
      <c r="Q368" s="1">
        <f t="shared" si="382"/>
        <v>1.9853079777868996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</v>
      </c>
      <c r="L369" s="1">
        <f t="shared" ref="L369:O369" si="388">L362*IFERROR(L141/L134,0)</f>
        <v>0</v>
      </c>
      <c r="M369" s="1">
        <f t="shared" si="388"/>
        <v>0</v>
      </c>
      <c r="N369" s="1">
        <f t="shared" si="388"/>
        <v>0</v>
      </c>
      <c r="O369" s="1">
        <f t="shared" si="388"/>
        <v>0</v>
      </c>
      <c r="P369" s="1">
        <f t="shared" si="382"/>
        <v>0</v>
      </c>
      <c r="Q369" s="1">
        <f t="shared" si="382"/>
        <v>0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11.436053027614633</v>
      </c>
      <c r="G372" s="1">
        <f t="shared" ref="G372:K372" si="393">SUM(G373:G378)</f>
        <v>12.465555858608155</v>
      </c>
      <c r="H372" s="1">
        <f t="shared" si="393"/>
        <v>13.849549475684126</v>
      </c>
      <c r="I372" s="1">
        <f t="shared" si="393"/>
        <v>12.896172587192735</v>
      </c>
      <c r="J372" s="1">
        <f t="shared" si="393"/>
        <v>13.136336514470043</v>
      </c>
      <c r="K372" s="1">
        <f t="shared" si="393"/>
        <v>13.515975970303968</v>
      </c>
      <c r="L372" s="1">
        <f t="shared" ref="L372:O372" si="394">SUM(L373:L378)</f>
        <v>13.935301319014094</v>
      </c>
      <c r="M372" s="1">
        <f t="shared" si="394"/>
        <v>14.413141763678457</v>
      </c>
      <c r="N372" s="1">
        <f t="shared" si="394"/>
        <v>14.413130780499557</v>
      </c>
      <c r="O372" s="1">
        <f t="shared" si="394"/>
        <v>14.413137415151988</v>
      </c>
      <c r="P372" s="1">
        <f>SUM(P373:P378)</f>
        <v>14.413131170550725</v>
      </c>
      <c r="Q372" s="1">
        <f>SUM(Q373:Q378)</f>
        <v>14.413108905467283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9.1017953615418019</v>
      </c>
      <c r="G373" s="1">
        <f t="shared" si="395"/>
        <v>10.214890919286967</v>
      </c>
      <c r="H373" s="1">
        <f t="shared" si="395"/>
        <v>11.467361768309862</v>
      </c>
      <c r="I373" s="1">
        <f t="shared" si="395"/>
        <v>10.348300350392284</v>
      </c>
      <c r="J373" s="1">
        <f t="shared" si="395"/>
        <v>10.479397794057656</v>
      </c>
      <c r="K373" s="1">
        <f t="shared" si="395"/>
        <v>10.725809075619239</v>
      </c>
      <c r="L373" s="1">
        <f t="shared" ref="L373:O373" si="396">L366*IFERROR(L145/L138,0)</f>
        <v>10.978175807873328</v>
      </c>
      <c r="M373" s="1">
        <f t="shared" si="396"/>
        <v>11.236715189003403</v>
      </c>
      <c r="N373" s="1">
        <f t="shared" si="396"/>
        <v>11.236714263161335</v>
      </c>
      <c r="O373" s="1">
        <f t="shared" si="396"/>
        <v>11.236723901483099</v>
      </c>
      <c r="P373" s="1">
        <f t="shared" ref="P373:Q376" si="397">P366*IFERROR(P145/P138,0)</f>
        <v>11.236720167924029</v>
      </c>
      <c r="Q373" s="1">
        <f t="shared" si="397"/>
        <v>11.236745817374898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0</v>
      </c>
      <c r="L374" s="1">
        <f t="shared" ref="L374:O374" si="399">L367*IFERROR(L146/L139,0)</f>
        <v>0</v>
      </c>
      <c r="M374" s="1">
        <f t="shared" si="399"/>
        <v>0</v>
      </c>
      <c r="N374" s="1">
        <f t="shared" si="399"/>
        <v>0</v>
      </c>
      <c r="O374" s="1">
        <f t="shared" si="399"/>
        <v>0</v>
      </c>
      <c r="P374" s="1">
        <f t="shared" si="397"/>
        <v>0</v>
      </c>
      <c r="Q374" s="1">
        <f t="shared" si="397"/>
        <v>0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1.9398123337451421</v>
      </c>
      <c r="G375" s="1">
        <f t="shared" si="400"/>
        <v>1.8414718473484761</v>
      </c>
      <c r="H375" s="1">
        <f t="shared" si="400"/>
        <v>1.7485272572808079</v>
      </c>
      <c r="I375" s="1">
        <f t="shared" si="400"/>
        <v>1.8535596035861508</v>
      </c>
      <c r="J375" s="1">
        <f t="shared" si="400"/>
        <v>1.887272410107758</v>
      </c>
      <c r="K375" s="1">
        <f t="shared" si="400"/>
        <v>1.9187815250329221</v>
      </c>
      <c r="L375" s="1">
        <f t="shared" ref="L375:O375" si="401">L368*IFERROR(L147/L140,0)</f>
        <v>1.9514776132383886</v>
      </c>
      <c r="M375" s="1">
        <f t="shared" si="401"/>
        <v>1.9853803923238216</v>
      </c>
      <c r="N375" s="1">
        <f t="shared" si="401"/>
        <v>1.9853712294257067</v>
      </c>
      <c r="O375" s="1">
        <f t="shared" si="401"/>
        <v>1.9853655679364692</v>
      </c>
      <c r="P375" s="1">
        <f t="shared" si="397"/>
        <v>1.9853637033551332</v>
      </c>
      <c r="Q375" s="1">
        <f t="shared" si="397"/>
        <v>1.9853079777868996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</v>
      </c>
      <c r="L376" s="1">
        <f t="shared" ref="L376:O376" si="403">L369*IFERROR(L148/L141,0)</f>
        <v>0</v>
      </c>
      <c r="M376" s="1">
        <f t="shared" si="403"/>
        <v>0</v>
      </c>
      <c r="N376" s="1">
        <f t="shared" si="403"/>
        <v>0</v>
      </c>
      <c r="O376" s="1">
        <f t="shared" si="403"/>
        <v>0</v>
      </c>
      <c r="P376" s="1">
        <f t="shared" si="397"/>
        <v>0</v>
      </c>
      <c r="Q376" s="1">
        <f t="shared" si="397"/>
        <v>0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0.39444533232768941</v>
      </c>
      <c r="G377" s="1">
        <f t="shared" ref="G377:K377" si="404">G363</f>
        <v>0.40919309197271297</v>
      </c>
      <c r="H377" s="1">
        <f t="shared" si="404"/>
        <v>0.63366045009345717</v>
      </c>
      <c r="I377" s="1">
        <f t="shared" si="404"/>
        <v>0.69431263321430092</v>
      </c>
      <c r="J377" s="1">
        <f t="shared" si="404"/>
        <v>0.76966631030462851</v>
      </c>
      <c r="K377" s="1">
        <f t="shared" si="404"/>
        <v>0.87138536965180535</v>
      </c>
      <c r="L377" s="1">
        <f t="shared" ref="L377:O377" si="405">L363</f>
        <v>1.0056478979023773</v>
      </c>
      <c r="M377" s="1">
        <f t="shared" si="405"/>
        <v>1.1910461823512333</v>
      </c>
      <c r="N377" s="1">
        <f t="shared" si="405"/>
        <v>1.1910452879125155</v>
      </c>
      <c r="O377" s="1">
        <f t="shared" si="405"/>
        <v>1.1910479457324203</v>
      </c>
      <c r="P377" s="1">
        <f>P363</f>
        <v>1.1910472992715626</v>
      </c>
      <c r="Q377" s="1">
        <f>Q363</f>
        <v>1.1910551103054861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0</v>
      </c>
      <c r="L378" s="1">
        <f t="shared" ref="L378:O378" si="407">L364</f>
        <v>0</v>
      </c>
      <c r="M378" s="1">
        <f t="shared" si="407"/>
        <v>0</v>
      </c>
      <c r="N378" s="1">
        <f t="shared" si="407"/>
        <v>0</v>
      </c>
      <c r="O378" s="1">
        <f t="shared" si="407"/>
        <v>0</v>
      </c>
      <c r="P378" s="1">
        <f>P364</f>
        <v>0</v>
      </c>
      <c r="Q378" s="1">
        <f>Q364</f>
        <v>0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0.58033740483914398</v>
      </c>
      <c r="G379" s="1">
        <f t="shared" ref="G379:K379" si="408">SUM(G380:G386)</f>
        <v>0.54625343801763226</v>
      </c>
      <c r="H379" s="1">
        <f t="shared" si="408"/>
        <v>1.6708305034644395</v>
      </c>
      <c r="I379" s="1">
        <f t="shared" si="408"/>
        <v>2.9146628947592137</v>
      </c>
      <c r="J379" s="1">
        <f t="shared" si="408"/>
        <v>3.6264601439996822</v>
      </c>
      <c r="K379" s="1">
        <f t="shared" si="408"/>
        <v>4.1228764639846665</v>
      </c>
      <c r="L379" s="1">
        <f t="shared" ref="L379:O379" si="409">SUM(L380:L386)</f>
        <v>4.6671062361320974</v>
      </c>
      <c r="M379" s="1">
        <f t="shared" si="409"/>
        <v>5.2044587488451741</v>
      </c>
      <c r="N379" s="1">
        <f t="shared" si="409"/>
        <v>5.1996157105279526</v>
      </c>
      <c r="O379" s="1">
        <f t="shared" si="409"/>
        <v>5.1864109069312203</v>
      </c>
      <c r="P379" s="1">
        <f>SUM(P380:P386)</f>
        <v>5.0424477106405288</v>
      </c>
      <c r="Q379" s="1">
        <f>SUM(Q380:Q386)</f>
        <v>4.9900431603360857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0.399279041197242</v>
      </c>
      <c r="G380" s="1">
        <f>IFERROR(G152/SUM(G152,G207),0)*'[1]Electricity and CHPs_IN'!C$25</f>
        <v>3.101080220510094E-2</v>
      </c>
      <c r="H380" s="1">
        <f>IFERROR(H152/SUM(H152,H207),0)*'[1]Electricity and CHPs_IN'!D$25</f>
        <v>0.52754939810039236</v>
      </c>
      <c r="I380" s="1">
        <f>IFERROR(I152/SUM(I152,I207),0)*'[1]Electricity and CHPs_IN'!E$25</f>
        <v>1.0882292654881758</v>
      </c>
      <c r="J380" s="1">
        <f>IFERROR(J152/SUM(J152,J207),0)*'[1]Electricity and CHPs_IN'!F$25</f>
        <v>1.2581744271609456</v>
      </c>
      <c r="K380" s="1">
        <f>IFERROR(K152/SUM(K152,K207),0)*'[1]Electricity and CHPs_IN'!G$25</f>
        <v>1.3966852513833956</v>
      </c>
      <c r="L380" s="1">
        <f>IFERROR(L152/SUM(L152,L207),0)*'[1]Electricity and CHPs_IN'!H$25</f>
        <v>1.381696657482397</v>
      </c>
      <c r="M380" s="1">
        <f>IFERROR(M152/SUM(M152,M207),0)*'[1]Electricity and CHPs_IN'!I$25</f>
        <v>1.7648594447120081</v>
      </c>
      <c r="N380" s="1">
        <f>IFERROR(N152/SUM(N152,N207),0)*'[1]Electricity and CHPs_IN'!J$25</f>
        <v>1.6807976630991703</v>
      </c>
      <c r="O380" s="1">
        <f>IFERROR(O152/SUM(O152,O207),0)*'[1]Electricity and CHPs_IN'!K$25</f>
        <v>1.4924193843712412</v>
      </c>
      <c r="P380" s="1">
        <f>IFERROR(P152/SUM(P152,P207),0)*'[1]Electricity and CHPs_IN'!L$25</f>
        <v>1.4001215903209057</v>
      </c>
      <c r="Q380" s="1">
        <f>IFERROR(Q152/SUM(Q152,Q207),0)*'[1]Electricity and CHPs_IN'!M$25</f>
        <v>1.2461347829097464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3.0292983510977583E-4</v>
      </c>
      <c r="L381" s="1">
        <f>'[1]Electricity and CHPs_IN'!H$31</f>
        <v>3.7418261925088508E-4</v>
      </c>
      <c r="M381" s="1">
        <f>'[1]Electricity and CHPs_IN'!I$31</f>
        <v>8.1476712359188031E-4</v>
      </c>
      <c r="N381" s="1">
        <f>'[1]Electricity and CHPs_IN'!J$31</f>
        <v>4.7591213838297749E-4</v>
      </c>
      <c r="O381" s="1">
        <f>'[1]Electricity and CHPs_IN'!K$31</f>
        <v>9.8518874139923661E-4</v>
      </c>
      <c r="P381" s="1">
        <f>'[1]Electricity and CHPs_IN'!L$31</f>
        <v>8.1549711757726063E-4</v>
      </c>
      <c r="Q381" s="1">
        <f>'[1]Electricity and CHPs_IN'!M$31</f>
        <v>1.9053767295182428E-3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0.181058363641902</v>
      </c>
      <c r="G382" s="1">
        <f>IFERROR(G154/SUM(G154,G283),0)*'[1]Electricity and CHPs_IN'!C$42</f>
        <v>0.51524263581253138</v>
      </c>
      <c r="H382" s="1">
        <f>IFERROR(H154/SUM(H154,H283),0)*'[1]Electricity and CHPs_IN'!D$42</f>
        <v>1.143281105364047</v>
      </c>
      <c r="I382" s="1">
        <f>IFERROR(I154/SUM(I154,I283),0)*'[1]Electricity and CHPs_IN'!E$42</f>
        <v>1.8182288505732866</v>
      </c>
      <c r="J382" s="1">
        <f>IFERROR(J154/SUM(J154,J283),0)*'[1]Electricity and CHPs_IN'!F$42</f>
        <v>2.3584932713719304</v>
      </c>
      <c r="K382" s="1">
        <f>IFERROR(K154/SUM(K154,K283),0)*'[1]Electricity and CHPs_IN'!G$42</f>
        <v>2.7172846165131124</v>
      </c>
      <c r="L382" s="1">
        <f>IFERROR(L154/SUM(L154,L283),0)*'[1]Electricity and CHPs_IN'!H$42</f>
        <v>3.2756289633682361</v>
      </c>
      <c r="M382" s="1">
        <f>IFERROR(M154/SUM(M154,M283),0)*'[1]Electricity and CHPs_IN'!I$42</f>
        <v>3.4192676183191208</v>
      </c>
      <c r="N382" s="1">
        <f>IFERROR(N154/SUM(N154,N283),0)*'[1]Electricity and CHPs_IN'!J$42</f>
        <v>3.5004873374184697</v>
      </c>
      <c r="O382" s="1">
        <f>IFERROR(O154/SUM(O154,O283),0)*'[1]Electricity and CHPs_IN'!K$42</f>
        <v>3.6672411404311087</v>
      </c>
      <c r="P382" s="1">
        <f>IFERROR(P154/SUM(P154,P283),0)*'[1]Electricity and CHPs_IN'!L$42</f>
        <v>3.620528941500623</v>
      </c>
      <c r="Q382" s="1">
        <f>IFERROR(Q154/SUM(Q154,Q283),0)*'[1]Electricity and CHPs_IN'!M$42</f>
        <v>3.7023698228098874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0</v>
      </c>
      <c r="L383" s="1">
        <f>IFERROR(L155/SUM(L155,L284),0)*'[1]Electricity and CHPs_IN'!H$43</f>
        <v>0</v>
      </c>
      <c r="M383" s="1">
        <f>IFERROR(M155/SUM(M155,M284),0)*'[1]Electricity and CHPs_IN'!I$43</f>
        <v>0</v>
      </c>
      <c r="N383" s="1">
        <f>IFERROR(N155/SUM(N155,N284),0)*'[1]Electricity and CHPs_IN'!J$43</f>
        <v>0</v>
      </c>
      <c r="O383" s="1">
        <f>IFERROR(O155/SUM(O155,O284),0)*'[1]Electricity and CHPs_IN'!K$43</f>
        <v>0</v>
      </c>
      <c r="P383" s="1">
        <f>IFERROR(P155/SUM(P155,P284),0)*'[1]Electricity and CHPs_IN'!L$43</f>
        <v>0</v>
      </c>
      <c r="Q383" s="1">
        <f>IFERROR(Q155/SUM(Q155,Q284),0)*'[1]Electricity and CHPs_IN'!M$43</f>
        <v>0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1.3992030877973606E-3</v>
      </c>
      <c r="J384" s="1">
        <f>IFERROR(J156/SUM(J285,J156),0)*'[1]Electricity and CHPs_IN'!F$50</f>
        <v>2.7340641025515107E-3</v>
      </c>
      <c r="K384" s="1">
        <f>IFERROR(K156/SUM(K285,K156),0)*'[1]Electricity and CHPs_IN'!G$50</f>
        <v>2.5850927651691934E-3</v>
      </c>
      <c r="L384" s="1">
        <f>IFERROR(L156/SUM(L285,L156),0)*'[1]Electricity and CHPs_IN'!H$50</f>
        <v>2.7194768422913696E-3</v>
      </c>
      <c r="M384" s="1">
        <f>IFERROR(M156/SUM(M285,M156),0)*'[1]Electricity and CHPs_IN'!I$50</f>
        <v>5.679508527320614E-3</v>
      </c>
      <c r="N384" s="1">
        <f>IFERROR(N156/SUM(N285,N156),0)*'[1]Electricity and CHPs_IN'!J$50</f>
        <v>5.1091023038267267E-3</v>
      </c>
      <c r="O384" s="1">
        <f>IFERROR(O156/SUM(O285,O156),0)*'[1]Electricity and CHPs_IN'!K$50</f>
        <v>7.803804490354331E-3</v>
      </c>
      <c r="P384" s="1">
        <f>IFERROR(P156/SUM(P285,P156),0)*'[1]Electricity and CHPs_IN'!L$50</f>
        <v>5.5968823599912444E-3</v>
      </c>
      <c r="Q384" s="1">
        <f>IFERROR(Q156/SUM(Q285,Q156),0)*'[1]Electricity and CHPs_IN'!M$50</f>
        <v>1.0102995938056664E-2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3.2702448994629055E-3</v>
      </c>
      <c r="J385" s="1">
        <f>IFERROR(J157/SUM(J286,J157),0)*'[1]Electricity and CHPs_IN'!F$53</f>
        <v>4.2020801932831087E-3</v>
      </c>
      <c r="K385" s="1">
        <f>IFERROR(K157/SUM(K286,K157),0)*'[1]Electricity and CHPs_IN'!G$53</f>
        <v>3.7014946187636779E-3</v>
      </c>
      <c r="L385" s="1">
        <f>IFERROR(L157/SUM(L286,L157),0)*'[1]Electricity and CHPs_IN'!H$53</f>
        <v>3.6063074813461053E-3</v>
      </c>
      <c r="M385" s="1">
        <f>IFERROR(M157/SUM(M286,M157),0)*'[1]Electricity and CHPs_IN'!I$53</f>
        <v>8.7724224048905397E-3</v>
      </c>
      <c r="N385" s="1">
        <f>IFERROR(N157/SUM(N286,N157),0)*'[1]Electricity and CHPs_IN'!J$53</f>
        <v>8.1493813592072289E-3</v>
      </c>
      <c r="O385" s="1">
        <f>IFERROR(O157/SUM(O286,O157),0)*'[1]Electricity and CHPs_IN'!K$53</f>
        <v>9.9893259333580006E-3</v>
      </c>
      <c r="P385" s="1">
        <f>IFERROR(P157/SUM(P286,P157),0)*'[1]Electricity and CHPs_IN'!L$53</f>
        <v>8.5714073460174053E-3</v>
      </c>
      <c r="Q385" s="1">
        <f>IFERROR(Q157/SUM(Q286,Q157),0)*'[1]Electricity and CHPs_IN'!M$53</f>
        <v>1.5531278606842941E-2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3.5353307104908681E-3</v>
      </c>
      <c r="J386" s="1">
        <f>IFERROR(J158/SUM(J287,J158),0)*'[1]Electricity and CHPs_IN'!F$56</f>
        <v>2.8563011709717601E-3</v>
      </c>
      <c r="K386" s="1">
        <f>IFERROR(K158/SUM(K287,K158),0)*'[1]Electricity and CHPs_IN'!G$56</f>
        <v>2.3170788691159725E-3</v>
      </c>
      <c r="L386" s="1">
        <f>IFERROR(L158/SUM(L287,L158),0)*'[1]Electricity and CHPs_IN'!H$56</f>
        <v>3.0806483385766373E-3</v>
      </c>
      <c r="M386" s="1">
        <f>IFERROR(M158/SUM(M287,M158),0)*'[1]Electricity and CHPs_IN'!I$56</f>
        <v>5.0649877582429354E-3</v>
      </c>
      <c r="N386" s="1">
        <f>IFERROR(N158/SUM(N287,N158),0)*'[1]Electricity and CHPs_IN'!J$56</f>
        <v>4.596314208895746E-3</v>
      </c>
      <c r="O386" s="1">
        <f>IFERROR(O158/SUM(O287,O158),0)*'[1]Electricity and CHPs_IN'!K$56</f>
        <v>7.9720629637590208E-3</v>
      </c>
      <c r="P386" s="1">
        <f>IFERROR(P158/SUM(P287,P158),0)*'[1]Electricity and CHPs_IN'!L$56</f>
        <v>6.8133919954149391E-3</v>
      </c>
      <c r="Q386" s="1">
        <f>IFERROR(Q158/SUM(Q287,Q158),0)*'[1]Electricity and CHPs_IN'!M$56</f>
        <v>1.3998903342034781E-2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0.54529243786285653</v>
      </c>
      <c r="H387" s="1">
        <f t="shared" si="410"/>
        <v>0.50316503619640585</v>
      </c>
      <c r="I387" s="1">
        <f t="shared" si="410"/>
        <v>0.54631808875432664</v>
      </c>
      <c r="J387" s="1">
        <f t="shared" si="410"/>
        <v>0.54690604939064846</v>
      </c>
      <c r="K387" s="1">
        <f t="shared" si="410"/>
        <v>0.54700295898854001</v>
      </c>
      <c r="L387" s="1">
        <f t="shared" si="410"/>
        <v>0.55239549323873605</v>
      </c>
      <c r="M387" s="1">
        <f t="shared" si="410"/>
        <v>0.55251028619260412</v>
      </c>
      <c r="N387" s="1">
        <f t="shared" si="410"/>
        <v>0.55264956458325831</v>
      </c>
      <c r="O387" s="1">
        <f t="shared" si="410"/>
        <v>0.55266114110383402</v>
      </c>
      <c r="P387" s="1">
        <f>P388</f>
        <v>0.55307791932053907</v>
      </c>
      <c r="Q387" s="1">
        <f>Q388</f>
        <v>0.55529657156945755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0.54529243786285653</v>
      </c>
      <c r="H388" s="1">
        <f>'[1]Electricity and CHPs_IN'!D$33</f>
        <v>0.50316503619640585</v>
      </c>
      <c r="I388" s="1">
        <f>'[1]Electricity and CHPs_IN'!E$33</f>
        <v>0.54631808875432664</v>
      </c>
      <c r="J388" s="1">
        <f>'[1]Electricity and CHPs_IN'!F$33</f>
        <v>0.54690604939064846</v>
      </c>
      <c r="K388" s="1">
        <f>'[1]Electricity and CHPs_IN'!G$33</f>
        <v>0.54700295898854001</v>
      </c>
      <c r="L388" s="1">
        <f>'[1]Electricity and CHPs_IN'!H$33</f>
        <v>0.55239549323873605</v>
      </c>
      <c r="M388" s="1">
        <f>'[1]Electricity and CHPs_IN'!I$33</f>
        <v>0.55251028619260412</v>
      </c>
      <c r="N388" s="1">
        <f>'[1]Electricity and CHPs_IN'!J$33</f>
        <v>0.55264956458325831</v>
      </c>
      <c r="O388" s="1">
        <f>'[1]Electricity and CHPs_IN'!K$33</f>
        <v>0.55266114110383402</v>
      </c>
      <c r="P388" s="1">
        <f>'[1]Electricity and CHPs_IN'!L$33</f>
        <v>0.55307791932053907</v>
      </c>
      <c r="Q388" s="1">
        <f>'[1]Electricity and CHPs_IN'!M$33</f>
        <v>0.55529657156945755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12.821368758667431</v>
      </c>
      <c r="H389" s="1">
        <f t="shared" si="411"/>
        <v>28.800006681150762</v>
      </c>
      <c r="I389" s="1">
        <f t="shared" si="411"/>
        <v>51.17779435210096</v>
      </c>
      <c r="J389" s="1">
        <f t="shared" si="411"/>
        <v>54.521737086883434</v>
      </c>
      <c r="K389" s="1">
        <f t="shared" si="411"/>
        <v>57.250185935719664</v>
      </c>
      <c r="L389" s="1">
        <f t="shared" ref="L389:O389" si="412">SUM(L390:L394)</f>
        <v>59.962691568826592</v>
      </c>
      <c r="M389" s="1">
        <f t="shared" si="412"/>
        <v>62.869992651781764</v>
      </c>
      <c r="N389" s="1">
        <f t="shared" si="412"/>
        <v>65.516279559879649</v>
      </c>
      <c r="O389" s="1">
        <f t="shared" si="412"/>
        <v>68.620035586711623</v>
      </c>
      <c r="P389" s="1">
        <f>SUM(P390:P394)</f>
        <v>72.106256118173292</v>
      </c>
      <c r="Q389" s="1">
        <f>SUM(Q390:Q394)</f>
        <v>75.874160138578745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0.15619503255243455</v>
      </c>
      <c r="I390" s="1">
        <f>'[1]Electricity and CHPs_IN'!E34</f>
        <v>0.30105286589138736</v>
      </c>
      <c r="J390" s="1">
        <f>'[1]Electricity and CHPs_IN'!F34</f>
        <v>1.049632832589068</v>
      </c>
      <c r="K390" s="1">
        <f>'[1]Electricity and CHPs_IN'!G34</f>
        <v>1.0504647064294375</v>
      </c>
      <c r="L390" s="1">
        <f>'[1]Electricity and CHPs_IN'!H34</f>
        <v>0.8962187342656085</v>
      </c>
      <c r="M390" s="1">
        <f>'[1]Electricity and CHPs_IN'!I34</f>
        <v>0.79053184184124248</v>
      </c>
      <c r="N390" s="1">
        <f>'[1]Electricity and CHPs_IN'!J34</f>
        <v>0.27013764661399153</v>
      </c>
      <c r="O390" s="1">
        <f>'[1]Electricity and CHPs_IN'!K34</f>
        <v>4.5675306028738719E-2</v>
      </c>
      <c r="P390" s="1">
        <f>'[1]Electricity and CHPs_IN'!L34</f>
        <v>3.3897815184968927E-2</v>
      </c>
      <c r="Q390" s="1">
        <f>'[1]Electricity and CHPs_IN'!M34</f>
        <v>0.12528134525170787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4.8486223226375946</v>
      </c>
      <c r="H391" s="1">
        <f>'[1]Electricity and CHPs_IN'!D35</f>
        <v>11.927073668943692</v>
      </c>
      <c r="I391" s="1">
        <f>'[1]Electricity and CHPs_IN'!E35</f>
        <v>14.116593749288365</v>
      </c>
      <c r="J391" s="1">
        <f>'[1]Electricity and CHPs_IN'!F35</f>
        <v>14.836692188738388</v>
      </c>
      <c r="K391" s="1">
        <f>'[1]Electricity and CHPs_IN'!G35</f>
        <v>15.593513430283519</v>
      </c>
      <c r="L391" s="1">
        <f>'[1]Electricity and CHPs_IN'!H35</f>
        <v>16.388940131900775</v>
      </c>
      <c r="M391" s="1">
        <f>'[1]Electricity and CHPs_IN'!I35</f>
        <v>17.224942251103382</v>
      </c>
      <c r="N391" s="1">
        <f>'[1]Electricity and CHPs_IN'!J35</f>
        <v>18.103589215629981</v>
      </c>
      <c r="O391" s="1">
        <f>'[1]Electricity and CHPs_IN'!K35</f>
        <v>19.027057481323634</v>
      </c>
      <c r="P391" s="1">
        <f>'[1]Electricity and CHPs_IN'!L35</f>
        <v>19.997634739329083</v>
      </c>
      <c r="Q391" s="1">
        <f>'[1]Electricity and CHPs_IN'!M35</f>
        <v>21.017740101708423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3.390685612337311</v>
      </c>
      <c r="H392" s="1">
        <f>'[1]Electricity and CHPs_IN'!D36</f>
        <v>6.9698805135229964</v>
      </c>
      <c r="I392" s="1">
        <f>'[1]Electricity and CHPs_IN'!E36</f>
        <v>18.917342266541016</v>
      </c>
      <c r="J392" s="1">
        <f>'[1]Electricity and CHPs_IN'!F36</f>
        <v>19.88231949085872</v>
      </c>
      <c r="K392" s="1">
        <f>'[1]Electricity and CHPs_IN'!G36</f>
        <v>20.896518193583173</v>
      </c>
      <c r="L392" s="1">
        <f>'[1]Electricity and CHPs_IN'!H36</f>
        <v>21.962450731876249</v>
      </c>
      <c r="M392" s="1">
        <f>'[1]Electricity and CHPs_IN'!I36</f>
        <v>23.08275767478564</v>
      </c>
      <c r="N392" s="1">
        <f>'[1]Electricity and CHPs_IN'!J36</f>
        <v>24.260211502333817</v>
      </c>
      <c r="O392" s="1">
        <f>'[1]Electricity and CHPs_IN'!K36</f>
        <v>25.497728386975304</v>
      </c>
      <c r="P392" s="1">
        <f>'[1]Electricity and CHPs_IN'!L36</f>
        <v>26.798372303342745</v>
      </c>
      <c r="Q392" s="1">
        <f>'[1]Electricity and CHPs_IN'!M36</f>
        <v>28.16540805172853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1.287605713492991</v>
      </c>
      <c r="H393" s="1">
        <f>'[1]Electricity and CHPs_IN'!D37</f>
        <v>5.8107759491545004</v>
      </c>
      <c r="I393" s="1">
        <f>'[1]Electricity and CHPs_IN'!E37</f>
        <v>13.43393198711869</v>
      </c>
      <c r="J393" s="1">
        <f>'[1]Electricity and CHPs_IN'!F37</f>
        <v>14.119221259710265</v>
      </c>
      <c r="K393" s="1">
        <f>'[1]Electricity and CHPs_IN'!G37</f>
        <v>14.839444135647264</v>
      </c>
      <c r="L393" s="1">
        <f>'[1]Electricity and CHPs_IN'!H37</f>
        <v>15.596405081750969</v>
      </c>
      <c r="M393" s="1">
        <f>'[1]Electricity and CHPs_IN'!I37</f>
        <v>16.391979534208108</v>
      </c>
      <c r="N393" s="1">
        <f>'[1]Electricity and CHPs_IN'!J37</f>
        <v>17.228136296980622</v>
      </c>
      <c r="O393" s="1">
        <f>'[1]Electricity and CHPs_IN'!K37</f>
        <v>18.106946347099335</v>
      </c>
      <c r="P393" s="1">
        <f>'[1]Electricity and CHPs_IN'!L37</f>
        <v>19.030585768596385</v>
      </c>
      <c r="Q393" s="1">
        <f>'[1]Electricity and CHPs_IN'!M37</f>
        <v>20.001354107338575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3.2944551101995345</v>
      </c>
      <c r="H394" s="1">
        <f>'[1]Electricity and CHPs_IN'!D38</f>
        <v>3.9360815169771404</v>
      </c>
      <c r="I394" s="1">
        <f>'[1]Electricity and CHPs_IN'!E38</f>
        <v>4.4088734832615035</v>
      </c>
      <c r="J394" s="1">
        <f>'[1]Electricity and CHPs_IN'!F38</f>
        <v>4.6338713149869886</v>
      </c>
      <c r="K394" s="1">
        <f>'[1]Electricity and CHPs_IN'!G38</f>
        <v>4.8702454697762692</v>
      </c>
      <c r="L394" s="1">
        <f>'[1]Electricity and CHPs_IN'!H38</f>
        <v>5.1186768890329919</v>
      </c>
      <c r="M394" s="1">
        <f>'[1]Electricity and CHPs_IN'!I38</f>
        <v>5.3797813498433893</v>
      </c>
      <c r="N394" s="1">
        <f>'[1]Electricity and CHPs_IN'!J38</f>
        <v>5.6542048983212458</v>
      </c>
      <c r="O394" s="1">
        <f>'[1]Electricity and CHPs_IN'!K38</f>
        <v>5.9426280652846017</v>
      </c>
      <c r="P394" s="1">
        <f>'[1]Electricity and CHPs_IN'!L38</f>
        <v>6.2457654917201113</v>
      </c>
      <c r="Q394" s="1">
        <f>'[1]Electricity and CHPs_IN'!M38</f>
        <v>6.5643765325515071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2.9353770934336613E-2</v>
      </c>
      <c r="M396" s="1">
        <f>'[1]Electricity and CHPs_IN'!I$32</f>
        <v>4.8417466411304719E-2</v>
      </c>
      <c r="N396" s="1">
        <f>'[1]Electricity and CHPs_IN'!J$32</f>
        <v>4.9370969893915914E-2</v>
      </c>
      <c r="O396" s="1">
        <f>'[1]Electricity and CHPs_IN'!K$32</f>
        <v>5.2362717206899001E-2</v>
      </c>
      <c r="P396" s="1">
        <f>'[1]Electricity and CHPs_IN'!L$32</f>
        <v>6.0201769063877975E-2</v>
      </c>
      <c r="Q396" s="1">
        <f>'[1]Electricity and CHPs_IN'!M$32</f>
        <v>0.10617324475235734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2.4256933025606636E-3</v>
      </c>
      <c r="J397" s="1">
        <f t="shared" ref="J397" si="417">SUM(J398:J400)</f>
        <v>7.3564411231493666E-3</v>
      </c>
      <c r="K397" s="1">
        <f t="shared" ref="K397" si="418">SUM(K398:K400)</f>
        <v>1.2400682978297287E-2</v>
      </c>
      <c r="L397" s="1">
        <f t="shared" ref="L397:O397" si="419">SUM(L398:L400)</f>
        <v>1.2813231567585376E-2</v>
      </c>
      <c r="M397" s="1">
        <f t="shared" si="419"/>
        <v>3.6685926215630146E-2</v>
      </c>
      <c r="N397" s="1">
        <f t="shared" si="419"/>
        <v>3.341728717234857E-2</v>
      </c>
      <c r="O397" s="1">
        <f t="shared" si="419"/>
        <v>0.10796694578618389</v>
      </c>
      <c r="P397" s="1">
        <f>SUM(P398:P400)</f>
        <v>0.17656828193505034</v>
      </c>
      <c r="Q397" s="1">
        <f>SUM(Q398:Q400)</f>
        <v>0.16810968668292683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1.4350472833724222E-3</v>
      </c>
      <c r="L398" s="1">
        <f>IFERROR(L170/SUM(L170,L209),0)*'[1]Electricity and CHPs_IN'!H$30</f>
        <v>1.4550357426107521E-3</v>
      </c>
      <c r="M398" s="1">
        <f>IFERROR(M170/SUM(M170,M209),0)*'[1]Electricity and CHPs_IN'!I$30</f>
        <v>3.7947369265412955E-3</v>
      </c>
      <c r="N398" s="1">
        <f>IFERROR(N170/SUM(N170,N209),0)*'[1]Electricity and CHPs_IN'!J$30</f>
        <v>3.8255464032552061E-3</v>
      </c>
      <c r="O398" s="1">
        <f>IFERROR(O170/SUM(O170,O209),0)*'[1]Electricity and CHPs_IN'!K$30</f>
        <v>3.2268090728977863E-2</v>
      </c>
      <c r="P398" s="1">
        <f>IFERROR(P170/SUM(P170,P209),0)*'[1]Electricity and CHPs_IN'!L$30</f>
        <v>8.443310155025438E-2</v>
      </c>
      <c r="Q398" s="1">
        <f>IFERROR(Q170/SUM(Q170,Q209),0)*'[1]Electricity and CHPs_IN'!M$30</f>
        <v>8.4691738701164407E-2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1.4260483890146676E-3</v>
      </c>
      <c r="J399" s="1">
        <f>IFERROR(J171/SUM(J171,J289),0)*'[1]Electricity and CHPs_IN'!F$46</f>
        <v>4.8274143845364907E-3</v>
      </c>
      <c r="K399" s="1">
        <f>IFERROR(K171/SUM(K171,K289),0)*'[1]Electricity and CHPs_IN'!G$46</f>
        <v>8.1133748105241352E-3</v>
      </c>
      <c r="L399" s="1">
        <f>IFERROR(L171/SUM(L171,L289),0)*'[1]Electricity and CHPs_IN'!H$46</f>
        <v>8.0649996062332301E-3</v>
      </c>
      <c r="M399" s="1">
        <f>IFERROR(M171/SUM(M171,M289),0)*'[1]Electricity and CHPs_IN'!I$46</f>
        <v>2.4564536439022976E-2</v>
      </c>
      <c r="N399" s="1">
        <f>IFERROR(N171/SUM(N171,N289),0)*'[1]Electricity and CHPs_IN'!J$46</f>
        <v>2.1744074434884506E-2</v>
      </c>
      <c r="O399" s="1">
        <f>IFERROR(O171/SUM(O171,O289),0)*'[1]Electricity and CHPs_IN'!K$46</f>
        <v>5.5563604848660741E-2</v>
      </c>
      <c r="P399" s="1">
        <f>IFERROR(P171/SUM(P171,P289),0)*'[1]Electricity and CHPs_IN'!L$46</f>
        <v>7.7461975571494479E-2</v>
      </c>
      <c r="Q399" s="1">
        <f>IFERROR(Q171/SUM(Q171,Q289),0)*'[1]Electricity and CHPs_IN'!M$46</f>
        <v>5.3727247842328379E-2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9.9964491354599628E-4</v>
      </c>
      <c r="J400" s="1">
        <f>IFERROR(J172/SUM(J172,J290),0)*'[1]Electricity and CHPs_IN'!F$57</f>
        <v>2.5290267386128759E-3</v>
      </c>
      <c r="K400" s="1">
        <f>IFERROR(K172/SUM(K172,K290),0)*'[1]Electricity and CHPs_IN'!G$57</f>
        <v>2.8522608844007281E-3</v>
      </c>
      <c r="L400" s="1">
        <f>IFERROR(L172/SUM(L172,L290),0)*'[1]Electricity and CHPs_IN'!H$57</f>
        <v>3.2931962187413935E-3</v>
      </c>
      <c r="M400" s="1">
        <f>IFERROR(M172/SUM(M172,M290),0)*'[1]Electricity and CHPs_IN'!I$57</f>
        <v>8.3266528500658757E-3</v>
      </c>
      <c r="N400" s="1">
        <f>IFERROR(N172/SUM(N172,N290),0)*'[1]Electricity and CHPs_IN'!J$57</f>
        <v>7.8476663342088582E-3</v>
      </c>
      <c r="O400" s="1">
        <f>IFERROR(O172/SUM(O172,O290),0)*'[1]Electricity and CHPs_IN'!K$57</f>
        <v>2.0135250208545289E-2</v>
      </c>
      <c r="P400" s="1">
        <f>IFERROR(P172/SUM(P172,P290),0)*'[1]Electricity and CHPs_IN'!L$57</f>
        <v>1.467320481330148E-2</v>
      </c>
      <c r="Q400" s="1">
        <f>IFERROR(Q172/SUM(Q172,Q290),0)*'[1]Electricity and CHPs_IN'!M$57</f>
        <v>2.9690700139434052E-2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0.14584286295549526</v>
      </c>
      <c r="G401" s="1">
        <f t="shared" ref="G401:K401" si="420">SUM(G402:G408)</f>
        <v>2.1070818307267914E-2</v>
      </c>
      <c r="H401" s="1">
        <f t="shared" si="420"/>
        <v>0.14562190492353908</v>
      </c>
      <c r="I401" s="1">
        <f t="shared" si="420"/>
        <v>0.26098727096841806</v>
      </c>
      <c r="J401" s="1">
        <f t="shared" si="420"/>
        <v>0.4144186016424537</v>
      </c>
      <c r="K401" s="1">
        <f t="shared" si="420"/>
        <v>0.66441491486077786</v>
      </c>
      <c r="L401" s="1">
        <f t="shared" ref="L401:O401" si="421">SUM(L402:L408)</f>
        <v>0.97648014790238036</v>
      </c>
      <c r="M401" s="1">
        <f t="shared" si="421"/>
        <v>1.7905624568808365</v>
      </c>
      <c r="N401" s="1">
        <f t="shared" si="421"/>
        <v>2.2442732109931938</v>
      </c>
      <c r="O401" s="1">
        <f t="shared" si="421"/>
        <v>2.892971388878399</v>
      </c>
      <c r="P401" s="1">
        <f>SUM(P402:P408)</f>
        <v>3.0934135973137256</v>
      </c>
      <c r="Q401" s="1">
        <f>SUM(Q402:Q408)</f>
        <v>3.5426098479126473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0.13503707051563987</v>
      </c>
      <c r="G402" s="1">
        <f>'[1]Electricity and CHPs_IN'!C63</f>
        <v>1.1379892083197502E-2</v>
      </c>
      <c r="H402" s="1">
        <f>'[1]Electricity and CHPs_IN'!D63</f>
        <v>0.13480328028867022</v>
      </c>
      <c r="I402" s="1">
        <f>'[1]Electricity and CHPs_IN'!E63</f>
        <v>6.2903095395593342E-2</v>
      </c>
      <c r="J402" s="1">
        <f>'[1]Electricity and CHPs_IN'!F63</f>
        <v>5.4076549356272562E-2</v>
      </c>
      <c r="K402" s="1">
        <f>'[1]Electricity and CHPs_IN'!G63</f>
        <v>5.5443793364750901E-2</v>
      </c>
      <c r="L402" s="1">
        <f>'[1]Electricity and CHPs_IN'!H63</f>
        <v>3.8352720064764503E-3</v>
      </c>
      <c r="M402" s="1">
        <f>'[1]Electricity and CHPs_IN'!I63</f>
        <v>1.2506670558842673E-2</v>
      </c>
      <c r="N402" s="1">
        <f>'[1]Electricity and CHPs_IN'!J63</f>
        <v>6.7948315324238118E-2</v>
      </c>
      <c r="O402" s="1">
        <f>'[1]Electricity and CHPs_IN'!K63</f>
        <v>0.1347038053642643</v>
      </c>
      <c r="P402" s="1">
        <f>'[1]Electricity and CHPs_IN'!L63</f>
        <v>0.13472674920337227</v>
      </c>
      <c r="Q402" s="1">
        <f>'[1]Electricity and CHPs_IN'!M63</f>
        <v>0.13472106537228037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2.988970409819494E-3</v>
      </c>
      <c r="G403" s="1">
        <f>'[1]Electricity and CHPs_IN'!C64</f>
        <v>2.4099945985796775E-3</v>
      </c>
      <c r="H403" s="1">
        <f>'[1]Electricity and CHPs_IN'!D64</f>
        <v>2.9989382631499164E-3</v>
      </c>
      <c r="I403" s="1">
        <f>'[1]Electricity and CHPs_IN'!E64</f>
        <v>2.7781623287149479E-3</v>
      </c>
      <c r="J403" s="1">
        <f>'[1]Electricity and CHPs_IN'!F64</f>
        <v>6.8544522565960574E-3</v>
      </c>
      <c r="K403" s="1">
        <f>'[1]Electricity and CHPs_IN'!G64</f>
        <v>0.13541106056128388</v>
      </c>
      <c r="L403" s="1">
        <f>'[1]Electricity and CHPs_IN'!H64</f>
        <v>0.13874766434069619</v>
      </c>
      <c r="M403" s="1">
        <f>'[1]Electricity and CHPs_IN'!I64</f>
        <v>0.19157042446401945</v>
      </c>
      <c r="N403" s="1">
        <f>'[1]Electricity and CHPs_IN'!J64</f>
        <v>0.21192391313623077</v>
      </c>
      <c r="O403" s="1">
        <f>'[1]Electricity and CHPs_IN'!K64</f>
        <v>0.27178438723878728</v>
      </c>
      <c r="P403" s="1">
        <f>'[1]Electricity and CHPs_IN'!L64</f>
        <v>0.27561884974189094</v>
      </c>
      <c r="Q403" s="1">
        <f>'[1]Electricity and CHPs_IN'!M64</f>
        <v>0.30028523263545587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2.663755847112502E-3</v>
      </c>
      <c r="G404" s="1">
        <f>'[1]Electricity and CHPs_IN'!C65</f>
        <v>2.158694607336135E-3</v>
      </c>
      <c r="H404" s="1">
        <f>'[1]Electricity and CHPs_IN'!D65</f>
        <v>2.6701808125487833E-3</v>
      </c>
      <c r="I404" s="1">
        <f>'[1]Electricity and CHPs_IN'!E65</f>
        <v>2.5670662904960099E-3</v>
      </c>
      <c r="J404" s="1">
        <f>'[1]Electricity and CHPs_IN'!F65</f>
        <v>6.5145330770166841E-3</v>
      </c>
      <c r="K404" s="1">
        <f>'[1]Electricity and CHPs_IN'!G65</f>
        <v>5.3650862069132006E-2</v>
      </c>
      <c r="L404" s="1">
        <f>'[1]Electricity and CHPs_IN'!H65</f>
        <v>0.43268483513069556</v>
      </c>
      <c r="M404" s="1">
        <f>'[1]Electricity and CHPs_IN'!I65</f>
        <v>1.0959690721806203</v>
      </c>
      <c r="N404" s="1">
        <f>'[1]Electricity and CHPs_IN'!J65</f>
        <v>1.4489409021772437</v>
      </c>
      <c r="O404" s="1">
        <f>'[1]Electricity and CHPs_IN'!K65</f>
        <v>1.9443301018772878</v>
      </c>
      <c r="P404" s="1">
        <f>'[1]Electricity and CHPs_IN'!L65</f>
        <v>2.1136496718750739</v>
      </c>
      <c r="Q404" s="1">
        <f>'[1]Electricity and CHPs_IN'!M65</f>
        <v>2.5075638236740989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8.3592922890439751E-4</v>
      </c>
      <c r="G405" s="1">
        <f>'[1]Electricity and CHPs_IN'!C66</f>
        <v>8.3025124772046659E-4</v>
      </c>
      <c r="H405" s="1">
        <f>'[1]Electricity and CHPs_IN'!D66</f>
        <v>8.3495258353702547E-4</v>
      </c>
      <c r="I405" s="1">
        <f>'[1]Electricity and CHPs_IN'!E66</f>
        <v>3.6580678344461146E-2</v>
      </c>
      <c r="J405" s="1">
        <f>'[1]Electricity and CHPs_IN'!F66</f>
        <v>6.0573103060965708E-2</v>
      </c>
      <c r="K405" s="1">
        <f>'[1]Electricity and CHPs_IN'!G66</f>
        <v>6.0254213574232177E-2</v>
      </c>
      <c r="L405" s="1">
        <f>'[1]Electricity and CHPs_IN'!H66</f>
        <v>6.1320342478726635E-2</v>
      </c>
      <c r="M405" s="1">
        <f>'[1]Electricity and CHPs_IN'!I66</f>
        <v>8.681662157980316E-2</v>
      </c>
      <c r="N405" s="1">
        <f>'[1]Electricity and CHPs_IN'!J66</f>
        <v>7.5029051773484734E-2</v>
      </c>
      <c r="O405" s="1">
        <f>'[1]Electricity and CHPs_IN'!K66</f>
        <v>0.10137831275658361</v>
      </c>
      <c r="P405" s="1">
        <f>'[1]Electricity and CHPs_IN'!L66</f>
        <v>0.12102111785204822</v>
      </c>
      <c r="Q405" s="1">
        <f>'[1]Electricity and CHPs_IN'!M66</f>
        <v>0.17569679531932311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1.7392330997327017E-3</v>
      </c>
      <c r="G406" s="1">
        <f>'[1]Electricity and CHPs_IN'!C67</f>
        <v>1.7295460194029519E-3</v>
      </c>
      <c r="H406" s="1">
        <f>'[1]Electricity and CHPs_IN'!D67</f>
        <v>1.738575724622605E-3</v>
      </c>
      <c r="I406" s="1">
        <f>'[1]Electricity and CHPs_IN'!E67</f>
        <v>5.8652177466554628E-2</v>
      </c>
      <c r="J406" s="1">
        <f>'[1]Electricity and CHPs_IN'!F67</f>
        <v>0.10576098980445311</v>
      </c>
      <c r="K406" s="1">
        <f>'[1]Electricity and CHPs_IN'!G67</f>
        <v>0.11639830158579867</v>
      </c>
      <c r="L406" s="1">
        <f>'[1]Electricity and CHPs_IN'!H67</f>
        <v>0.11971700312951511</v>
      </c>
      <c r="M406" s="1">
        <f>'[1]Electricity and CHPs_IN'!I67</f>
        <v>0.15116287030489789</v>
      </c>
      <c r="N406" s="1">
        <f>'[1]Electricity and CHPs_IN'!J67</f>
        <v>0.16548571986029786</v>
      </c>
      <c r="O406" s="1">
        <f>'[1]Electricity and CHPs_IN'!K67</f>
        <v>0.1656358137772293</v>
      </c>
      <c r="P406" s="1">
        <f>'[1]Electricity and CHPs_IN'!L67</f>
        <v>0.16831964386442308</v>
      </c>
      <c r="Q406" s="1">
        <f>'[1]Electricity and CHPs_IN'!M67</f>
        <v>0.15937741661404822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1.7392475776670301E-3</v>
      </c>
      <c r="G407" s="1">
        <f>'[1]Electricity and CHPs_IN'!C68</f>
        <v>1.7295595972673474E-3</v>
      </c>
      <c r="H407" s="1">
        <f>'[1]Electricity and CHPs_IN'!D68</f>
        <v>1.73853110881524E-3</v>
      </c>
      <c r="I407" s="1">
        <f>'[1]Electricity and CHPs_IN'!E68</f>
        <v>5.8999570320799138E-2</v>
      </c>
      <c r="J407" s="1">
        <f>'[1]Electricity and CHPs_IN'!F68</f>
        <v>0.10780440101592831</v>
      </c>
      <c r="K407" s="1">
        <f>'[1]Electricity and CHPs_IN'!G68</f>
        <v>0.14506470399062471</v>
      </c>
      <c r="L407" s="1">
        <f>'[1]Electricity and CHPs_IN'!H68</f>
        <v>0.1314486350861522</v>
      </c>
      <c r="M407" s="1">
        <f>'[1]Electricity and CHPs_IN'!I68</f>
        <v>0.15227684458521537</v>
      </c>
      <c r="N407" s="1">
        <f>'[1]Electricity and CHPs_IN'!J68</f>
        <v>0.16563743766842778</v>
      </c>
      <c r="O407" s="1">
        <f>'[1]Electricity and CHPs_IN'!K68</f>
        <v>0.16589006857226229</v>
      </c>
      <c r="P407" s="1">
        <f>'[1]Electricity and CHPs_IN'!L68</f>
        <v>0.16860713363662133</v>
      </c>
      <c r="Q407" s="1">
        <f>'[1]Electricity and CHPs_IN'!M68</f>
        <v>0.15953620260494572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8.3865627661923589E-4</v>
      </c>
      <c r="G408" s="1">
        <f>'[1]Electricity and CHPs_IN'!C69</f>
        <v>8.3288015376383178E-4</v>
      </c>
      <c r="H408" s="1">
        <f>'[1]Electricity and CHPs_IN'!D69</f>
        <v>8.3744614219527231E-4</v>
      </c>
      <c r="I408" s="1">
        <f>'[1]Electricity and CHPs_IN'!E69</f>
        <v>3.8506520821798888E-2</v>
      </c>
      <c r="J408" s="1">
        <f>'[1]Electricity and CHPs_IN'!F69</f>
        <v>7.2834573071221265E-2</v>
      </c>
      <c r="K408" s="1">
        <f>'[1]Electricity and CHPs_IN'!G69</f>
        <v>9.8191979714955524E-2</v>
      </c>
      <c r="L408" s="1">
        <f>'[1]Electricity and CHPs_IN'!H69</f>
        <v>8.8726395730118146E-2</v>
      </c>
      <c r="M408" s="1">
        <f>'[1]Electricity and CHPs_IN'!I69</f>
        <v>0.10025995320743757</v>
      </c>
      <c r="N408" s="1">
        <f>'[1]Electricity and CHPs_IN'!J69</f>
        <v>0.10930787105327062</v>
      </c>
      <c r="O408" s="1">
        <f>'[1]Electricity and CHPs_IN'!K69</f>
        <v>0.10924889929198443</v>
      </c>
      <c r="P408" s="1">
        <f>'[1]Electricity and CHPs_IN'!L69</f>
        <v>0.1114704311402958</v>
      </c>
      <c r="Q408" s="1">
        <f>'[1]Electricity and CHPs_IN'!M69</f>
        <v>0.10542931169249511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55.746126243278852</v>
      </c>
      <c r="G409" s="3">
        <f t="shared" ref="G409:K409" si="423">G410+G463</f>
        <v>55.996303626722082</v>
      </c>
      <c r="H409" s="3">
        <f t="shared" si="423"/>
        <v>57.461586736457434</v>
      </c>
      <c r="I409" s="3">
        <f t="shared" si="423"/>
        <v>63.432858768040518</v>
      </c>
      <c r="J409" s="3">
        <f t="shared" si="423"/>
        <v>66.237450956749043</v>
      </c>
      <c r="K409" s="3">
        <f t="shared" si="423"/>
        <v>66.888765443119951</v>
      </c>
      <c r="L409" s="3">
        <f t="shared" ref="L409:O409" si="424">L410+L463</f>
        <v>67.747821697222278</v>
      </c>
      <c r="M409" s="3">
        <f t="shared" si="424"/>
        <v>67.450566160594718</v>
      </c>
      <c r="N409" s="3">
        <f t="shared" si="424"/>
        <v>66.222442775882882</v>
      </c>
      <c r="O409" s="3">
        <f t="shared" si="424"/>
        <v>64.133041460470565</v>
      </c>
      <c r="P409" s="3">
        <f>P410+P463</f>
        <v>63.239071968649519</v>
      </c>
      <c r="Q409" s="3">
        <f>Q410+Q463</f>
        <v>62.738455219593646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47.844916310921334</v>
      </c>
      <c r="G410" s="1">
        <f t="shared" si="425"/>
        <v>47.319904865350253</v>
      </c>
      <c r="H410" s="1">
        <f t="shared" si="425"/>
        <v>46.365437428390393</v>
      </c>
      <c r="I410" s="1">
        <f t="shared" si="425"/>
        <v>46.536075318784917</v>
      </c>
      <c r="J410" s="1">
        <f t="shared" si="425"/>
        <v>45.555989491348107</v>
      </c>
      <c r="K410" s="1">
        <f t="shared" si="425"/>
        <v>46.878772896484271</v>
      </c>
      <c r="L410" s="1">
        <f t="shared" ref="L410:O410" si="426">L411+L440</f>
        <v>47.042657438720518</v>
      </c>
      <c r="M410" s="1">
        <f t="shared" si="426"/>
        <v>48.546468412127304</v>
      </c>
      <c r="N410" s="1">
        <f t="shared" si="426"/>
        <v>47.327494813869471</v>
      </c>
      <c r="O410" s="1">
        <f t="shared" si="426"/>
        <v>44.802125841362546</v>
      </c>
      <c r="P410" s="1">
        <f>P411+P440</f>
        <v>43.878321425044511</v>
      </c>
      <c r="Q410" s="1">
        <f>Q411+Q440</f>
        <v>42.937652211326025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39.925961838369453</v>
      </c>
      <c r="G411" s="1">
        <f t="shared" ref="G411:K411" si="427">SUM(G412,G418,G427,G436,G438)</f>
        <v>34.18501496828226</v>
      </c>
      <c r="H411" s="1">
        <f t="shared" si="427"/>
        <v>33.655444444018045</v>
      </c>
      <c r="I411" s="1">
        <f t="shared" si="427"/>
        <v>38.142862459429089</v>
      </c>
      <c r="J411" s="1">
        <f t="shared" si="427"/>
        <v>37.781362193552013</v>
      </c>
      <c r="K411" s="1">
        <f t="shared" si="427"/>
        <v>39.927794433436965</v>
      </c>
      <c r="L411" s="1">
        <f t="shared" ref="L411:O411" si="428">SUM(L412,L418,L427,L436,L438)</f>
        <v>40.992042792446966</v>
      </c>
      <c r="M411" s="1">
        <f t="shared" si="428"/>
        <v>42.025630619097441</v>
      </c>
      <c r="N411" s="1">
        <f t="shared" si="428"/>
        <v>41.144662559483059</v>
      </c>
      <c r="O411" s="1">
        <f t="shared" si="428"/>
        <v>38.665602840149354</v>
      </c>
      <c r="P411" s="1">
        <f>SUM(P412,P418,P427,P436,P438)</f>
        <v>37.739301151234358</v>
      </c>
      <c r="Q411" s="1">
        <f>SUM(Q412,Q418,Q427,Q436,Q438)</f>
        <v>36.748993922250534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1.7293988012302992E-2</v>
      </c>
      <c r="G412" s="1">
        <f t="shared" ref="G412:O412" si="429">G413</f>
        <v>2.4411002560443542E-4</v>
      </c>
      <c r="H412" s="1">
        <f t="shared" si="429"/>
        <v>7.3631807424376283E-3</v>
      </c>
      <c r="I412" s="1">
        <f t="shared" si="429"/>
        <v>4.3420317805872924E-3</v>
      </c>
      <c r="J412" s="1">
        <f t="shared" si="429"/>
        <v>6.6423357674032027E-3</v>
      </c>
      <c r="K412" s="1">
        <f t="shared" si="429"/>
        <v>6.6712646646758028E-3</v>
      </c>
      <c r="L412" s="1">
        <f t="shared" si="429"/>
        <v>7.1228799630027786E-3</v>
      </c>
      <c r="M412" s="1">
        <f t="shared" si="429"/>
        <v>1.1953984925220745E-2</v>
      </c>
      <c r="N412" s="1">
        <f t="shared" si="429"/>
        <v>9.5424534427793143E-3</v>
      </c>
      <c r="O412" s="1">
        <f t="shared" si="429"/>
        <v>1.2393952861878721E-2</v>
      </c>
      <c r="P412" s="1">
        <f>P413</f>
        <v>9.0801781026411676E-3</v>
      </c>
      <c r="Q412" s="1">
        <f>Q413</f>
        <v>1.305745205415945E-2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1.7293988012302992E-2</v>
      </c>
      <c r="G413" s="1">
        <f>'[1]Electricity and CHPs_IN'!C$28-G300</f>
        <v>2.4411002560443542E-4</v>
      </c>
      <c r="H413" s="1">
        <f>'[1]Electricity and CHPs_IN'!D$28-H300</f>
        <v>7.3631807424376283E-3</v>
      </c>
      <c r="I413" s="1">
        <f>'[1]Electricity and CHPs_IN'!E$28-I300</f>
        <v>4.3420317805872924E-3</v>
      </c>
      <c r="J413" s="1">
        <f>'[1]Electricity and CHPs_IN'!F$28-J300</f>
        <v>6.6423357674032027E-3</v>
      </c>
      <c r="K413" s="1">
        <f>'[1]Electricity and CHPs_IN'!G$28-K300</f>
        <v>6.6712646646758028E-3</v>
      </c>
      <c r="L413" s="1">
        <f>'[1]Electricity and CHPs_IN'!H$28-L300</f>
        <v>7.1228799630027786E-3</v>
      </c>
      <c r="M413" s="1">
        <f>'[1]Electricity and CHPs_IN'!I$28-M300</f>
        <v>1.1953984925220745E-2</v>
      </c>
      <c r="N413" s="1">
        <f>'[1]Electricity and CHPs_IN'!J$28-N300</f>
        <v>9.5424534427793143E-3</v>
      </c>
      <c r="O413" s="1">
        <f>'[1]Electricity and CHPs_IN'!K$28-O300</f>
        <v>1.2393952861878721E-2</v>
      </c>
      <c r="P413" s="1">
        <f>'[1]Electricity and CHPs_IN'!L$28-P300</f>
        <v>9.0801781026411676E-3</v>
      </c>
      <c r="Q413" s="1">
        <f>'[1]Electricity and CHPs_IN'!M$28-Q300</f>
        <v>1.305745205415945E-2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1.7293988012302992E-2</v>
      </c>
      <c r="G414" s="1">
        <f t="shared" ref="G414:O414" si="430">G415</f>
        <v>2.4411002560443542E-4</v>
      </c>
      <c r="H414" s="1">
        <f t="shared" si="430"/>
        <v>7.3631807424376283E-3</v>
      </c>
      <c r="I414" s="1">
        <f t="shared" si="430"/>
        <v>4.3420317805872924E-3</v>
      </c>
      <c r="J414" s="1">
        <f t="shared" si="430"/>
        <v>6.6423357674032027E-3</v>
      </c>
      <c r="K414" s="1">
        <f t="shared" si="430"/>
        <v>6.6712646646758028E-3</v>
      </c>
      <c r="L414" s="1">
        <f t="shared" si="430"/>
        <v>7.1228799630027786E-3</v>
      </c>
      <c r="M414" s="1">
        <f t="shared" si="430"/>
        <v>1.1953984925220745E-2</v>
      </c>
      <c r="N414" s="1">
        <f t="shared" si="430"/>
        <v>9.5424534427793143E-3</v>
      </c>
      <c r="O414" s="1">
        <f t="shared" si="430"/>
        <v>1.2393952861878721E-2</v>
      </c>
      <c r="P414" s="1">
        <f>P415</f>
        <v>9.0801781026411676E-3</v>
      </c>
      <c r="Q414" s="1">
        <f>Q415</f>
        <v>1.305745205415945E-2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1.7293988012302992E-2</v>
      </c>
      <c r="G415" s="1">
        <f t="shared" ref="G415:K415" si="431">G413-G417</f>
        <v>2.4411002560443542E-4</v>
      </c>
      <c r="H415" s="1">
        <f t="shared" si="431"/>
        <v>7.3631807424376283E-3</v>
      </c>
      <c r="I415" s="1">
        <f t="shared" si="431"/>
        <v>4.3420317805872924E-3</v>
      </c>
      <c r="J415" s="1">
        <f t="shared" si="431"/>
        <v>6.6423357674032027E-3</v>
      </c>
      <c r="K415" s="1">
        <f t="shared" si="431"/>
        <v>6.6712646646758028E-3</v>
      </c>
      <c r="L415" s="1">
        <f t="shared" ref="L415:O415" si="432">L413-L417</f>
        <v>7.1228799630027786E-3</v>
      </c>
      <c r="M415" s="1">
        <f t="shared" si="432"/>
        <v>1.1953984925220745E-2</v>
      </c>
      <c r="N415" s="1">
        <f t="shared" si="432"/>
        <v>9.5424534427793143E-3</v>
      </c>
      <c r="O415" s="1">
        <f t="shared" si="432"/>
        <v>1.2393952861878721E-2</v>
      </c>
      <c r="P415" s="1">
        <f>P413-P417</f>
        <v>9.0801781026411676E-3</v>
      </c>
      <c r="Q415" s="1">
        <f>Q413-Q417</f>
        <v>1.305745205415945E-2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2.3938342051450547</v>
      </c>
      <c r="G418" s="1">
        <f t="shared" ref="G418:K418" si="436">SUM(G419:G420)</f>
        <v>4.0444083960811529E-4</v>
      </c>
      <c r="H418" s="1">
        <f t="shared" si="436"/>
        <v>1.8923701094048135E-2</v>
      </c>
      <c r="I418" s="1">
        <f t="shared" si="436"/>
        <v>1.5748422302712535</v>
      </c>
      <c r="J418" s="1">
        <f t="shared" si="436"/>
        <v>1.0753227413507775</v>
      </c>
      <c r="K418" s="1">
        <f t="shared" si="436"/>
        <v>3.1380023439269817</v>
      </c>
      <c r="L418" s="1">
        <f t="shared" ref="L418:O418" si="437">SUM(L419:L420)</f>
        <v>4.5346175420706674</v>
      </c>
      <c r="M418" s="1">
        <f t="shared" si="437"/>
        <v>4.8656697110493905</v>
      </c>
      <c r="N418" s="1">
        <f t="shared" si="437"/>
        <v>4.2048971444333541</v>
      </c>
      <c r="O418" s="1">
        <f t="shared" si="437"/>
        <v>2.1249372771148658</v>
      </c>
      <c r="P418" s="1">
        <f>SUM(P419:P420)</f>
        <v>0.86891970981257738</v>
      </c>
      <c r="Q418" s="1">
        <f>SUM(Q419:Q420)</f>
        <v>7.5060297345223931E-2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2.3938342051450547</v>
      </c>
      <c r="G419" s="1">
        <f>'[1]Electricity and CHPs_IN'!C$24-G314</f>
        <v>4.0444083960811529E-4</v>
      </c>
      <c r="H419" s="1">
        <f>'[1]Electricity and CHPs_IN'!D$24-H314</f>
        <v>1.8923701094048135E-2</v>
      </c>
      <c r="I419" s="1">
        <f>'[1]Electricity and CHPs_IN'!E$24-I314</f>
        <v>1.5748422302712535</v>
      </c>
      <c r="J419" s="1">
        <f>'[1]Electricity and CHPs_IN'!F$24-J314</f>
        <v>1.0753227413507775</v>
      </c>
      <c r="K419" s="1">
        <f>'[1]Electricity and CHPs_IN'!G$24-K314</f>
        <v>2.4848131465541798</v>
      </c>
      <c r="L419" s="1">
        <f>'[1]Electricity and CHPs_IN'!H$24-L314</f>
        <v>2.8328430519604986</v>
      </c>
      <c r="M419" s="1">
        <f>'[1]Electricity and CHPs_IN'!I$24-M314</f>
        <v>2.1284478384132974</v>
      </c>
      <c r="N419" s="1">
        <f>'[1]Electricity and CHPs_IN'!J$24-N314</f>
        <v>1.5553124854663469</v>
      </c>
      <c r="O419" s="1">
        <f>'[1]Electricity and CHPs_IN'!K$24-O314</f>
        <v>5.1995472864616074E-2</v>
      </c>
      <c r="P419" s="1">
        <f>'[1]Electricity and CHPs_IN'!L$24-P314</f>
        <v>2.3292080771314318E-2</v>
      </c>
      <c r="Q419" s="1">
        <f>'[1]Electricity and CHPs_IN'!M$24-Q314</f>
        <v>3.0962286606771118E-2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0.65318919737280201</v>
      </c>
      <c r="L420" s="1">
        <f>'[1]Electricity and CHPs_IN'!H$29-L315</f>
        <v>1.701774490110169</v>
      </c>
      <c r="M420" s="1">
        <f>'[1]Electricity and CHPs_IN'!I$29-M315</f>
        <v>2.7372218726360931</v>
      </c>
      <c r="N420" s="1">
        <f>'[1]Electricity and CHPs_IN'!J$29-N315</f>
        <v>2.6495846589670071</v>
      </c>
      <c r="O420" s="1">
        <f>'[1]Electricity and CHPs_IN'!K$29-O315</f>
        <v>2.0729418042502497</v>
      </c>
      <c r="P420" s="1">
        <f>'[1]Electricity and CHPs_IN'!L$29-P315</f>
        <v>0.8456276290412631</v>
      </c>
      <c r="Q420" s="1">
        <f>'[1]Electricity and CHPs_IN'!M$29-Q315</f>
        <v>4.409801073845282E-2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2.3316113261422009</v>
      </c>
      <c r="G421" s="1">
        <f t="shared" ref="G421:K421" si="438">SUM(G422:G423)</f>
        <v>3.8630661150332427E-4</v>
      </c>
      <c r="H421" s="1">
        <f t="shared" si="438"/>
        <v>1.7163208836216984E-2</v>
      </c>
      <c r="I421" s="1">
        <f t="shared" si="438"/>
        <v>1.506572045900521</v>
      </c>
      <c r="J421" s="1">
        <f t="shared" si="438"/>
        <v>1.0399002364173189</v>
      </c>
      <c r="K421" s="1">
        <f t="shared" si="438"/>
        <v>3.0662898781698167</v>
      </c>
      <c r="L421" s="1">
        <f t="shared" ref="L421:O421" si="439">SUM(L422:L423)</f>
        <v>4.4537955882893332</v>
      </c>
      <c r="M421" s="1">
        <f t="shared" si="439"/>
        <v>4.7814747103152389</v>
      </c>
      <c r="N421" s="1">
        <f t="shared" si="439"/>
        <v>4.1467242675505087</v>
      </c>
      <c r="O421" s="1">
        <f t="shared" si="439"/>
        <v>2.0961201317656428</v>
      </c>
      <c r="P421" s="1">
        <f>SUM(P422:P423)</f>
        <v>0.85629605361701489</v>
      </c>
      <c r="Q421" s="1">
        <f>SUM(Q422:Q423)</f>
        <v>7.3975939401297874E-2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2.3316113261422009</v>
      </c>
      <c r="G422" s="1">
        <f t="shared" ref="G422:K422" si="440">G419-G425</f>
        <v>3.8630661150332427E-4</v>
      </c>
      <c r="H422" s="1">
        <f t="shared" si="440"/>
        <v>1.7163208836216984E-2</v>
      </c>
      <c r="I422" s="1">
        <f t="shared" si="440"/>
        <v>1.506572045900521</v>
      </c>
      <c r="J422" s="1">
        <f t="shared" si="440"/>
        <v>1.0399002364173189</v>
      </c>
      <c r="K422" s="1">
        <f t="shared" si="440"/>
        <v>2.4280279507017681</v>
      </c>
      <c r="L422" s="1">
        <f t="shared" ref="L422:O422" si="441">L419-L425</f>
        <v>2.7823523748325711</v>
      </c>
      <c r="M422" s="1">
        <f t="shared" si="441"/>
        <v>2.0916174167118702</v>
      </c>
      <c r="N422" s="1">
        <f t="shared" si="441"/>
        <v>1.5337954307980386</v>
      </c>
      <c r="O422" s="1">
        <f t="shared" si="441"/>
        <v>5.1290340946051588E-2</v>
      </c>
      <c r="P422" s="1">
        <f>P419-P425</f>
        <v>2.2953693672465143E-2</v>
      </c>
      <c r="Q422" s="1">
        <f>Q419-Q425</f>
        <v>3.0514990197995244E-2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0.63826192746804844</v>
      </c>
      <c r="L423" s="1">
        <f t="shared" ref="L423:O423" si="443">L420-L426</f>
        <v>1.6714432134567621</v>
      </c>
      <c r="M423" s="1">
        <f t="shared" si="443"/>
        <v>2.6898572936033691</v>
      </c>
      <c r="N423" s="1">
        <f t="shared" si="443"/>
        <v>2.6129288367524697</v>
      </c>
      <c r="O423" s="1">
        <f t="shared" si="443"/>
        <v>2.0448297908195912</v>
      </c>
      <c r="P423" s="1">
        <f>P420-P426</f>
        <v>0.83334235994454975</v>
      </c>
      <c r="Q423" s="1">
        <f>Q420-Q426</f>
        <v>4.3460949203302623E-2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6.222287900285383E-2</v>
      </c>
      <c r="G424" s="1">
        <f t="shared" ref="G424:K424" si="444">SUM(G425:G426)</f>
        <v>1.8134228104791003E-5</v>
      </c>
      <c r="H424" s="1">
        <f t="shared" si="444"/>
        <v>1.7604922578311503E-3</v>
      </c>
      <c r="I424" s="1">
        <f t="shared" si="444"/>
        <v>6.8270184370732401E-2</v>
      </c>
      <c r="J424" s="1">
        <f t="shared" si="444"/>
        <v>3.5422504933458623E-2</v>
      </c>
      <c r="K424" s="1">
        <f t="shared" si="444"/>
        <v>7.1712465757165153E-2</v>
      </c>
      <c r="L424" s="1">
        <f t="shared" ref="L424:O424" si="445">SUM(L425:L426)</f>
        <v>8.0821953781334527E-2</v>
      </c>
      <c r="M424" s="1">
        <f t="shared" si="445"/>
        <v>8.4195000734151593E-2</v>
      </c>
      <c r="N424" s="1">
        <f t="shared" si="445"/>
        <v>5.8172876882845684E-2</v>
      </c>
      <c r="O424" s="1">
        <f t="shared" si="445"/>
        <v>2.8817145349222788E-2</v>
      </c>
      <c r="P424" s="1">
        <f>SUM(P425:P426)</f>
        <v>1.2623656195562563E-2</v>
      </c>
      <c r="Q424" s="1">
        <f>SUM(Q425:Q426)</f>
        <v>1.0843579439260747E-3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6.222287900285383E-2</v>
      </c>
      <c r="G425" s="1">
        <f t="shared" ref="G425:K425" si="446">IFERROR(G346/G314,0)*G419</f>
        <v>1.8134228104791003E-5</v>
      </c>
      <c r="H425" s="1">
        <f t="shared" si="446"/>
        <v>1.7604922578311503E-3</v>
      </c>
      <c r="I425" s="1">
        <f t="shared" si="446"/>
        <v>6.8270184370732401E-2</v>
      </c>
      <c r="J425" s="1">
        <f t="shared" si="446"/>
        <v>3.5422504933458623E-2</v>
      </c>
      <c r="K425" s="1">
        <f t="shared" si="446"/>
        <v>5.6785195852411617E-2</v>
      </c>
      <c r="L425" s="1">
        <f t="shared" ref="L425:O425" si="447">IFERROR(L346/L314,0)*L419</f>
        <v>5.0490677127927472E-2</v>
      </c>
      <c r="M425" s="1">
        <f t="shared" si="447"/>
        <v>3.6830421701427446E-2</v>
      </c>
      <c r="N425" s="1">
        <f t="shared" si="447"/>
        <v>2.1517054668308333E-2</v>
      </c>
      <c r="O425" s="1">
        <f t="shared" si="447"/>
        <v>7.051319185644888E-4</v>
      </c>
      <c r="P425" s="1">
        <f>IFERROR(P346/P314,0)*P419</f>
        <v>3.3838709884917532E-4</v>
      </c>
      <c r="Q425" s="1">
        <f>IFERROR(Q346/Q314,0)*Q419</f>
        <v>4.472964087758752E-4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1.4927269904753538E-2</v>
      </c>
      <c r="L426" s="1">
        <f t="shared" ref="L426:O426" si="449">IFERROR(L347/L315,0)*L420</f>
        <v>3.0331276653407062E-2</v>
      </c>
      <c r="M426" s="1">
        <f t="shared" si="449"/>
        <v>4.736457903272414E-2</v>
      </c>
      <c r="N426" s="1">
        <f t="shared" si="449"/>
        <v>3.6655822214537351E-2</v>
      </c>
      <c r="O426" s="1">
        <f t="shared" si="449"/>
        <v>2.8112013430658299E-2</v>
      </c>
      <c r="P426" s="1">
        <f>IFERROR(P347/P315,0)*P420</f>
        <v>1.2285269096713387E-2</v>
      </c>
      <c r="Q426" s="1">
        <f>IFERROR(Q347/Q315,0)*Q420</f>
        <v>6.3706153515019951E-4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36.236132742164443</v>
      </c>
      <c r="G427" s="1">
        <f t="shared" ref="G427:K427" si="450">SUM(G428:G429)</f>
        <v>33.975045666893529</v>
      </c>
      <c r="H427" s="1">
        <f t="shared" si="450"/>
        <v>32.015756775879481</v>
      </c>
      <c r="I427" s="1">
        <f t="shared" si="450"/>
        <v>33.717633968619474</v>
      </c>
      <c r="J427" s="1">
        <f t="shared" si="450"/>
        <v>33.408943342362143</v>
      </c>
      <c r="K427" s="1">
        <f t="shared" si="450"/>
        <v>33.128659536813686</v>
      </c>
      <c r="L427" s="1">
        <f t="shared" ref="L427:O427" si="451">SUM(L428:L429)</f>
        <v>32.834886256910451</v>
      </c>
      <c r="M427" s="1">
        <f t="shared" si="451"/>
        <v>32.526437966882746</v>
      </c>
      <c r="N427" s="1">
        <f t="shared" si="451"/>
        <v>32.526324970676662</v>
      </c>
      <c r="O427" s="1">
        <f t="shared" si="451"/>
        <v>32.526250768936748</v>
      </c>
      <c r="P427" s="1">
        <f>SUM(P428:P429)</f>
        <v>32.526227996098598</v>
      </c>
      <c r="Q427" s="1">
        <f>SUM(Q428:Q429)</f>
        <v>32.525520870776162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36.236132742164443</v>
      </c>
      <c r="G428" s="1">
        <f>'[1]Electricity and CHPs_IN'!C$26-G361</f>
        <v>33.975045666893529</v>
      </c>
      <c r="H428" s="1">
        <f>'[1]Electricity and CHPs_IN'!D$26-H361</f>
        <v>32.015756775879481</v>
      </c>
      <c r="I428" s="1">
        <f>'[1]Electricity and CHPs_IN'!E$26-I361</f>
        <v>33.717633968619474</v>
      </c>
      <c r="J428" s="1">
        <f>'[1]Electricity and CHPs_IN'!F$26-J361</f>
        <v>33.408943342362143</v>
      </c>
      <c r="K428" s="1">
        <f>'[1]Electricity and CHPs_IN'!G$26-K361</f>
        <v>33.128659536813686</v>
      </c>
      <c r="L428" s="1">
        <f>'[1]Electricity and CHPs_IN'!H$26-L361</f>
        <v>32.834886256910451</v>
      </c>
      <c r="M428" s="1">
        <f>'[1]Electricity and CHPs_IN'!I$26-M361</f>
        <v>32.526437966882746</v>
      </c>
      <c r="N428" s="1">
        <f>'[1]Electricity and CHPs_IN'!J$26-N361</f>
        <v>32.526324970676662</v>
      </c>
      <c r="O428" s="1">
        <f>'[1]Electricity and CHPs_IN'!K$26-O361</f>
        <v>32.526250768936748</v>
      </c>
      <c r="P428" s="1">
        <f>'[1]Electricity and CHPs_IN'!L$26-P361</f>
        <v>32.526227996098598</v>
      </c>
      <c r="Q428" s="1">
        <f>'[1]Electricity and CHPs_IN'!M$26-Q361</f>
        <v>32.525520870776162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0</v>
      </c>
      <c r="L429" s="1">
        <f>'[1]Electricity and CHPs_IN'!H$27-L362</f>
        <v>0</v>
      </c>
      <c r="M429" s="1">
        <f>'[1]Electricity and CHPs_IN'!I$27-M362</f>
        <v>0</v>
      </c>
      <c r="N429" s="1">
        <f>'[1]Electricity and CHPs_IN'!J$27-N362</f>
        <v>0</v>
      </c>
      <c r="O429" s="1">
        <f>'[1]Electricity and CHPs_IN'!K$27-O362</f>
        <v>0</v>
      </c>
      <c r="P429" s="1">
        <f>'[1]Electricity and CHPs_IN'!L$27-P362</f>
        <v>0</v>
      </c>
      <c r="Q429" s="1">
        <f>'[1]Electricity and CHPs_IN'!M$27-Q362</f>
        <v>0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18.118066371082222</v>
      </c>
      <c r="G430" s="1">
        <f t="shared" ref="G430:K430" si="452">SUM(G431:G432)</f>
        <v>16.987522833446761</v>
      </c>
      <c r="H430" s="1">
        <f t="shared" si="452"/>
        <v>16.007878387939741</v>
      </c>
      <c r="I430" s="1">
        <f t="shared" si="452"/>
        <v>16.858816984309737</v>
      </c>
      <c r="J430" s="1">
        <f t="shared" si="452"/>
        <v>16.704471671181071</v>
      </c>
      <c r="K430" s="1">
        <f t="shared" si="452"/>
        <v>16.564329768406843</v>
      </c>
      <c r="L430" s="1">
        <f t="shared" ref="L430:O430" si="453">SUM(L431:L432)</f>
        <v>16.417443128455226</v>
      </c>
      <c r="M430" s="1">
        <f t="shared" si="453"/>
        <v>16.263218983441373</v>
      </c>
      <c r="N430" s="1">
        <f t="shared" si="453"/>
        <v>16.263162485338331</v>
      </c>
      <c r="O430" s="1">
        <f t="shared" si="453"/>
        <v>16.263125384468374</v>
      </c>
      <c r="P430" s="1">
        <f>SUM(P431:P432)</f>
        <v>16.263113998049302</v>
      </c>
      <c r="Q430" s="1">
        <f>SUM(Q431:Q432)</f>
        <v>16.262760435388081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18.118066371082222</v>
      </c>
      <c r="G431" s="1">
        <f t="shared" ref="G431:K431" si="454">IFERROR(G368/G361,0)*G428</f>
        <v>16.987522833446761</v>
      </c>
      <c r="H431" s="1">
        <f t="shared" si="454"/>
        <v>16.007878387939741</v>
      </c>
      <c r="I431" s="1">
        <f t="shared" si="454"/>
        <v>16.858816984309737</v>
      </c>
      <c r="J431" s="1">
        <f t="shared" si="454"/>
        <v>16.704471671181071</v>
      </c>
      <c r="K431" s="1">
        <f t="shared" si="454"/>
        <v>16.564329768406843</v>
      </c>
      <c r="L431" s="1">
        <f t="shared" ref="L431:O431" si="455">IFERROR(L368/L361,0)*L428</f>
        <v>16.417443128455226</v>
      </c>
      <c r="M431" s="1">
        <f t="shared" si="455"/>
        <v>16.263218983441373</v>
      </c>
      <c r="N431" s="1">
        <f t="shared" si="455"/>
        <v>16.263162485338331</v>
      </c>
      <c r="O431" s="1">
        <f t="shared" si="455"/>
        <v>16.263125384468374</v>
      </c>
      <c r="P431" s="1">
        <f>IFERROR(P368/P361,0)*P428</f>
        <v>16.263113998049302</v>
      </c>
      <c r="Q431" s="1">
        <f>IFERROR(Q368/Q361,0)*Q428</f>
        <v>16.262760435388081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0</v>
      </c>
      <c r="L432" s="1">
        <f t="shared" ref="L432:O432" si="457">IFERROR(L369/L362,0)*L429</f>
        <v>0</v>
      </c>
      <c r="M432" s="1">
        <f t="shared" si="457"/>
        <v>0</v>
      </c>
      <c r="N432" s="1">
        <f t="shared" si="457"/>
        <v>0</v>
      </c>
      <c r="O432" s="1">
        <f t="shared" si="457"/>
        <v>0</v>
      </c>
      <c r="P432" s="1">
        <f>IFERROR(P369/P362,0)*P429</f>
        <v>0</v>
      </c>
      <c r="Q432" s="1">
        <f>IFERROR(Q369/Q362,0)*Q429</f>
        <v>0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18.118066371082222</v>
      </c>
      <c r="G433" s="1">
        <f t="shared" ref="G433:K433" si="458">SUM(G434:G435)</f>
        <v>16.987522833446768</v>
      </c>
      <c r="H433" s="1">
        <f t="shared" si="458"/>
        <v>16.007878387939741</v>
      </c>
      <c r="I433" s="1">
        <f t="shared" si="458"/>
        <v>16.858816984309737</v>
      </c>
      <c r="J433" s="1">
        <f t="shared" si="458"/>
        <v>16.704471671181071</v>
      </c>
      <c r="K433" s="1">
        <f t="shared" si="458"/>
        <v>16.564329768406843</v>
      </c>
      <c r="L433" s="1">
        <f t="shared" ref="L433:O433" si="459">SUM(L434:L435)</f>
        <v>16.417443128455226</v>
      </c>
      <c r="M433" s="1">
        <f t="shared" si="459"/>
        <v>16.263218983441373</v>
      </c>
      <c r="N433" s="1">
        <f t="shared" si="459"/>
        <v>16.263162485338331</v>
      </c>
      <c r="O433" s="1">
        <f t="shared" si="459"/>
        <v>16.263125384468374</v>
      </c>
      <c r="P433" s="1">
        <f>SUM(P434:P435)</f>
        <v>16.263113998049295</v>
      </c>
      <c r="Q433" s="1">
        <f>SUM(Q434:Q435)</f>
        <v>16.262760435388081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18.118066371082222</v>
      </c>
      <c r="G434" s="1">
        <f t="shared" ref="G434:K434" si="460">G428-G431</f>
        <v>16.987522833446768</v>
      </c>
      <c r="H434" s="1">
        <f t="shared" si="460"/>
        <v>16.007878387939741</v>
      </c>
      <c r="I434" s="1">
        <f t="shared" si="460"/>
        <v>16.858816984309737</v>
      </c>
      <c r="J434" s="1">
        <f t="shared" si="460"/>
        <v>16.704471671181071</v>
      </c>
      <c r="K434" s="1">
        <f t="shared" si="460"/>
        <v>16.564329768406843</v>
      </c>
      <c r="L434" s="1">
        <f t="shared" ref="L434:O434" si="461">L428-L431</f>
        <v>16.417443128455226</v>
      </c>
      <c r="M434" s="1">
        <f t="shared" si="461"/>
        <v>16.263218983441373</v>
      </c>
      <c r="N434" s="1">
        <f t="shared" si="461"/>
        <v>16.263162485338331</v>
      </c>
      <c r="O434" s="1">
        <f t="shared" si="461"/>
        <v>16.263125384468374</v>
      </c>
      <c r="P434" s="1">
        <f>P428-P431</f>
        <v>16.263113998049295</v>
      </c>
      <c r="Q434" s="1">
        <f>Q428-Q431</f>
        <v>16.262760435388081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0</v>
      </c>
      <c r="L435" s="1">
        <f t="shared" ref="L435:O435" si="463">L429-L432</f>
        <v>0</v>
      </c>
      <c r="M435" s="1">
        <f t="shared" si="463"/>
        <v>0</v>
      </c>
      <c r="N435" s="1">
        <f t="shared" si="463"/>
        <v>0</v>
      </c>
      <c r="O435" s="1">
        <f t="shared" si="463"/>
        <v>0</v>
      </c>
      <c r="P435" s="1">
        <f>P429-P432</f>
        <v>0</v>
      </c>
      <c r="Q435" s="1">
        <f>Q429-Q432</f>
        <v>0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1.2787009030476513</v>
      </c>
      <c r="G436" s="1">
        <f t="shared" ref="G436:O436" si="464">G437</f>
        <v>0.20932075052351698</v>
      </c>
      <c r="H436" s="1">
        <f t="shared" si="464"/>
        <v>1.6134007863020767</v>
      </c>
      <c r="I436" s="1">
        <f t="shared" si="464"/>
        <v>2.8460442287577745</v>
      </c>
      <c r="J436" s="1">
        <f t="shared" si="464"/>
        <v>3.2904537740716893</v>
      </c>
      <c r="K436" s="1">
        <f t="shared" si="464"/>
        <v>3.6527187306160931</v>
      </c>
      <c r="L436" s="1">
        <f t="shared" si="464"/>
        <v>3.6136146406786596</v>
      </c>
      <c r="M436" s="1">
        <f t="shared" si="464"/>
        <v>4.616780359642302</v>
      </c>
      <c r="N436" s="1">
        <f t="shared" si="464"/>
        <v>4.3990705157071135</v>
      </c>
      <c r="O436" s="1">
        <f t="shared" si="464"/>
        <v>3.9613015838873933</v>
      </c>
      <c r="P436" s="1">
        <f>P437</f>
        <v>4.2285267343118944</v>
      </c>
      <c r="Q436" s="1">
        <f>Q437</f>
        <v>4.0284823937140013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1.2787009030476513</v>
      </c>
      <c r="G437" s="1">
        <f>'[1]Electricity and CHPs_IN'!C$25-G380</f>
        <v>0.20932075052351698</v>
      </c>
      <c r="H437" s="1">
        <f>'[1]Electricity and CHPs_IN'!D$25-H380</f>
        <v>1.6134007863020767</v>
      </c>
      <c r="I437" s="1">
        <f>'[1]Electricity and CHPs_IN'!E$25-I380</f>
        <v>2.8460442287577745</v>
      </c>
      <c r="J437" s="1">
        <f>'[1]Electricity and CHPs_IN'!F$25-J380</f>
        <v>3.2904537740716893</v>
      </c>
      <c r="K437" s="1">
        <f>'[1]Electricity and CHPs_IN'!G$25-K380</f>
        <v>3.6527187306160931</v>
      </c>
      <c r="L437" s="1">
        <f>'[1]Electricity and CHPs_IN'!H$25-L380</f>
        <v>3.6136146406786596</v>
      </c>
      <c r="M437" s="1">
        <f>'[1]Electricity and CHPs_IN'!I$25-M380</f>
        <v>4.616780359642302</v>
      </c>
      <c r="N437" s="1">
        <f>'[1]Electricity and CHPs_IN'!J$25-N380</f>
        <v>4.3990705157071135</v>
      </c>
      <c r="O437" s="1">
        <f>'[1]Electricity and CHPs_IN'!K$25-O380</f>
        <v>3.9613015838873933</v>
      </c>
      <c r="P437" s="1">
        <f>'[1]Electricity and CHPs_IN'!L$25-P380</f>
        <v>4.2285267343118944</v>
      </c>
      <c r="Q437" s="1">
        <f>'[1]Electricity and CHPs_IN'!M$25-Q380</f>
        <v>4.0284823937140013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1.7425574155236487E-3</v>
      </c>
      <c r="L438" s="1">
        <f t="shared" si="465"/>
        <v>1.801472824184736E-3</v>
      </c>
      <c r="M438" s="1">
        <f t="shared" si="465"/>
        <v>4.7885965977782913E-3</v>
      </c>
      <c r="N438" s="1">
        <f t="shared" si="465"/>
        <v>4.8274752231553687E-3</v>
      </c>
      <c r="O438" s="1">
        <f t="shared" si="465"/>
        <v>4.071925734847201E-2</v>
      </c>
      <c r="P438" s="1">
        <f>+P439</f>
        <v>0.10654653290865426</v>
      </c>
      <c r="Q438" s="1">
        <f>+Q439</f>
        <v>0.10687290836099302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1.7425574155236487E-3</v>
      </c>
      <c r="L439" s="1">
        <f>'[1]Electricity and CHPs_IN'!H$30-L398</f>
        <v>1.801472824184736E-3</v>
      </c>
      <c r="M439" s="1">
        <f>'[1]Electricity and CHPs_IN'!I$30-M398</f>
        <v>4.7885965977782913E-3</v>
      </c>
      <c r="N439" s="1">
        <f>'[1]Electricity and CHPs_IN'!J$30-N398</f>
        <v>4.8274752231553687E-3</v>
      </c>
      <c r="O439" s="1">
        <f>'[1]Electricity and CHPs_IN'!K$30-O398</f>
        <v>4.071925734847201E-2</v>
      </c>
      <c r="P439" s="1">
        <f>'[1]Electricity and CHPs_IN'!L$30-P398</f>
        <v>0.10654653290865426</v>
      </c>
      <c r="Q439" s="1">
        <f>'[1]Electricity and CHPs_IN'!M$30-Q398</f>
        <v>0.10687290836099302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7.9189544725518832</v>
      </c>
      <c r="G440" s="1">
        <f t="shared" ref="G440:K440" si="466">SUM(G441,G447,G449,G455,G457,G459,G461)</f>
        <v>13.134889897067996</v>
      </c>
      <c r="H440" s="1">
        <f t="shared" si="466"/>
        <v>12.709992984372352</v>
      </c>
      <c r="I440" s="1">
        <f t="shared" si="466"/>
        <v>8.3932128593558275</v>
      </c>
      <c r="J440" s="1">
        <f t="shared" si="466"/>
        <v>7.7746272977960933</v>
      </c>
      <c r="K440" s="1">
        <f t="shared" si="466"/>
        <v>6.9509784630473082</v>
      </c>
      <c r="L440" s="1">
        <f t="shared" ref="L440:O440" si="467">SUM(L441,L447,L449,L455,L457,L459,L461)</f>
        <v>6.0506146462735542</v>
      </c>
      <c r="M440" s="1">
        <f t="shared" si="467"/>
        <v>6.5208377930298598</v>
      </c>
      <c r="N440" s="1">
        <f t="shared" si="467"/>
        <v>6.1828322543864136</v>
      </c>
      <c r="O440" s="1">
        <f t="shared" si="467"/>
        <v>6.1365230012131891</v>
      </c>
      <c r="P440" s="1">
        <f>SUM(P441,P447,P449,P455,P457,P459,P461)</f>
        <v>6.1390202738101545</v>
      </c>
      <c r="Q440" s="1">
        <f>SUM(Q441,Q447,Q449,Q455,Q457,Q459,Q461)</f>
        <v>6.1886582890754882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4.3959748938337517</v>
      </c>
      <c r="G441" s="1">
        <f t="shared" ref="G441:O441" si="468">+G442</f>
        <v>6.2971896266377581</v>
      </c>
      <c r="H441" s="1">
        <f t="shared" si="468"/>
        <v>6.2936443499426549</v>
      </c>
      <c r="I441" s="1">
        <f t="shared" si="468"/>
        <v>4.8927903147509673</v>
      </c>
      <c r="J441" s="1">
        <f t="shared" si="468"/>
        <v>4.917437313231499</v>
      </c>
      <c r="K441" s="1">
        <f t="shared" si="468"/>
        <v>4.9175809788398581</v>
      </c>
      <c r="L441" s="1">
        <f t="shared" si="468"/>
        <v>4.0982788777739865</v>
      </c>
      <c r="M441" s="1">
        <f t="shared" si="468"/>
        <v>4.612483186589122</v>
      </c>
      <c r="N441" s="1">
        <f t="shared" si="468"/>
        <v>4.2375573609126693</v>
      </c>
      <c r="O441" s="1">
        <f t="shared" si="468"/>
        <v>4.0920203263580763</v>
      </c>
      <c r="P441" s="1">
        <f>+P442</f>
        <v>4.0917837804114781</v>
      </c>
      <c r="Q441" s="1">
        <f>+Q442</f>
        <v>4.0916007602196149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4.3959748938337517</v>
      </c>
      <c r="G442" s="1">
        <f t="shared" ref="G442:K442" si="469">SUM(G444:G446)</f>
        <v>6.2971896266377581</v>
      </c>
      <c r="H442" s="1">
        <f t="shared" si="469"/>
        <v>6.2936443499426549</v>
      </c>
      <c r="I442" s="1">
        <f t="shared" si="469"/>
        <v>4.8927903147509673</v>
      </c>
      <c r="J442" s="1">
        <f t="shared" si="469"/>
        <v>4.917437313231499</v>
      </c>
      <c r="K442" s="1">
        <f t="shared" si="469"/>
        <v>4.9175809788398581</v>
      </c>
      <c r="L442" s="1">
        <f t="shared" ref="L442:O442" si="470">SUM(L444:L446)</f>
        <v>4.0982788777739865</v>
      </c>
      <c r="M442" s="1">
        <f t="shared" si="470"/>
        <v>4.612483186589122</v>
      </c>
      <c r="N442" s="1">
        <f t="shared" si="470"/>
        <v>4.2375573609126693</v>
      </c>
      <c r="O442" s="1">
        <f t="shared" si="470"/>
        <v>4.0920203263580763</v>
      </c>
      <c r="P442" s="1">
        <f>SUM(P444:P446)</f>
        <v>4.0917837804114781</v>
      </c>
      <c r="Q442" s="1">
        <f>SUM(Q444:Q446)</f>
        <v>4.0916007602196149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2.0280742813697499</v>
      </c>
      <c r="G443" s="1">
        <f t="shared" ref="G443:O443" si="471">G444</f>
        <v>2.2080350737781465</v>
      </c>
      <c r="H443" s="1">
        <f t="shared" si="471"/>
        <v>2.204489408678858</v>
      </c>
      <c r="I443" s="1">
        <f t="shared" si="471"/>
        <v>0.80363439648505985</v>
      </c>
      <c r="J443" s="1">
        <f t="shared" si="471"/>
        <v>0.82827784921157332</v>
      </c>
      <c r="K443" s="1">
        <f t="shared" si="471"/>
        <v>0.8284165287254337</v>
      </c>
      <c r="L443" s="1">
        <f t="shared" si="471"/>
        <v>9.1060588197854394E-3</v>
      </c>
      <c r="M443" s="1">
        <f t="shared" si="471"/>
        <v>0.52330413845606694</v>
      </c>
      <c r="N443" s="1">
        <f t="shared" si="471"/>
        <v>0.14837440645706107</v>
      </c>
      <c r="O443" s="1">
        <f t="shared" si="471"/>
        <v>2.8247221391182811E-3</v>
      </c>
      <c r="P443" s="1">
        <f>P444</f>
        <v>2.5685212996943538E-3</v>
      </c>
      <c r="Q443" s="1">
        <f>Q444</f>
        <v>2.3258786735553608E-3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2.0280742813697499</v>
      </c>
      <c r="G444" s="1">
        <f>'[1]Electricity and CHPs_IN'!C$90</f>
        <v>2.2080350737781465</v>
      </c>
      <c r="H444" s="1">
        <f>'[1]Electricity and CHPs_IN'!D$90</f>
        <v>2.204489408678858</v>
      </c>
      <c r="I444" s="1">
        <f>'[1]Electricity and CHPs_IN'!E$90</f>
        <v>0.80363439648505985</v>
      </c>
      <c r="J444" s="1">
        <f>'[1]Electricity and CHPs_IN'!F$90</f>
        <v>0.82827784921157332</v>
      </c>
      <c r="K444" s="1">
        <f>'[1]Electricity and CHPs_IN'!G$90</f>
        <v>0.8284165287254337</v>
      </c>
      <c r="L444" s="1">
        <f>'[1]Electricity and CHPs_IN'!H$90</f>
        <v>9.1060588197854394E-3</v>
      </c>
      <c r="M444" s="1">
        <f>'[1]Electricity and CHPs_IN'!I$90</f>
        <v>0.52330413845606694</v>
      </c>
      <c r="N444" s="1">
        <f>'[1]Electricity and CHPs_IN'!J$90</f>
        <v>0.14837440645706107</v>
      </c>
      <c r="O444" s="1">
        <f>'[1]Electricity and CHPs_IN'!K$90</f>
        <v>2.8247221391182811E-3</v>
      </c>
      <c r="P444" s="1">
        <f>'[1]Electricity and CHPs_IN'!L$90</f>
        <v>2.5685212996943538E-3</v>
      </c>
      <c r="Q444" s="1">
        <f>'[1]Electricity and CHPs_IN'!M$90</f>
        <v>2.3258786735553608E-3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1.1839503062320011</v>
      </c>
      <c r="G445" s="1">
        <f t="shared" ref="G445:O445" si="472">G446</f>
        <v>2.0445772764298056</v>
      </c>
      <c r="H445" s="1">
        <f t="shared" si="472"/>
        <v>2.0445774706318982</v>
      </c>
      <c r="I445" s="1">
        <f t="shared" si="472"/>
        <v>2.0445779591329538</v>
      </c>
      <c r="J445" s="1">
        <f t="shared" si="472"/>
        <v>2.044579732009963</v>
      </c>
      <c r="K445" s="1">
        <f t="shared" si="472"/>
        <v>2.0445822250572125</v>
      </c>
      <c r="L445" s="1">
        <f t="shared" si="472"/>
        <v>2.0445864094771005</v>
      </c>
      <c r="M445" s="1">
        <f t="shared" si="472"/>
        <v>2.0445895240665277</v>
      </c>
      <c r="N445" s="1">
        <f t="shared" si="472"/>
        <v>2.044591477227804</v>
      </c>
      <c r="O445" s="1">
        <f t="shared" si="472"/>
        <v>2.0445978021094788</v>
      </c>
      <c r="P445" s="1">
        <f>P446</f>
        <v>2.0446076295558919</v>
      </c>
      <c r="Q445" s="1">
        <f>Q446</f>
        <v>2.0446374407730299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1.1839503062320011</v>
      </c>
      <c r="G446" s="1">
        <f>'[1]Electricity and CHPs_IN'!C$91</f>
        <v>2.0445772764298056</v>
      </c>
      <c r="H446" s="1">
        <f>'[1]Electricity and CHPs_IN'!D$91</f>
        <v>2.0445774706318982</v>
      </c>
      <c r="I446" s="1">
        <f>'[1]Electricity and CHPs_IN'!E$91</f>
        <v>2.0445779591329538</v>
      </c>
      <c r="J446" s="1">
        <f>'[1]Electricity and CHPs_IN'!F$91</f>
        <v>2.044579732009963</v>
      </c>
      <c r="K446" s="1">
        <f>'[1]Electricity and CHPs_IN'!G$91</f>
        <v>2.0445822250572125</v>
      </c>
      <c r="L446" s="1">
        <f>'[1]Electricity and CHPs_IN'!H$91</f>
        <v>2.0445864094771005</v>
      </c>
      <c r="M446" s="1">
        <f>'[1]Electricity and CHPs_IN'!I$91</f>
        <v>2.0445895240665277</v>
      </c>
      <c r="N446" s="1">
        <f>'[1]Electricity and CHPs_IN'!J$91</f>
        <v>2.044591477227804</v>
      </c>
      <c r="O446" s="1">
        <f>'[1]Electricity and CHPs_IN'!K$91</f>
        <v>2.0445978021094788</v>
      </c>
      <c r="P446" s="1">
        <f>'[1]Electricity and CHPs_IN'!L$91</f>
        <v>2.0446076295558919</v>
      </c>
      <c r="Q446" s="1">
        <f>'[1]Electricity and CHPs_IN'!M$91</f>
        <v>2.0446374407730299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1.4500007426985584</v>
      </c>
      <c r="G447" s="1">
        <f t="shared" ref="G447:O447" si="473">G448</f>
        <v>3.8019220884474016</v>
      </c>
      <c r="H447" s="1">
        <f t="shared" si="473"/>
        <v>3.801212998459274</v>
      </c>
      <c r="I447" s="1">
        <f t="shared" si="473"/>
        <v>1.1501861871079018</v>
      </c>
      <c r="J447" s="1">
        <f t="shared" si="473"/>
        <v>0.69563113024048184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1.4500007426985584</v>
      </c>
      <c r="G448" s="1">
        <f>'[1]Electricity and CHPs_IN'!C$92</f>
        <v>3.8019220884474016</v>
      </c>
      <c r="H448" s="1">
        <f>'[1]Electricity and CHPs_IN'!D$92</f>
        <v>3.801212998459274</v>
      </c>
      <c r="I448" s="1">
        <f>'[1]Electricity and CHPs_IN'!E$92</f>
        <v>1.1501861871079018</v>
      </c>
      <c r="J448" s="1">
        <f>'[1]Electricity and CHPs_IN'!F$92</f>
        <v>0.69563113024048184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0.21541726565158542</v>
      </c>
      <c r="G449" s="1">
        <f t="shared" ref="G449:O449" si="474">G450</f>
        <v>0.21749987501790086</v>
      </c>
      <c r="H449" s="1">
        <f t="shared" si="474"/>
        <v>1.3579327971542971E-3</v>
      </c>
      <c r="I449" s="1">
        <f t="shared" si="474"/>
        <v>1.5363657465438728E-3</v>
      </c>
      <c r="J449" s="1">
        <f t="shared" si="474"/>
        <v>1.1973710734061289E-3</v>
      </c>
      <c r="K449" s="1">
        <f t="shared" si="474"/>
        <v>1.1579071797454005E-3</v>
      </c>
      <c r="L449" s="1">
        <f t="shared" si="474"/>
        <v>1.1012461234158682E-3</v>
      </c>
      <c r="M449" s="1">
        <f t="shared" si="474"/>
        <v>4.3311853852966321E-4</v>
      </c>
      <c r="N449" s="1">
        <f t="shared" si="474"/>
        <v>7.4679483809351511E-4</v>
      </c>
      <c r="O449" s="1">
        <f t="shared" si="474"/>
        <v>4.0138915154335148E-4</v>
      </c>
      <c r="P449" s="1">
        <f>P450</f>
        <v>8.5469540897585648E-4</v>
      </c>
      <c r="Q449" s="1">
        <f>Q450</f>
        <v>3.7286024571475999E-4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0.21541726565158542</v>
      </c>
      <c r="G450" s="1">
        <f>'[1]Electricity and CHPs_IN'!C$93</f>
        <v>0.21749987501790086</v>
      </c>
      <c r="H450" s="1">
        <f>'[1]Electricity and CHPs_IN'!D$93</f>
        <v>1.3579327971542971E-3</v>
      </c>
      <c r="I450" s="1">
        <f>'[1]Electricity and CHPs_IN'!E$93</f>
        <v>1.5363657465438728E-3</v>
      </c>
      <c r="J450" s="1">
        <f>'[1]Electricity and CHPs_IN'!F$93</f>
        <v>1.1973710734061289E-3</v>
      </c>
      <c r="K450" s="1">
        <f>'[1]Electricity and CHPs_IN'!G$93</f>
        <v>1.1579071797454005E-3</v>
      </c>
      <c r="L450" s="1">
        <f>'[1]Electricity and CHPs_IN'!H$93</f>
        <v>1.1012461234158682E-3</v>
      </c>
      <c r="M450" s="1">
        <f>'[1]Electricity and CHPs_IN'!I$93</f>
        <v>4.3311853852966321E-4</v>
      </c>
      <c r="N450" s="1">
        <f>'[1]Electricity and CHPs_IN'!J$93</f>
        <v>7.4679483809351511E-4</v>
      </c>
      <c r="O450" s="1">
        <f>'[1]Electricity and CHPs_IN'!K$93</f>
        <v>4.0138915154335148E-4</v>
      </c>
      <c r="P450" s="1">
        <f>'[1]Electricity and CHPs_IN'!L$93</f>
        <v>8.5469540897585648E-4</v>
      </c>
      <c r="Q450" s="1">
        <f>'[1]Electricity and CHPs_IN'!M$93</f>
        <v>3.7286024571475999E-4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0.21541726565158542</v>
      </c>
      <c r="G451" s="1">
        <f t="shared" ref="G451:O451" si="475">G452</f>
        <v>0.21749987501790086</v>
      </c>
      <c r="H451" s="1">
        <f t="shared" si="475"/>
        <v>1.3579327971542971E-3</v>
      </c>
      <c r="I451" s="1">
        <f t="shared" si="475"/>
        <v>1.5363657465438728E-3</v>
      </c>
      <c r="J451" s="1">
        <f t="shared" si="475"/>
        <v>1.1973710734061289E-3</v>
      </c>
      <c r="K451" s="1">
        <f t="shared" si="475"/>
        <v>1.1579071797454005E-3</v>
      </c>
      <c r="L451" s="1">
        <f t="shared" si="475"/>
        <v>1.1012461234158682E-3</v>
      </c>
      <c r="M451" s="1">
        <f t="shared" si="475"/>
        <v>4.3311853852966321E-4</v>
      </c>
      <c r="N451" s="1">
        <f t="shared" si="475"/>
        <v>7.4679483809351511E-4</v>
      </c>
      <c r="O451" s="1">
        <f t="shared" si="475"/>
        <v>4.0138915154335148E-4</v>
      </c>
      <c r="P451" s="1">
        <f>P452</f>
        <v>8.5469540897585648E-4</v>
      </c>
      <c r="Q451" s="1">
        <f>Q452</f>
        <v>3.7286024571475999E-4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0.21541726565158542</v>
      </c>
      <c r="G452" s="1">
        <f t="shared" ref="G452:K452" si="476">G450</f>
        <v>0.21749987501790086</v>
      </c>
      <c r="H452" s="1">
        <f t="shared" si="476"/>
        <v>1.3579327971542971E-3</v>
      </c>
      <c r="I452" s="1">
        <f t="shared" si="476"/>
        <v>1.5363657465438728E-3</v>
      </c>
      <c r="J452" s="1">
        <f t="shared" si="476"/>
        <v>1.1973710734061289E-3</v>
      </c>
      <c r="K452" s="1">
        <f t="shared" si="476"/>
        <v>1.1579071797454005E-3</v>
      </c>
      <c r="L452" s="1">
        <f t="shared" ref="L452:O452" si="477">L450</f>
        <v>1.1012461234158682E-3</v>
      </c>
      <c r="M452" s="1">
        <f t="shared" si="477"/>
        <v>4.3311853852966321E-4</v>
      </c>
      <c r="N452" s="1">
        <f t="shared" si="477"/>
        <v>7.4679483809351511E-4</v>
      </c>
      <c r="O452" s="1">
        <f t="shared" si="477"/>
        <v>4.0138915154335148E-4</v>
      </c>
      <c r="P452" s="1">
        <f>P450</f>
        <v>8.5469540897585648E-4</v>
      </c>
      <c r="Q452" s="1">
        <f>Q450</f>
        <v>3.7286024571475999E-4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1.8575615703679871</v>
      </c>
      <c r="G455" s="1">
        <f t="shared" ref="G455:O455" si="479">G456</f>
        <v>1.6764502229469873</v>
      </c>
      <c r="H455" s="1">
        <f t="shared" si="479"/>
        <v>1.4373501169973466</v>
      </c>
      <c r="I455" s="1">
        <f t="shared" si="479"/>
        <v>1.1122106786025361</v>
      </c>
      <c r="J455" s="1">
        <f t="shared" si="479"/>
        <v>0.86077197825601082</v>
      </c>
      <c r="K455" s="1">
        <f t="shared" si="479"/>
        <v>0.66609529457983885</v>
      </c>
      <c r="L455" s="1">
        <f t="shared" si="479"/>
        <v>0.51542343198910545</v>
      </c>
      <c r="M455" s="1">
        <f t="shared" si="479"/>
        <v>0.39888368797096813</v>
      </c>
      <c r="N455" s="1">
        <f t="shared" si="479"/>
        <v>0.35852921064950027</v>
      </c>
      <c r="O455" s="1">
        <f t="shared" si="479"/>
        <v>0.37720528730394925</v>
      </c>
      <c r="P455" s="1">
        <f>P456</f>
        <v>0.29446587173499034</v>
      </c>
      <c r="Q455" s="1">
        <f>Q456</f>
        <v>0.25523976496270745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1.8575615703679871</v>
      </c>
      <c r="G456" s="1">
        <f>'[1]Electricity and CHPs_IN'!C$94</f>
        <v>1.6764502229469873</v>
      </c>
      <c r="H456" s="1">
        <f>'[1]Electricity and CHPs_IN'!D$94</f>
        <v>1.4373501169973466</v>
      </c>
      <c r="I456" s="1">
        <f>'[1]Electricity and CHPs_IN'!E$94</f>
        <v>1.1122106786025361</v>
      </c>
      <c r="J456" s="1">
        <f>'[1]Electricity and CHPs_IN'!F$94</f>
        <v>0.86077197825601082</v>
      </c>
      <c r="K456" s="1">
        <f>'[1]Electricity and CHPs_IN'!G$94</f>
        <v>0.66609529457983885</v>
      </c>
      <c r="L456" s="1">
        <f>'[1]Electricity and CHPs_IN'!H$94</f>
        <v>0.51542343198910545</v>
      </c>
      <c r="M456" s="1">
        <f>'[1]Electricity and CHPs_IN'!I$94</f>
        <v>0.39888368797096813</v>
      </c>
      <c r="N456" s="1">
        <f>'[1]Electricity and CHPs_IN'!J$94</f>
        <v>0.35852921064950027</v>
      </c>
      <c r="O456" s="1">
        <f>'[1]Electricity and CHPs_IN'!K$94</f>
        <v>0.37720528730394925</v>
      </c>
      <c r="P456" s="1">
        <f>'[1]Electricity and CHPs_IN'!L$94</f>
        <v>0.29446587173499034</v>
      </c>
      <c r="Q456" s="1">
        <f>'[1]Electricity and CHPs_IN'!M$94</f>
        <v>0.25523976496270745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5.2196301397753163E-5</v>
      </c>
      <c r="J457" s="1">
        <f t="shared" si="480"/>
        <v>8.1900267817354568E-5</v>
      </c>
      <c r="K457" s="1">
        <f t="shared" si="480"/>
        <v>8.6455560224823371E-5</v>
      </c>
      <c r="L457" s="1">
        <f t="shared" si="480"/>
        <v>8.7902619454079407E-5</v>
      </c>
      <c r="M457" s="1">
        <f t="shared" si="480"/>
        <v>9.2298980923932389E-5</v>
      </c>
      <c r="N457" s="1">
        <f t="shared" si="480"/>
        <v>9.4327386928069412E-5</v>
      </c>
      <c r="O457" s="1">
        <f t="shared" si="480"/>
        <v>1.059827135129256E-4</v>
      </c>
      <c r="P457" s="1">
        <f>P458</f>
        <v>1.1254671265782925E-4</v>
      </c>
      <c r="Q457" s="1">
        <f>Q458</f>
        <v>2.0613515502078373E-4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5.2196301397753163E-5</v>
      </c>
      <c r="J458" s="1">
        <f>'[1]Electricity and CHPs_IN'!F$95</f>
        <v>8.1900267817354568E-5</v>
      </c>
      <c r="K458" s="1">
        <f>'[1]Electricity and CHPs_IN'!G$95</f>
        <v>8.6455560224823371E-5</v>
      </c>
      <c r="L458" s="1">
        <f>'[1]Electricity and CHPs_IN'!H$95</f>
        <v>8.7902619454079407E-5</v>
      </c>
      <c r="M458" s="1">
        <f>'[1]Electricity and CHPs_IN'!I$95</f>
        <v>9.2298980923932389E-5</v>
      </c>
      <c r="N458" s="1">
        <f>'[1]Electricity and CHPs_IN'!J$95</f>
        <v>9.4327386928069412E-5</v>
      </c>
      <c r="O458" s="1">
        <f>'[1]Electricity and CHPs_IN'!K$95</f>
        <v>1.059827135129256E-4</v>
      </c>
      <c r="P458" s="1">
        <f>'[1]Electricity and CHPs_IN'!L$95</f>
        <v>1.1254671265782925E-4</v>
      </c>
      <c r="Q458" s="1">
        <f>'[1]Electricity and CHPs_IN'!M$95</f>
        <v>2.0613515502078373E-4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2.6233540302501434E-4</v>
      </c>
      <c r="L459" s="1">
        <f t="shared" si="481"/>
        <v>2.5835342383146657E-4</v>
      </c>
      <c r="M459" s="1">
        <f t="shared" si="481"/>
        <v>2.5747660829359911E-4</v>
      </c>
      <c r="N459" s="1">
        <f t="shared" si="481"/>
        <v>2.5818477109606461E-4</v>
      </c>
      <c r="O459" s="1">
        <f t="shared" si="481"/>
        <v>2.5964197443517639E-4</v>
      </c>
      <c r="P459" s="1">
        <f>P460</f>
        <v>2.627617717429377E-4</v>
      </c>
      <c r="Q459" s="1">
        <f>Q460</f>
        <v>3.4999934691582472E-4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2.6233540302501434E-4</v>
      </c>
      <c r="L460" s="1">
        <f>'[1]Electricity and CHPs_IN'!H$96</f>
        <v>2.5835342383146657E-4</v>
      </c>
      <c r="M460" s="1">
        <f>'[1]Electricity and CHPs_IN'!I$96</f>
        <v>2.5747660829359911E-4</v>
      </c>
      <c r="N460" s="1">
        <f>'[1]Electricity and CHPs_IN'!J$96</f>
        <v>2.5818477109606461E-4</v>
      </c>
      <c r="O460" s="1">
        <f>'[1]Electricity and CHPs_IN'!K$96</f>
        <v>2.5964197443517639E-4</v>
      </c>
      <c r="P460" s="1">
        <f>'[1]Electricity and CHPs_IN'!L$96</f>
        <v>2.627617717429377E-4</v>
      </c>
      <c r="Q460" s="1">
        <f>'[1]Electricity and CHPs_IN'!M$96</f>
        <v>3.4999934691582472E-4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1.1418280840179493</v>
      </c>
      <c r="H461" s="1">
        <f>H462</f>
        <v>1.1764275861759232</v>
      </c>
      <c r="I461" s="1">
        <f t="shared" ref="I461" si="483">I462</f>
        <v>1.2364371168464807</v>
      </c>
      <c r="J461" s="1">
        <f t="shared" ref="J461" si="484">J462</f>
        <v>1.2995076047268779</v>
      </c>
      <c r="K461" s="1">
        <f t="shared" ref="K461:O461" si="485">K462</f>
        <v>1.3657954914846162</v>
      </c>
      <c r="L461" s="1">
        <f t="shared" si="485"/>
        <v>1.4354648343437606</v>
      </c>
      <c r="M461" s="1">
        <f t="shared" si="485"/>
        <v>1.5086880243420231</v>
      </c>
      <c r="N461" s="1">
        <f t="shared" si="485"/>
        <v>1.5856463758281267</v>
      </c>
      <c r="O461" s="1">
        <f t="shared" si="485"/>
        <v>1.6665303737116719</v>
      </c>
      <c r="P461" s="1">
        <f>P462</f>
        <v>1.7515406177703088</v>
      </c>
      <c r="Q461" s="1">
        <f>Q462</f>
        <v>1.8408887691455134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1.1418280840179493</v>
      </c>
      <c r="H462" s="1">
        <f>'[1]Electricity and CHPs_IN'!D$97</f>
        <v>1.1764275861759232</v>
      </c>
      <c r="I462" s="1">
        <f>'[1]Electricity and CHPs_IN'!E$97</f>
        <v>1.2364371168464807</v>
      </c>
      <c r="J462" s="1">
        <f>'[1]Electricity and CHPs_IN'!F$97</f>
        <v>1.2995076047268779</v>
      </c>
      <c r="K462" s="1">
        <f>'[1]Electricity and CHPs_IN'!G$97</f>
        <v>1.3657954914846162</v>
      </c>
      <c r="L462" s="1">
        <f>'[1]Electricity and CHPs_IN'!H$97</f>
        <v>1.4354648343437606</v>
      </c>
      <c r="M462" s="1">
        <f>'[1]Electricity and CHPs_IN'!I$97</f>
        <v>1.5086880243420231</v>
      </c>
      <c r="N462" s="1">
        <f>'[1]Electricity and CHPs_IN'!J$97</f>
        <v>1.5856463758281267</v>
      </c>
      <c r="O462" s="1">
        <f>'[1]Electricity and CHPs_IN'!K$97</f>
        <v>1.6665303737116719</v>
      </c>
      <c r="P462" s="1">
        <f>'[1]Electricity and CHPs_IN'!L$97</f>
        <v>1.7515406177703088</v>
      </c>
      <c r="Q462" s="1">
        <f>'[1]Electricity and CHPs_IN'!M$97</f>
        <v>1.8408887691455134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7.9012099323575198</v>
      </c>
      <c r="G463" s="1">
        <f t="shared" ref="G463:K463" si="486">SUM(G464,G470,G503,G512,G518)</f>
        <v>8.6763987613718303</v>
      </c>
      <c r="H463" s="1">
        <f t="shared" si="486"/>
        <v>11.096149308067041</v>
      </c>
      <c r="I463" s="1">
        <f t="shared" si="486"/>
        <v>16.896783449255604</v>
      </c>
      <c r="J463" s="1">
        <f t="shared" si="486"/>
        <v>20.681461465400936</v>
      </c>
      <c r="K463" s="1">
        <f t="shared" si="486"/>
        <v>20.009992546635672</v>
      </c>
      <c r="L463" s="1">
        <f t="shared" ref="L463:O463" si="487">SUM(L464,L470,L503,L512,L518)</f>
        <v>20.705164258501757</v>
      </c>
      <c r="M463" s="1">
        <f t="shared" si="487"/>
        <v>18.904097748467414</v>
      </c>
      <c r="N463" s="1">
        <f t="shared" si="487"/>
        <v>18.894947962013404</v>
      </c>
      <c r="O463" s="1">
        <f t="shared" si="487"/>
        <v>19.330915619108023</v>
      </c>
      <c r="P463" s="1">
        <f>SUM(P464,P470,P503,P512,P518)</f>
        <v>19.360750543605008</v>
      </c>
      <c r="Q463" s="1">
        <f>SUM(Q464,Q470,Q503,Q512,Q518)</f>
        <v>19.800803008267625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0.27332460678215498</v>
      </c>
      <c r="G464" s="1">
        <f t="shared" ref="G464:O464" si="488">+G465</f>
        <v>0.64205980897966941</v>
      </c>
      <c r="H464" s="1">
        <f t="shared" si="488"/>
        <v>1.0397192020095057E-2</v>
      </c>
      <c r="I464" s="1">
        <f t="shared" si="488"/>
        <v>0.57163435150429343</v>
      </c>
      <c r="J464" s="1">
        <f t="shared" si="488"/>
        <v>0.53451565884415864</v>
      </c>
      <c r="K464" s="1">
        <f t="shared" si="488"/>
        <v>4.7994856341058392E-2</v>
      </c>
      <c r="L464" s="1">
        <f t="shared" si="488"/>
        <v>5.4164096037537628E-2</v>
      </c>
      <c r="M464" s="1">
        <f t="shared" si="488"/>
        <v>5.4120906130456711E-2</v>
      </c>
      <c r="N464" s="1">
        <f t="shared" si="488"/>
        <v>5.4082193663693462E-2</v>
      </c>
      <c r="O464" s="1">
        <f t="shared" si="488"/>
        <v>5.8997892997814314E-2</v>
      </c>
      <c r="P464" s="1">
        <f>+P465</f>
        <v>5.538104116848331E-2</v>
      </c>
      <c r="Q464" s="1">
        <f>+Q465</f>
        <v>5.6891376758451864E-2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0.27332460678215498</v>
      </c>
      <c r="G465" s="1">
        <f>'[1]Electricity and CHPs_IN'!C$41-G301</f>
        <v>0.64205980897966941</v>
      </c>
      <c r="H465" s="1">
        <f>'[1]Electricity and CHPs_IN'!D$41-H301</f>
        <v>1.0397192020095057E-2</v>
      </c>
      <c r="I465" s="1">
        <f>'[1]Electricity and CHPs_IN'!E$41-I301</f>
        <v>0.57163435150429343</v>
      </c>
      <c r="J465" s="1">
        <f>'[1]Electricity and CHPs_IN'!F$41-J301</f>
        <v>0.53451565884415864</v>
      </c>
      <c r="K465" s="1">
        <f>'[1]Electricity and CHPs_IN'!G$41-K301</f>
        <v>4.7994856341058392E-2</v>
      </c>
      <c r="L465" s="1">
        <f>'[1]Electricity and CHPs_IN'!H$41-L301</f>
        <v>5.4164096037537628E-2</v>
      </c>
      <c r="M465" s="1">
        <f>'[1]Electricity and CHPs_IN'!I$41-M301</f>
        <v>5.4120906130456711E-2</v>
      </c>
      <c r="N465" s="1">
        <f>'[1]Electricity and CHPs_IN'!J$41-N301</f>
        <v>5.4082193663693462E-2</v>
      </c>
      <c r="O465" s="1">
        <f>'[1]Electricity and CHPs_IN'!K$41-O301</f>
        <v>5.8997892997814314E-2</v>
      </c>
      <c r="P465" s="1">
        <f>'[1]Electricity and CHPs_IN'!L$41-P301</f>
        <v>5.538104116848331E-2</v>
      </c>
      <c r="Q465" s="1">
        <f>'[1]Electricity and CHPs_IN'!M$41-Q301</f>
        <v>5.6891376758451864E-2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0.27332460678215498</v>
      </c>
      <c r="G466" s="1">
        <f t="shared" ref="G466:O466" si="489">G467</f>
        <v>0.64205980897966941</v>
      </c>
      <c r="H466" s="1">
        <f t="shared" si="489"/>
        <v>1.0397192020095057E-2</v>
      </c>
      <c r="I466" s="1">
        <f t="shared" si="489"/>
        <v>0.57163435150429343</v>
      </c>
      <c r="J466" s="1">
        <f t="shared" si="489"/>
        <v>0.53451565884415864</v>
      </c>
      <c r="K466" s="1">
        <f t="shared" si="489"/>
        <v>4.7994856341058392E-2</v>
      </c>
      <c r="L466" s="1">
        <f t="shared" si="489"/>
        <v>5.4164096037537628E-2</v>
      </c>
      <c r="M466" s="1">
        <f t="shared" si="489"/>
        <v>5.4120906130456711E-2</v>
      </c>
      <c r="N466" s="1">
        <f t="shared" si="489"/>
        <v>5.4082193663693462E-2</v>
      </c>
      <c r="O466" s="1">
        <f t="shared" si="489"/>
        <v>5.8997892997814314E-2</v>
      </c>
      <c r="P466" s="1">
        <f>P467</f>
        <v>5.538104116848331E-2</v>
      </c>
      <c r="Q466" s="1">
        <f>Q467</f>
        <v>5.6891376758451864E-2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0.27332460678215498</v>
      </c>
      <c r="G467" s="1">
        <f t="shared" ref="G467:K467" si="490">G465-G469</f>
        <v>0.64205980897966941</v>
      </c>
      <c r="H467" s="1">
        <f t="shared" si="490"/>
        <v>1.0397192020095057E-2</v>
      </c>
      <c r="I467" s="1">
        <f t="shared" si="490"/>
        <v>0.57163435150429343</v>
      </c>
      <c r="J467" s="1">
        <f t="shared" si="490"/>
        <v>0.53451565884415864</v>
      </c>
      <c r="K467" s="1">
        <f t="shared" si="490"/>
        <v>4.7994856341058392E-2</v>
      </c>
      <c r="L467" s="1">
        <f t="shared" ref="L467:O467" si="491">L465-L469</f>
        <v>5.4164096037537628E-2</v>
      </c>
      <c r="M467" s="1">
        <f t="shared" si="491"/>
        <v>5.4120906130456711E-2</v>
      </c>
      <c r="N467" s="1">
        <f t="shared" si="491"/>
        <v>5.4082193663693462E-2</v>
      </c>
      <c r="O467" s="1">
        <f t="shared" si="491"/>
        <v>5.8997892997814314E-2</v>
      </c>
      <c r="P467" s="1">
        <f>P465-P469</f>
        <v>5.538104116848331E-2</v>
      </c>
      <c r="Q467" s="1">
        <f>Q465-Q469</f>
        <v>5.6891376758451864E-2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3.6179099285663963</v>
      </c>
      <c r="G470" s="1">
        <f t="shared" ref="G470:K470" si="495">SUM(G471:G480)</f>
        <v>2.9352753309794357</v>
      </c>
      <c r="H470" s="1">
        <f t="shared" si="495"/>
        <v>2.8908264921271272</v>
      </c>
      <c r="I470" s="1">
        <f t="shared" si="495"/>
        <v>7.7807901031207924</v>
      </c>
      <c r="J470" s="1">
        <f t="shared" si="495"/>
        <v>10.587816903324487</v>
      </c>
      <c r="K470" s="1">
        <f t="shared" si="495"/>
        <v>9.7732408299026012</v>
      </c>
      <c r="L470" s="1">
        <f t="shared" ref="L470:O470" si="496">SUM(L471:L480)</f>
        <v>9.4413714427974789</v>
      </c>
      <c r="M470" s="1">
        <f t="shared" si="496"/>
        <v>7.5138989899196265</v>
      </c>
      <c r="N470" s="1">
        <f t="shared" si="496"/>
        <v>7.3387622527658749</v>
      </c>
      <c r="O470" s="1">
        <f t="shared" si="496"/>
        <v>7.376151777967844</v>
      </c>
      <c r="P470" s="1">
        <f>SUM(P471:P480)</f>
        <v>7.5116848023930096</v>
      </c>
      <c r="Q470" s="1">
        <f>SUM(Q471:Q480)</f>
        <v>7.7391115336531486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1.0260727988241256</v>
      </c>
      <c r="G471" s="1">
        <f>'[1]Electricity and CHPs_IN'!C$39-G316</f>
        <v>0.13630439541219752</v>
      </c>
      <c r="H471" s="1">
        <f>'[1]Electricity and CHPs_IN'!D$39-H316</f>
        <v>8.7052135961228932E-2</v>
      </c>
      <c r="I471" s="1">
        <f>'[1]Electricity and CHPs_IN'!E$39-I316</f>
        <v>1.1315788356521939</v>
      </c>
      <c r="J471" s="1">
        <f>'[1]Electricity and CHPs_IN'!F$39-J316</f>
        <v>1.1086909985876034</v>
      </c>
      <c r="K471" s="1">
        <f>'[1]Electricity and CHPs_IN'!G$39-K316</f>
        <v>0.2322979312775722</v>
      </c>
      <c r="L471" s="1">
        <f>'[1]Electricity and CHPs_IN'!H$39-L316</f>
        <v>0.17430253361972128</v>
      </c>
      <c r="M471" s="1">
        <f>'[1]Electricity and CHPs_IN'!I$39-M316</f>
        <v>7.9113404913224342E-2</v>
      </c>
      <c r="N471" s="1">
        <f>'[1]Electricity and CHPs_IN'!J$39-N316</f>
        <v>6.0817487132699063E-2</v>
      </c>
      <c r="O471" s="1">
        <f>'[1]Electricity and CHPs_IN'!K$39-O316</f>
        <v>8.0608718420831588E-2</v>
      </c>
      <c r="P471" s="1">
        <f>'[1]Electricity and CHPs_IN'!L$39-P316</f>
        <v>9.0574347574274128E-2</v>
      </c>
      <c r="Q471" s="1">
        <f>'[1]Electricity and CHPs_IN'!M$39-Q316</f>
        <v>3.2922336231152122E-2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2.1480671745044324E-4</v>
      </c>
      <c r="L472" s="6">
        <f>'[1]Electricity and CHPs_IN'!H$40-L317</f>
        <v>2.5860885989975423E-4</v>
      </c>
      <c r="M472" s="6">
        <f>'[1]Electricity and CHPs_IN'!I$40-M317</f>
        <v>5.7943155105061122E-4</v>
      </c>
      <c r="N472" s="6">
        <f>'[1]Electricity and CHPs_IN'!J$40-N317</f>
        <v>3.7821395451788738E-4</v>
      </c>
      <c r="O472" s="6">
        <f>'[1]Electricity and CHPs_IN'!K$40-O317</f>
        <v>7.0918683119667756E-4</v>
      </c>
      <c r="P472" s="6">
        <f>'[1]Electricity and CHPs_IN'!L$40-P317</f>
        <v>6.4722648486084645E-4</v>
      </c>
      <c r="Q472" s="6">
        <f>'[1]Electricity and CHPs_IN'!M$40-Q317</f>
        <v>9.9557923988897513E-4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4.4224815126361297E-2</v>
      </c>
      <c r="G474" s="1">
        <f>'[1]Electricity and CHPs_IN'!C$48-G319</f>
        <v>6.546037847766621E-3</v>
      </c>
      <c r="H474" s="1">
        <f>'[1]Electricity and CHPs_IN'!D$48-H319</f>
        <v>2.3649527634649364E-2</v>
      </c>
      <c r="I474" s="1">
        <f>'[1]Electricity and CHPs_IN'!E$48-I319</f>
        <v>2.161625525439911E-2</v>
      </c>
      <c r="J474" s="1">
        <f>'[1]Electricity and CHPs_IN'!F$48-J319</f>
        <v>3.0863926873069918E-2</v>
      </c>
      <c r="K474" s="1">
        <f>'[1]Electricity and CHPs_IN'!G$48-K319</f>
        <v>2.9777237091936921E-2</v>
      </c>
      <c r="L474" s="1">
        <f>'[1]Electricity and CHPs_IN'!H$48-L319</f>
        <v>4.14233981161179E-2</v>
      </c>
      <c r="M474" s="1">
        <f>'[1]Electricity and CHPs_IN'!I$48-M319</f>
        <v>4.7168533777784703E-2</v>
      </c>
      <c r="N474" s="1">
        <f>'[1]Electricity and CHPs_IN'!J$48-N319</f>
        <v>3.9615466258126751E-2</v>
      </c>
      <c r="O474" s="1">
        <f>'[1]Electricity and CHPs_IN'!K$48-O319</f>
        <v>5.1760997040257051E-2</v>
      </c>
      <c r="P474" s="1">
        <f>'[1]Electricity and CHPs_IN'!L$48-P319</f>
        <v>0.23403031939003263</v>
      </c>
      <c r="Q474" s="1">
        <f>'[1]Electricity and CHPs_IN'!M$48-Q319</f>
        <v>0.28447226918639335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7.331844992490405E-2</v>
      </c>
      <c r="G476" s="1">
        <f>'[1]Electricity and CHPs_IN'!C$51-G321</f>
        <v>5.3456656952206701E-2</v>
      </c>
      <c r="H476" s="1">
        <f>'[1]Electricity and CHPs_IN'!D$51-H321</f>
        <v>0.22557498236975701</v>
      </c>
      <c r="I476" s="1">
        <f>'[1]Electricity and CHPs_IN'!E$51-I321</f>
        <v>1.4186247021827869</v>
      </c>
      <c r="J476" s="1">
        <f>'[1]Electricity and CHPs_IN'!F$51-J321</f>
        <v>1.4533287342081247</v>
      </c>
      <c r="K476" s="1">
        <f>'[1]Electricity and CHPs_IN'!G$51-K321</f>
        <v>1.638395979783307</v>
      </c>
      <c r="L476" s="1">
        <f>'[1]Electricity and CHPs_IN'!H$51-L321</f>
        <v>1.4566268647902132</v>
      </c>
      <c r="M476" s="1">
        <f>'[1]Electricity and CHPs_IN'!I$51-M321</f>
        <v>1.542263506137211</v>
      </c>
      <c r="N476" s="1">
        <f>'[1]Electricity and CHPs_IN'!J$51-N321</f>
        <v>1.4996683562455217</v>
      </c>
      <c r="O476" s="1">
        <f>'[1]Electricity and CHPs_IN'!K$51-O321</f>
        <v>1.4607340721371882</v>
      </c>
      <c r="P476" s="1">
        <f>'[1]Electricity and CHPs_IN'!L$51-P321</f>
        <v>1.2850044501148208</v>
      </c>
      <c r="Q476" s="1">
        <f>'[1]Electricity and CHPs_IN'!M$51-Q321</f>
        <v>1.2104986377101166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1.5806940719259737</v>
      </c>
      <c r="G478" s="1">
        <f>'[1]Electricity and CHPs_IN'!C$54-G323</f>
        <v>1.7911410493441233</v>
      </c>
      <c r="H478" s="1">
        <f>'[1]Electricity and CHPs_IN'!D$54-H323</f>
        <v>1.7425888645044367</v>
      </c>
      <c r="I478" s="1">
        <f>'[1]Electricity and CHPs_IN'!E$54-I323</f>
        <v>1.6535879814359864</v>
      </c>
      <c r="J478" s="1">
        <f>'[1]Electricity and CHPs_IN'!F$54-J323</f>
        <v>1.5349933611917816</v>
      </c>
      <c r="K478" s="1">
        <f>'[1]Electricity and CHPs_IN'!G$54-K323</f>
        <v>1.4065697864742108</v>
      </c>
      <c r="L478" s="1">
        <f>'[1]Electricity and CHPs_IN'!H$54-L323</f>
        <v>1.3918432783588415</v>
      </c>
      <c r="M478" s="1">
        <f>'[1]Electricity and CHPs_IN'!I$54-M323</f>
        <v>1.3719216422935163</v>
      </c>
      <c r="N478" s="1">
        <f>'[1]Electricity and CHPs_IN'!J$54-N323</f>
        <v>1.3702929688740431</v>
      </c>
      <c r="O478" s="1">
        <f>'[1]Electricity and CHPs_IN'!K$54-O323</f>
        <v>1.3736111880277231</v>
      </c>
      <c r="P478" s="1">
        <f>'[1]Electricity and CHPs_IN'!L$54-P323</f>
        <v>1.4447670597886466</v>
      </c>
      <c r="Q478" s="1">
        <f>'[1]Electricity and CHPs_IN'!M$54-Q323</f>
        <v>1.4456494110279274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0.89359979276503165</v>
      </c>
      <c r="G479" s="1">
        <f>'[1]Electricity and CHPs_IN'!C$55-G324</f>
        <v>0.94782719142314176</v>
      </c>
      <c r="H479" s="1">
        <f>'[1]Electricity and CHPs_IN'!D$55-H324</f>
        <v>0.81196098165705533</v>
      </c>
      <c r="I479" s="1">
        <f>'[1]Electricity and CHPs_IN'!E$55-I324</f>
        <v>3.5549250030742363</v>
      </c>
      <c r="J479" s="1">
        <f>'[1]Electricity and CHPs_IN'!F$55-J324</f>
        <v>6.4585033451505529</v>
      </c>
      <c r="K479" s="1">
        <f>'[1]Electricity and CHPs_IN'!G$55-K324</f>
        <v>6.464611733778356</v>
      </c>
      <c r="L479" s="1">
        <f>'[1]Electricity and CHPs_IN'!H$55-L324</f>
        <v>6.3758849933002297</v>
      </c>
      <c r="M479" s="1">
        <f>'[1]Electricity and CHPs_IN'!I$55-M324</f>
        <v>4.4705948108272056</v>
      </c>
      <c r="N479" s="1">
        <f>'[1]Electricity and CHPs_IN'!J$55-N324</f>
        <v>4.3657358027112991</v>
      </c>
      <c r="O479" s="1">
        <f>'[1]Electricity and CHPs_IN'!K$55-O324</f>
        <v>4.4041610729763203</v>
      </c>
      <c r="P479" s="1">
        <f>'[1]Electricity and CHPs_IN'!L$55-P324</f>
        <v>4.4531567555708911</v>
      </c>
      <c r="Q479" s="1">
        <f>'[1]Electricity and CHPs_IN'!M$55-Q324</f>
        <v>4.7551431367866357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4.5732552118996355E-4</v>
      </c>
      <c r="J480" s="1">
        <f>'[1]Electricity and CHPs_IN'!F$58-J325</f>
        <v>1.4365373133545436E-3</v>
      </c>
      <c r="K480" s="1">
        <f>'[1]Electricity and CHPs_IN'!G$58-K325</f>
        <v>1.3733547797679761E-3</v>
      </c>
      <c r="L480" s="1">
        <f>'[1]Electricity and CHPs_IN'!H$58-L325</f>
        <v>1.0317657524554235E-3</v>
      </c>
      <c r="M480" s="1">
        <f>'[1]Electricity and CHPs_IN'!I$58-M325</f>
        <v>2.2576604196336758E-3</v>
      </c>
      <c r="N480" s="1">
        <f>'[1]Electricity and CHPs_IN'!J$58-N325</f>
        <v>2.2539575896678094E-3</v>
      </c>
      <c r="O480" s="1">
        <f>'[1]Electricity and CHPs_IN'!K$58-O325</f>
        <v>4.5665425343273565E-3</v>
      </c>
      <c r="P480" s="1">
        <f>'[1]Electricity and CHPs_IN'!L$58-P325</f>
        <v>3.5046434694829959E-3</v>
      </c>
      <c r="Q480" s="1">
        <f>'[1]Electricity and CHPs_IN'!M$58-Q325</f>
        <v>9.4301634710347096E-3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1.9842625504014255</v>
      </c>
      <c r="G481" s="1">
        <f t="shared" ref="G481:K481" si="497">SUM(G482:G491)</f>
        <v>1.0928338440588554</v>
      </c>
      <c r="H481" s="1">
        <f t="shared" si="497"/>
        <v>1.0414158466437073</v>
      </c>
      <c r="I481" s="1">
        <f t="shared" si="497"/>
        <v>5.8615848995379789</v>
      </c>
      <c r="J481" s="1">
        <f t="shared" si="497"/>
        <v>8.7546119687588284</v>
      </c>
      <c r="K481" s="1">
        <f t="shared" si="497"/>
        <v>8.1754732237246852</v>
      </c>
      <c r="L481" s="1">
        <f t="shared" ref="L481:O481" si="498">SUM(L482:L491)</f>
        <v>7.9060634320860563</v>
      </c>
      <c r="M481" s="1">
        <f t="shared" si="498"/>
        <v>6.0357072896979185</v>
      </c>
      <c r="N481" s="1">
        <f t="shared" si="498"/>
        <v>5.8859034053193477</v>
      </c>
      <c r="O481" s="1">
        <f t="shared" si="498"/>
        <v>5.9211472943508277</v>
      </c>
      <c r="P481" s="1">
        <f>SUM(P482:P491)</f>
        <v>5.9787870298123966</v>
      </c>
      <c r="Q481" s="1">
        <f>SUM(Q482:Q491)</f>
        <v>6.2025580584989273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0.99940211149242519</v>
      </c>
      <c r="G482" s="1">
        <f t="shared" ref="G482:K482" si="500">G471-G493</f>
        <v>0.13019280935059835</v>
      </c>
      <c r="H482" s="1">
        <f t="shared" si="500"/>
        <v>7.8953582162172686E-2</v>
      </c>
      <c r="I482" s="1">
        <f t="shared" si="500"/>
        <v>1.0825243372046334</v>
      </c>
      <c r="J482" s="1">
        <f t="shared" si="500"/>
        <v>1.0721693006294464</v>
      </c>
      <c r="K482" s="1">
        <f t="shared" si="500"/>
        <v>0.22698924899617018</v>
      </c>
      <c r="L482" s="1">
        <f t="shared" ref="L482:O482" si="501">L471-L493</f>
        <v>0.17119588323840826</v>
      </c>
      <c r="M482" s="1">
        <f t="shared" si="501"/>
        <v>7.7744435463936834E-2</v>
      </c>
      <c r="N482" s="1">
        <f t="shared" si="501"/>
        <v>5.9976104318858248E-2</v>
      </c>
      <c r="O482" s="1">
        <f t="shared" si="501"/>
        <v>7.9515550551753772E-2</v>
      </c>
      <c r="P482" s="1">
        <f t="shared" ref="P482:Q488" si="502">P471-P493</f>
        <v>8.9258484427192739E-2</v>
      </c>
      <c r="Q482" s="1">
        <f t="shared" si="502"/>
        <v>3.2446723982233597E-2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2.1480671745044324E-4</v>
      </c>
      <c r="L483" s="1">
        <f t="shared" ref="L483:O483" si="504">L472-L494</f>
        <v>2.5860885989975423E-4</v>
      </c>
      <c r="M483" s="1">
        <f t="shared" si="504"/>
        <v>5.7943155105061122E-4</v>
      </c>
      <c r="N483" s="1">
        <f t="shared" si="504"/>
        <v>3.7821395451788738E-4</v>
      </c>
      <c r="O483" s="1">
        <f t="shared" si="504"/>
        <v>7.0918683119667756E-4</v>
      </c>
      <c r="P483" s="1">
        <f t="shared" si="502"/>
        <v>6.4722648486084645E-4</v>
      </c>
      <c r="Q483" s="1">
        <f t="shared" si="502"/>
        <v>9.9557923988897513E-4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4.3075280495008479E-2</v>
      </c>
      <c r="G485" s="1">
        <f t="shared" ref="G485:K485" si="507">G474-G496</f>
        <v>6.2525280636681188E-3</v>
      </c>
      <c r="H485" s="1">
        <f t="shared" si="507"/>
        <v>2.1449386652964815E-2</v>
      </c>
      <c r="I485" s="1">
        <f t="shared" si="507"/>
        <v>2.0679179969487267E-2</v>
      </c>
      <c r="J485" s="1">
        <f t="shared" si="507"/>
        <v>2.9847229690088472E-2</v>
      </c>
      <c r="K485" s="1">
        <f t="shared" si="507"/>
        <v>2.9096740756607162E-2</v>
      </c>
      <c r="L485" s="1">
        <f t="shared" ref="L485:O485" si="508">L474-L496</f>
        <v>4.0685095505821486E-2</v>
      </c>
      <c r="M485" s="1">
        <f t="shared" si="508"/>
        <v>4.6352334781163344E-2</v>
      </c>
      <c r="N485" s="1">
        <f t="shared" si="508"/>
        <v>3.9067403948364575E-2</v>
      </c>
      <c r="O485" s="1">
        <f t="shared" si="508"/>
        <v>5.105904494444978E-2</v>
      </c>
      <c r="P485" s="1">
        <f t="shared" si="502"/>
        <v>0.23063032942783612</v>
      </c>
      <c r="Q485" s="1">
        <f t="shared" si="502"/>
        <v>0.2803626429814744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7.1412685094345257E-2</v>
      </c>
      <c r="G487" s="1">
        <f t="shared" ref="G487:K487" si="511">G476-G498</f>
        <v>5.105977929803563E-2</v>
      </c>
      <c r="H487" s="1">
        <f t="shared" si="511"/>
        <v>0.20458949924207973</v>
      </c>
      <c r="I487" s="1">
        <f t="shared" si="511"/>
        <v>1.3571266244012352</v>
      </c>
      <c r="J487" s="1">
        <f t="shared" si="511"/>
        <v>1.4054542289291267</v>
      </c>
      <c r="K487" s="1">
        <f t="shared" si="511"/>
        <v>1.6009538740359119</v>
      </c>
      <c r="L487" s="1">
        <f t="shared" ref="L487:O487" si="512">L476-L498</f>
        <v>1.4306649334805739</v>
      </c>
      <c r="M487" s="1">
        <f t="shared" si="512"/>
        <v>1.5155763521085266</v>
      </c>
      <c r="N487" s="1">
        <f t="shared" si="512"/>
        <v>1.4789211132913243</v>
      </c>
      <c r="O487" s="1">
        <f t="shared" si="512"/>
        <v>1.4409244586833299</v>
      </c>
      <c r="P487" s="1">
        <f t="shared" si="502"/>
        <v>1.2663359192887489</v>
      </c>
      <c r="Q487" s="1">
        <f t="shared" si="502"/>
        <v>1.1930111794886875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0.87037247331964651</v>
      </c>
      <c r="G490" s="1">
        <f t="shared" ref="G490:K490" si="515">G479-G501</f>
        <v>0.90532872734655345</v>
      </c>
      <c r="H490" s="1">
        <f t="shared" si="515"/>
        <v>0.73642337858649021</v>
      </c>
      <c r="I490" s="1">
        <f t="shared" si="515"/>
        <v>3.4008172577274518</v>
      </c>
      <c r="J490" s="1">
        <f t="shared" si="515"/>
        <v>6.2457519935712353</v>
      </c>
      <c r="K490" s="1">
        <f t="shared" si="515"/>
        <v>6.3168765835834728</v>
      </c>
      <c r="L490" s="1">
        <f t="shared" ref="L490:O490" si="516">L479-L501</f>
        <v>6.262245534743311</v>
      </c>
      <c r="M490" s="1">
        <f t="shared" si="516"/>
        <v>4.3932361416752634</v>
      </c>
      <c r="N490" s="1">
        <f t="shared" si="516"/>
        <v>4.3053377947147498</v>
      </c>
      <c r="O490" s="1">
        <f t="shared" si="516"/>
        <v>4.3444344395607368</v>
      </c>
      <c r="P490" s="1">
        <f>P479-P501</f>
        <v>4.3884613421368943</v>
      </c>
      <c r="Q490" s="1">
        <f>Q479-Q501</f>
        <v>4.6864480021115762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4.3750023517150169E-4</v>
      </c>
      <c r="J491" s="1">
        <f t="shared" si="517"/>
        <v>1.3892159389311981E-3</v>
      </c>
      <c r="K491" s="1">
        <f t="shared" si="517"/>
        <v>1.3419696350732463E-3</v>
      </c>
      <c r="L491" s="1">
        <f t="shared" ref="L491:O491" si="518">L480-L502</f>
        <v>1.0133762580417365E-3</v>
      </c>
      <c r="M491" s="1">
        <f t="shared" si="518"/>
        <v>2.2185941179780444E-3</v>
      </c>
      <c r="N491" s="1">
        <f t="shared" si="518"/>
        <v>2.222775091533109E-3</v>
      </c>
      <c r="O491" s="1">
        <f t="shared" si="518"/>
        <v>4.5046137793601539E-3</v>
      </c>
      <c r="P491" s="1">
        <f>P480-P502</f>
        <v>3.453728046864351E-3</v>
      </c>
      <c r="Q491" s="1">
        <f>Q480-Q502</f>
        <v>9.2939306950665154E-3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1.6336473781649707</v>
      </c>
      <c r="G492" s="1">
        <f t="shared" ref="G492:K492" si="519">SUM(G493:G502)</f>
        <v>1.8424414869205803</v>
      </c>
      <c r="H492" s="1">
        <f t="shared" si="519"/>
        <v>1.8494106454834198</v>
      </c>
      <c r="I492" s="1">
        <f t="shared" si="519"/>
        <v>1.9192052035828133</v>
      </c>
      <c r="J492" s="1">
        <f t="shared" si="519"/>
        <v>1.8332049345656589</v>
      </c>
      <c r="K492" s="1">
        <f t="shared" si="519"/>
        <v>1.5977676061779156</v>
      </c>
      <c r="L492" s="1">
        <f t="shared" ref="L492:O492" si="520">SUM(L493:L502)</f>
        <v>1.5353080107114228</v>
      </c>
      <c r="M492" s="1">
        <f t="shared" si="520"/>
        <v>1.4781917002217073</v>
      </c>
      <c r="N492" s="1">
        <f t="shared" si="520"/>
        <v>1.4528588474465274</v>
      </c>
      <c r="O492" s="1">
        <f t="shared" si="520"/>
        <v>1.4550044836170175</v>
      </c>
      <c r="P492" s="1">
        <f>SUM(P493:P502)</f>
        <v>1.5328977725806123</v>
      </c>
      <c r="Q492" s="1">
        <f>SUM(Q493:Q502)</f>
        <v>1.5365534751542218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2.6670687331700409E-2</v>
      </c>
      <c r="G493" s="1">
        <f t="shared" ref="G493:K493" si="522">IFERROR(G348/G316,0)*G471</f>
        <v>6.1115860615991663E-3</v>
      </c>
      <c r="H493" s="1">
        <f t="shared" si="522"/>
        <v>8.0985537990562392E-3</v>
      </c>
      <c r="I493" s="1">
        <f t="shared" si="522"/>
        <v>4.9054498447560484E-2</v>
      </c>
      <c r="J493" s="1">
        <f t="shared" si="522"/>
        <v>3.6521697958157011E-2</v>
      </c>
      <c r="K493" s="1">
        <f t="shared" si="522"/>
        <v>5.3086822814020079E-3</v>
      </c>
      <c r="L493" s="1">
        <f t="shared" ref="L493:O493" si="523">IFERROR(L348/L316,0)*L471</f>
        <v>3.1066503813130366E-3</v>
      </c>
      <c r="M493" s="1">
        <f t="shared" si="523"/>
        <v>1.3689694492875144E-3</v>
      </c>
      <c r="N493" s="1">
        <f t="shared" si="523"/>
        <v>8.4138281384081766E-4</v>
      </c>
      <c r="O493" s="1">
        <f t="shared" si="523"/>
        <v>1.0931678690778118E-3</v>
      </c>
      <c r="P493" s="1">
        <f t="shared" ref="P493:Q499" si="524">IFERROR(P348/P316,0)*P471</f>
        <v>1.3158631470813929E-3</v>
      </c>
      <c r="Q493" s="1">
        <f t="shared" si="524"/>
        <v>4.7561224891852206E-4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0</v>
      </c>
      <c r="L494" s="1">
        <f t="shared" ref="L494:O494" si="526">IFERROR(L349/L317,0)*L472</f>
        <v>0</v>
      </c>
      <c r="M494" s="1">
        <f t="shared" si="526"/>
        <v>0</v>
      </c>
      <c r="N494" s="1">
        <f t="shared" si="526"/>
        <v>0</v>
      </c>
      <c r="O494" s="1">
        <f t="shared" si="526"/>
        <v>0</v>
      </c>
      <c r="P494" s="1">
        <f t="shared" si="524"/>
        <v>0</v>
      </c>
      <c r="Q494" s="1">
        <f t="shared" si="524"/>
        <v>0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1.1495346313528157E-3</v>
      </c>
      <c r="G496" s="1">
        <f t="shared" ref="G496:K496" si="529">IFERROR(G351/G319,0)*G474</f>
        <v>2.9350978409850245E-4</v>
      </c>
      <c r="H496" s="1">
        <f t="shared" si="529"/>
        <v>2.2001409816845481E-3</v>
      </c>
      <c r="I496" s="1">
        <f t="shared" si="529"/>
        <v>9.3707528491184314E-4</v>
      </c>
      <c r="J496" s="1">
        <f t="shared" si="529"/>
        <v>1.0166971829814464E-3</v>
      </c>
      <c r="K496" s="1">
        <f t="shared" si="529"/>
        <v>6.8049633532976E-4</v>
      </c>
      <c r="L496" s="1">
        <f t="shared" ref="L496:O496" si="530">IFERROR(L351/L319,0)*L474</f>
        <v>7.38302610296415E-4</v>
      </c>
      <c r="M496" s="1">
        <f t="shared" si="530"/>
        <v>8.1619899662135995E-4</v>
      </c>
      <c r="N496" s="1">
        <f t="shared" si="530"/>
        <v>5.4806230976217531E-4</v>
      </c>
      <c r="O496" s="1">
        <f t="shared" si="530"/>
        <v>7.0195209580727308E-4</v>
      </c>
      <c r="P496" s="1">
        <f t="shared" si="524"/>
        <v>3.3999899621965221E-3</v>
      </c>
      <c r="Q496" s="1">
        <f t="shared" si="524"/>
        <v>4.1096262049189454E-3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1.9057648305587894E-3</v>
      </c>
      <c r="G498" s="1">
        <f t="shared" ref="G498:K498" si="533">IFERROR(G353/G321,0)*G476</f>
        <v>2.3968776541710684E-3</v>
      </c>
      <c r="H498" s="1">
        <f t="shared" si="533"/>
        <v>2.0985483127677285E-2</v>
      </c>
      <c r="I498" s="1">
        <f t="shared" si="533"/>
        <v>6.149807778155171E-2</v>
      </c>
      <c r="J498" s="1">
        <f t="shared" si="533"/>
        <v>4.7874505278998017E-2</v>
      </c>
      <c r="K498" s="1">
        <f t="shared" si="533"/>
        <v>3.7442105747395073E-2</v>
      </c>
      <c r="L498" s="1">
        <f t="shared" ref="L498:O498" si="534">IFERROR(L353/L321,0)*L476</f>
        <v>2.5961931309639402E-2</v>
      </c>
      <c r="M498" s="1">
        <f t="shared" si="534"/>
        <v>2.6687154028684289E-2</v>
      </c>
      <c r="N498" s="1">
        <f t="shared" si="534"/>
        <v>2.074724295419755E-2</v>
      </c>
      <c r="O498" s="1">
        <f t="shared" si="534"/>
        <v>1.9809613453858295E-2</v>
      </c>
      <c r="P498" s="1">
        <f t="shared" si="524"/>
        <v>1.8668530826071894E-2</v>
      </c>
      <c r="Q498" s="1">
        <f t="shared" si="524"/>
        <v>1.7487458221429157E-2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1.5806940719259737</v>
      </c>
      <c r="G500" s="1">
        <f t="shared" ref="G500:K500" si="537">G478</f>
        <v>1.7911410493441233</v>
      </c>
      <c r="H500" s="1">
        <f t="shared" si="537"/>
        <v>1.7425888645044367</v>
      </c>
      <c r="I500" s="1">
        <f t="shared" si="537"/>
        <v>1.6535879814359864</v>
      </c>
      <c r="J500" s="1">
        <f t="shared" si="537"/>
        <v>1.5349933611917816</v>
      </c>
      <c r="K500" s="1">
        <f t="shared" si="537"/>
        <v>1.4065697864742108</v>
      </c>
      <c r="L500" s="1">
        <f t="shared" ref="L500:O500" si="538">L478</f>
        <v>1.3918432783588415</v>
      </c>
      <c r="M500" s="1">
        <f t="shared" si="538"/>
        <v>1.3719216422935163</v>
      </c>
      <c r="N500" s="1">
        <f t="shared" si="538"/>
        <v>1.3702929688740431</v>
      </c>
      <c r="O500" s="1">
        <f t="shared" si="538"/>
        <v>1.3736111880277231</v>
      </c>
      <c r="P500" s="1">
        <f>P478</f>
        <v>1.4447670597886466</v>
      </c>
      <c r="Q500" s="1">
        <f>Q478</f>
        <v>1.4456494110279274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2.3227319445385197E-2</v>
      </c>
      <c r="G501" s="1">
        <f t="shared" ref="G501:K501" si="539">IFERROR(G356/G324,0)*G479</f>
        <v>4.2498464076588291E-2</v>
      </c>
      <c r="H501" s="1">
        <f t="shared" si="539"/>
        <v>7.5537603070565118E-2</v>
      </c>
      <c r="I501" s="1">
        <f t="shared" si="539"/>
        <v>0.15410774534678462</v>
      </c>
      <c r="J501" s="1">
        <f t="shared" si="539"/>
        <v>0.21275135157931724</v>
      </c>
      <c r="K501" s="1">
        <f t="shared" si="539"/>
        <v>0.1477351501948832</v>
      </c>
      <c r="L501" s="1">
        <f t="shared" ref="L501:O501" si="540">IFERROR(L356/L324,0)*L479</f>
        <v>0.11363945855691868</v>
      </c>
      <c r="M501" s="1">
        <f t="shared" si="540"/>
        <v>7.7358669151942075E-2</v>
      </c>
      <c r="N501" s="1">
        <f t="shared" si="540"/>
        <v>6.0398007996549194E-2</v>
      </c>
      <c r="O501" s="1">
        <f t="shared" si="540"/>
        <v>5.9726633415583728E-2</v>
      </c>
      <c r="P501" s="1">
        <f>IFERROR(P356/P324,0)*P479</f>
        <v>6.4695413433997206E-2</v>
      </c>
      <c r="Q501" s="1">
        <f>IFERROR(Q356/Q324,0)*Q479</f>
        <v>6.8695134675059555E-2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1.9825286018461849E-5</v>
      </c>
      <c r="J502" s="1">
        <f t="shared" si="541"/>
        <v>4.7321374423345528E-5</v>
      </c>
      <c r="K502" s="1">
        <f t="shared" si="541"/>
        <v>3.1385144694729917E-5</v>
      </c>
      <c r="L502" s="1">
        <f t="shared" ref="L502:O502" si="542">IFERROR(L357/L325,0)*L480</f>
        <v>1.8389494413686925E-5</v>
      </c>
      <c r="M502" s="1">
        <f t="shared" si="542"/>
        <v>3.9066301655631235E-5</v>
      </c>
      <c r="N502" s="1">
        <f t="shared" si="542"/>
        <v>3.1182498134700515E-5</v>
      </c>
      <c r="O502" s="1">
        <f t="shared" si="542"/>
        <v>6.1928754967202206E-5</v>
      </c>
      <c r="P502" s="1">
        <f>IFERROR(P357/P325,0)*P480</f>
        <v>5.0915422618644727E-5</v>
      </c>
      <c r="Q502" s="1">
        <f>IFERROR(Q357/Q325,0)*Q480</f>
        <v>1.3623277596819445E-4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3.3175306727800757</v>
      </c>
      <c r="G503" s="1">
        <f t="shared" ref="G503:K503" si="543">SUM(G504:G505)</f>
        <v>3.3046695510289652</v>
      </c>
      <c r="H503" s="1">
        <f t="shared" si="543"/>
        <v>4.7994877039320976</v>
      </c>
      <c r="I503" s="1">
        <f t="shared" si="543"/>
        <v>4.678160886250617</v>
      </c>
      <c r="J503" s="1">
        <f t="shared" si="543"/>
        <v>4.5421355111966371</v>
      </c>
      <c r="K503" s="1">
        <f t="shared" si="543"/>
        <v>4.4136008227711336</v>
      </c>
      <c r="L503" s="1">
        <f t="shared" ref="L503:O503" si="544">SUM(L504:L505)</f>
        <v>4.2525260580414095</v>
      </c>
      <c r="M503" s="1">
        <f t="shared" si="544"/>
        <v>4.0403231892619953</v>
      </c>
      <c r="N503" s="1">
        <f t="shared" si="544"/>
        <v>4.0403201551046699</v>
      </c>
      <c r="O503" s="1">
        <f t="shared" si="544"/>
        <v>4.0403291710870528</v>
      </c>
      <c r="P503" s="1">
        <f>SUM(P504:P505)</f>
        <v>4.0403269781319606</v>
      </c>
      <c r="Q503" s="1">
        <f>SUM(Q504:Q505)</f>
        <v>4.0403534750906465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3.3175306727800757</v>
      </c>
      <c r="G504" s="6">
        <f>'[1]Electricity and CHPs_IN'!C$44-G363</f>
        <v>3.3046695510289652</v>
      </c>
      <c r="H504" s="6">
        <f>'[1]Electricity and CHPs_IN'!D$44-H363</f>
        <v>4.7994877039320976</v>
      </c>
      <c r="I504" s="6">
        <f>'[1]Electricity and CHPs_IN'!E$44-I363</f>
        <v>4.678160886250617</v>
      </c>
      <c r="J504" s="6">
        <f>'[1]Electricity and CHPs_IN'!F$44-J363</f>
        <v>4.5421355111966371</v>
      </c>
      <c r="K504" s="6">
        <f>'[1]Electricity and CHPs_IN'!G$44-K363</f>
        <v>4.4136008227711336</v>
      </c>
      <c r="L504" s="6">
        <f>'[1]Electricity and CHPs_IN'!H$44-L363</f>
        <v>4.2525260580414095</v>
      </c>
      <c r="M504" s="6">
        <f>'[1]Electricity and CHPs_IN'!I$44-M363</f>
        <v>4.0403231892619953</v>
      </c>
      <c r="N504" s="6">
        <f>'[1]Electricity and CHPs_IN'!J$44-N363</f>
        <v>4.0403201551046699</v>
      </c>
      <c r="O504" s="6">
        <f>'[1]Electricity and CHPs_IN'!K$44-O363</f>
        <v>4.0403291710870528</v>
      </c>
      <c r="P504" s="6">
        <f>'[1]Electricity and CHPs_IN'!L$44-P363</f>
        <v>4.0403269781319606</v>
      </c>
      <c r="Q504" s="6">
        <f>'[1]Electricity and CHPs_IN'!M$44-Q363</f>
        <v>4.0403534750906465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</v>
      </c>
      <c r="L505" s="1">
        <f>'[1]Electricity and CHPs_IN'!H$45</f>
        <v>0</v>
      </c>
      <c r="M505" s="1">
        <f>'[1]Electricity and CHPs_IN'!I$45</f>
        <v>0</v>
      </c>
      <c r="N505" s="1">
        <f>'[1]Electricity and CHPs_IN'!J$45</f>
        <v>0</v>
      </c>
      <c r="O505" s="1">
        <f>'[1]Electricity and CHPs_IN'!K$45</f>
        <v>0</v>
      </c>
      <c r="P505" s="1">
        <f>'[1]Electricity and CHPs_IN'!L$45</f>
        <v>0</v>
      </c>
      <c r="Q505" s="1">
        <f>'[1]Electricity and CHPs_IN'!M$45</f>
        <v>0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3.3175306727800757</v>
      </c>
      <c r="G509" s="1">
        <f t="shared" ref="G509:K509" si="547">SUM(G510:G511)</f>
        <v>3.3046695510289652</v>
      </c>
      <c r="H509" s="1">
        <f t="shared" si="547"/>
        <v>4.7994877039320976</v>
      </c>
      <c r="I509" s="1">
        <f t="shared" si="547"/>
        <v>4.678160886250617</v>
      </c>
      <c r="J509" s="1">
        <f t="shared" si="547"/>
        <v>4.5421355111966371</v>
      </c>
      <c r="K509" s="1">
        <f t="shared" si="547"/>
        <v>4.4136008227711336</v>
      </c>
      <c r="L509" s="1">
        <f t="shared" ref="L509:O509" si="548">SUM(L510:L511)</f>
        <v>4.2525260580414095</v>
      </c>
      <c r="M509" s="1">
        <f t="shared" si="548"/>
        <v>4.0403231892619953</v>
      </c>
      <c r="N509" s="1">
        <f t="shared" si="548"/>
        <v>4.0403201551046699</v>
      </c>
      <c r="O509" s="1">
        <f t="shared" si="548"/>
        <v>4.0403291710870528</v>
      </c>
      <c r="P509" s="1">
        <f>SUM(P510:P511)</f>
        <v>4.0403269781319606</v>
      </c>
      <c r="Q509" s="1">
        <f>SUM(Q510:Q511)</f>
        <v>4.0403534750906465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3.3175306727800757</v>
      </c>
      <c r="G510" s="1">
        <f t="shared" ref="G510:K510" si="549">G504</f>
        <v>3.3046695510289652</v>
      </c>
      <c r="H510" s="1">
        <f t="shared" si="549"/>
        <v>4.7994877039320976</v>
      </c>
      <c r="I510" s="1">
        <f t="shared" si="549"/>
        <v>4.678160886250617</v>
      </c>
      <c r="J510" s="1">
        <f t="shared" si="549"/>
        <v>4.5421355111966371</v>
      </c>
      <c r="K510" s="1">
        <f t="shared" si="549"/>
        <v>4.4136008227711336</v>
      </c>
      <c r="L510" s="1">
        <f t="shared" ref="L510:O510" si="550">L504</f>
        <v>4.2525260580414095</v>
      </c>
      <c r="M510" s="1">
        <f t="shared" si="550"/>
        <v>4.0403231892619953</v>
      </c>
      <c r="N510" s="1">
        <f t="shared" si="550"/>
        <v>4.0403201551046699</v>
      </c>
      <c r="O510" s="1">
        <f t="shared" si="550"/>
        <v>4.0403291710870528</v>
      </c>
      <c r="P510" s="1">
        <f>P504</f>
        <v>4.0403269781319606</v>
      </c>
      <c r="Q510" s="1">
        <f>Q504</f>
        <v>4.0403534750906465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</v>
      </c>
      <c r="L511" s="1">
        <f t="shared" ref="L511:O511" si="552">L505</f>
        <v>0</v>
      </c>
      <c r="M511" s="1">
        <f t="shared" si="552"/>
        <v>0</v>
      </c>
      <c r="N511" s="1">
        <f t="shared" si="552"/>
        <v>0</v>
      </c>
      <c r="O511" s="1">
        <f t="shared" si="552"/>
        <v>0</v>
      </c>
      <c r="P511" s="1">
        <f>P505</f>
        <v>0</v>
      </c>
      <c r="Q511" s="1">
        <f>Q505</f>
        <v>0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0.69244472422889303</v>
      </c>
      <c r="G512" s="1">
        <f t="shared" ref="G512:K512" si="553">SUM(G513:G517)</f>
        <v>1.7943940703837602</v>
      </c>
      <c r="H512" s="1">
        <f t="shared" si="553"/>
        <v>3.3954379199877218</v>
      </c>
      <c r="I512" s="1">
        <f t="shared" si="553"/>
        <v>3.8643798088907668</v>
      </c>
      <c r="J512" s="1">
        <f t="shared" si="553"/>
        <v>5.0119930947681519</v>
      </c>
      <c r="K512" s="1">
        <f t="shared" si="553"/>
        <v>5.7684921447703132</v>
      </c>
      <c r="L512" s="1">
        <f t="shared" ref="L512:O512" si="554">SUM(L513:L517)</f>
        <v>6.9506994789962446</v>
      </c>
      <c r="M512" s="1">
        <f t="shared" si="554"/>
        <v>7.2787660259336118</v>
      </c>
      <c r="N512" s="1">
        <f t="shared" si="554"/>
        <v>7.4464756857684744</v>
      </c>
      <c r="O512" s="1">
        <f t="shared" si="554"/>
        <v>7.8162741810348484</v>
      </c>
      <c r="P512" s="1">
        <f>SUM(P513:P517)</f>
        <v>7.7063331835791606</v>
      </c>
      <c r="Q512" s="1">
        <f>SUM(Q513:Q517)</f>
        <v>7.9208012987654017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0.69244472422889303</v>
      </c>
      <c r="G513" s="6">
        <f>'[1]Electricity and CHPs_IN'!C$42-G382</f>
        <v>1.7943940703837602</v>
      </c>
      <c r="H513" s="6">
        <f>'[1]Electricity and CHPs_IN'!D$42-H382</f>
        <v>3.3954379199877218</v>
      </c>
      <c r="I513" s="6">
        <f>'[1]Electricity and CHPs_IN'!E$42-I382</f>
        <v>3.846253337751194</v>
      </c>
      <c r="J513" s="6">
        <f>'[1]Electricity and CHPs_IN'!F$42-J382</f>
        <v>4.9891203817483269</v>
      </c>
      <c r="K513" s="6">
        <f>'[1]Electricity and CHPs_IN'!G$42-K382</f>
        <v>5.7481020733931416</v>
      </c>
      <c r="L513" s="6">
        <f>'[1]Electricity and CHPs_IN'!H$42-L382</f>
        <v>6.929215114817433</v>
      </c>
      <c r="M513" s="6">
        <f>'[1]Electricity and CHPs_IN'!I$42-M382</f>
        <v>7.2330661156750766</v>
      </c>
      <c r="N513" s="6">
        <f>'[1]Electricity and CHPs_IN'!J$42-N382</f>
        <v>7.4048770599237059</v>
      </c>
      <c r="O513" s="6">
        <f>'[1]Electricity and CHPs_IN'!K$42-O382</f>
        <v>7.7576254893735186</v>
      </c>
      <c r="P513" s="6">
        <f>'[1]Electricity and CHPs_IN'!L$42-P382</f>
        <v>7.6588112224051823</v>
      </c>
      <c r="Q513" s="6">
        <f>'[1]Electricity and CHPs_IN'!M$42-Q382</f>
        <v>7.8319361636363176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3.1000438853312989E-4</v>
      </c>
      <c r="L514" s="1">
        <f>'[1]Electricity and CHPs_IN'!H$43-L383</f>
        <v>3.7512295548301094E-4</v>
      </c>
      <c r="M514" s="1">
        <f>'[1]Electricity and CHPs_IN'!I$43-M383</f>
        <v>8.1060559145031651E-4</v>
      </c>
      <c r="N514" s="1">
        <f>'[1]Electricity and CHPs_IN'!J$43-N383</f>
        <v>4.7260381645823938E-4</v>
      </c>
      <c r="O514" s="1">
        <f>'[1]Electricity and CHPs_IN'!K$43-O383</f>
        <v>9.7343691437828928E-4</v>
      </c>
      <c r="P514" s="1">
        <f>'[1]Electricity and CHPs_IN'!L$43-P383</f>
        <v>8.0502896485912538E-4</v>
      </c>
      <c r="Q514" s="1">
        <f>'[1]Electricity and CHPs_IN'!M$43-Q383</f>
        <v>1.8825280075462562E-3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3.7772436325262228E-3</v>
      </c>
      <c r="J515" s="1">
        <f>'[1]Electricity and CHPs_IN'!F$50-J384</f>
        <v>7.2282957834187162E-3</v>
      </c>
      <c r="K515" s="1">
        <f>'[1]Electricity and CHPs_IN'!G$50-K384</f>
        <v>6.6902599715887067E-3</v>
      </c>
      <c r="L515" s="1">
        <f>'[1]Electricity and CHPs_IN'!H$50-L384</f>
        <v>6.8984042268491622E-3</v>
      </c>
      <c r="M515" s="1">
        <f>'[1]Electricity and CHPs_IN'!I$50-M384</f>
        <v>1.4115375730793502E-2</v>
      </c>
      <c r="N515" s="1">
        <f>'[1]Electricity and CHPs_IN'!J$50-N384</f>
        <v>1.2697735784472733E-2</v>
      </c>
      <c r="O515" s="1">
        <f>'[1]Electricity and CHPs_IN'!K$50-O384</f>
        <v>1.9394923342596231E-2</v>
      </c>
      <c r="P515" s="1">
        <f>'[1]Electricity and CHPs_IN'!L$50-P384</f>
        <v>1.3910023561421963E-2</v>
      </c>
      <c r="Q515" s="1">
        <f>'[1]Electricity and CHPs_IN'!M$50-Q384</f>
        <v>2.5109141572083785E-2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8.6991736241870433E-3</v>
      </c>
      <c r="J516" s="1">
        <f>'[1]Electricity and CHPs_IN'!F$53-J385</f>
        <v>1.117794731218168E-2</v>
      </c>
      <c r="K516" s="1">
        <f>'[1]Electricity and CHPs_IN'!G$53-K385</f>
        <v>9.8463403651841731E-3</v>
      </c>
      <c r="L516" s="1">
        <f>'[1]Electricity and CHPs_IN'!H$53-L385</f>
        <v>9.5931332016103415E-3</v>
      </c>
      <c r="M516" s="1">
        <f>'[1]Electricity and CHPs_IN'!I$53-M385</f>
        <v>2.3335507875078314E-2</v>
      </c>
      <c r="N516" s="1">
        <f>'[1]Electricity and CHPs_IN'!J$53-N385</f>
        <v>2.167815731020644E-2</v>
      </c>
      <c r="O516" s="1">
        <f>'[1]Electricity and CHPs_IN'!K$53-O385</f>
        <v>2.6572591152775014E-2</v>
      </c>
      <c r="P516" s="1">
        <f>'[1]Electricity and CHPs_IN'!L$53-P385</f>
        <v>2.2800788014036469E-2</v>
      </c>
      <c r="Q516" s="1">
        <f>'[1]Electricity and CHPs_IN'!M$53-Q385</f>
        <v>4.1314731269434489E-2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5.650053882859528E-3</v>
      </c>
      <c r="J517" s="1">
        <f>'[1]Electricity and CHPs_IN'!F$56-J386</f>
        <v>4.4664699242245535E-3</v>
      </c>
      <c r="K517" s="1">
        <f>'[1]Electricity and CHPs_IN'!G$56-K386</f>
        <v>3.5434666518648103E-3</v>
      </c>
      <c r="L517" s="1">
        <f>'[1]Electricity and CHPs_IN'!H$56-L386</f>
        <v>4.6177037948688226E-3</v>
      </c>
      <c r="M517" s="1">
        <f>'[1]Electricity and CHPs_IN'!I$56-M386</f>
        <v>7.4384210612126762E-3</v>
      </c>
      <c r="N517" s="1">
        <f>'[1]Electricity and CHPs_IN'!J$56-N386</f>
        <v>6.7501289336307614E-3</v>
      </c>
      <c r="O517" s="1">
        <f>'[1]Electricity and CHPs_IN'!K$56-O386</f>
        <v>1.17077402515796E-2</v>
      </c>
      <c r="P517" s="1">
        <f>'[1]Electricity and CHPs_IN'!L$56-P386</f>
        <v>1.0006120633660489E-2</v>
      </c>
      <c r="Q517" s="1">
        <f>'[1]Electricity and CHPs_IN'!M$56-Q386</f>
        <v>2.0558734280020294E-2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1.8182994891343387E-3</v>
      </c>
      <c r="J518" s="1">
        <f t="shared" si="555"/>
        <v>5.0002972674989292E-3</v>
      </c>
      <c r="K518" s="1">
        <f t="shared" si="555"/>
        <v>6.6638928505667935E-3</v>
      </c>
      <c r="L518" s="1">
        <f t="shared" ref="L518:O518" si="556">SUM(L519:L520)</f>
        <v>6.4031826290853744E-3</v>
      </c>
      <c r="M518" s="1">
        <f t="shared" si="556"/>
        <v>1.6988637221722645E-2</v>
      </c>
      <c r="N518" s="1">
        <f t="shared" si="556"/>
        <v>1.5307674710690758E-2</v>
      </c>
      <c r="O518" s="1">
        <f t="shared" si="556"/>
        <v>3.9162596020464652E-2</v>
      </c>
      <c r="P518" s="1">
        <f>SUM(P519:P520)</f>
        <v>4.7024538332395921E-2</v>
      </c>
      <c r="Q518" s="1">
        <f>SUM(Q519:Q520)</f>
        <v>4.3645323999974742E-2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1.0659351594655097E-3</v>
      </c>
      <c r="J519" s="1">
        <f>'[1]Electricity and CHPs_IN'!F$46-J399</f>
        <v>3.2524094893796396E-3</v>
      </c>
      <c r="K519" s="1">
        <f>'[1]Electricity and CHPs_IN'!G$46-K399</f>
        <v>4.8680248863144839E-3</v>
      </c>
      <c r="L519" s="1">
        <f>'[1]Electricity and CHPs_IN'!H$46-L399</f>
        <v>4.4357497834282781E-3</v>
      </c>
      <c r="M519" s="1">
        <f>'[1]Electricity and CHPs_IN'!I$46-M399</f>
        <v>1.2282268219511491E-2</v>
      </c>
      <c r="N519" s="1">
        <f>'[1]Electricity and CHPs_IN'!J$46-N399</f>
        <v>1.0872037217442267E-2</v>
      </c>
      <c r="O519" s="1">
        <f>'[1]Electricity and CHPs_IN'!K$46-O399</f>
        <v>2.7781802424330357E-2</v>
      </c>
      <c r="P519" s="1">
        <f>'[1]Electricity and CHPs_IN'!L$46-P399</f>
        <v>3.8730987785747253E-2</v>
      </c>
      <c r="Q519" s="1">
        <f>'[1]Electricity and CHPs_IN'!M$46-Q399</f>
        <v>2.686362392116419E-2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7.5236432966882907E-4</v>
      </c>
      <c r="J520" s="1">
        <f>'[1]Electricity and CHPs_IN'!F$57-J400</f>
        <v>1.7478877781192895E-3</v>
      </c>
      <c r="K520" s="1">
        <f>'[1]Electricity and CHPs_IN'!G$57-K400</f>
        <v>1.7958679642523091E-3</v>
      </c>
      <c r="L520" s="1">
        <f>'[1]Electricity and CHPs_IN'!H$57-L400</f>
        <v>1.9674328456570959E-3</v>
      </c>
      <c r="M520" s="1">
        <f>'[1]Electricity and CHPs_IN'!I$57-M400</f>
        <v>4.7063690022111533E-3</v>
      </c>
      <c r="N520" s="1">
        <f>'[1]Electricity and CHPs_IN'!J$57-N400</f>
        <v>4.4356374932484916E-3</v>
      </c>
      <c r="O520" s="1">
        <f>'[1]Electricity and CHPs_IN'!K$57-O400</f>
        <v>1.1380793596134298E-2</v>
      </c>
      <c r="P520" s="1">
        <f>'[1]Electricity and CHPs_IN'!L$57-P400</f>
        <v>8.2935505466486675E-3</v>
      </c>
      <c r="Q520" s="1">
        <f>'[1]Electricity and CHPs_IN'!M$57-Q400</f>
        <v>1.6781700078810555E-2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0.32978921434577813</v>
      </c>
      <c r="G522" s="13">
        <f t="shared" si="557"/>
        <v>0.32669872033836461</v>
      </c>
      <c r="H522" s="13">
        <f t="shared" si="557"/>
        <v>0.3259898346130039</v>
      </c>
      <c r="I522" s="13">
        <f t="shared" si="557"/>
        <v>0.32988561915024317</v>
      </c>
      <c r="J522" s="13">
        <f t="shared" si="557"/>
        <v>0.330250171629203</v>
      </c>
      <c r="K522" s="13">
        <f t="shared" si="557"/>
        <v>0.33157933201783191</v>
      </c>
      <c r="L522" s="13" t="str">
        <f t="shared" ref="L522:O522" si="558">IFERROR(L65/L293,"-")</f>
        <v>-</v>
      </c>
      <c r="M522" s="13" t="str">
        <f t="shared" si="558"/>
        <v>-</v>
      </c>
      <c r="N522" s="13">
        <f t="shared" si="558"/>
        <v>0.29462858407936621</v>
      </c>
      <c r="O522" s="13">
        <f t="shared" si="558"/>
        <v>0.35094398084130546</v>
      </c>
      <c r="P522" s="13">
        <f>IFERROR(P65/P293,"-")</f>
        <v>0.3484452900402657</v>
      </c>
      <c r="Q522" s="13">
        <f>IFERROR(Q65/Q293,"-")</f>
        <v>0.35845042294914004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0.79999997342295526</v>
      </c>
      <c r="G525" s="13">
        <f t="shared" si="559"/>
        <v>0.7999999777231741</v>
      </c>
      <c r="H525" s="13">
        <f t="shared" si="559"/>
        <v>0.7999999363907524</v>
      </c>
      <c r="I525" s="13">
        <f t="shared" si="559"/>
        <v>0.79999998758602053</v>
      </c>
      <c r="J525" s="13">
        <f t="shared" si="559"/>
        <v>0.79999998013656637</v>
      </c>
      <c r="K525" s="13">
        <f t="shared" si="559"/>
        <v>0.79999997622947983</v>
      </c>
      <c r="L525" s="13">
        <f t="shared" ref="L525:O525" si="563">IFERROR(L69/L297,"-")</f>
        <v>0.79999997505732645</v>
      </c>
      <c r="M525" s="13">
        <f t="shared" si="563"/>
        <v>0.79999997102877796</v>
      </c>
      <c r="N525" s="13">
        <f t="shared" si="563"/>
        <v>0.79999997125840427</v>
      </c>
      <c r="O525" s="13">
        <f t="shared" si="563"/>
        <v>0.79999997062719108</v>
      </c>
      <c r="P525" s="13">
        <f t="shared" si="561"/>
        <v>0.79999997059540862</v>
      </c>
      <c r="Q525" s="13">
        <f t="shared" si="561"/>
        <v>0.79999997090142394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0.33603931933740772</v>
      </c>
      <c r="G526" s="13">
        <f t="shared" ref="G526:K526" si="564">IFERROR(G71/G299,"-")</f>
        <v>0.16540202146357488</v>
      </c>
      <c r="H526" s="13">
        <f t="shared" si="564"/>
        <v>0.29641628139250609</v>
      </c>
      <c r="I526" s="13">
        <f t="shared" si="564"/>
        <v>0.3060225201502485</v>
      </c>
      <c r="J526" s="13">
        <f t="shared" si="564"/>
        <v>0.30239878086730976</v>
      </c>
      <c r="K526" s="13">
        <f t="shared" si="564"/>
        <v>0.3142874880197653</v>
      </c>
      <c r="L526" s="13">
        <f t="shared" ref="L526:O526" si="565">IFERROR(L71/L299,"-")</f>
        <v>0.32248944655547085</v>
      </c>
      <c r="M526" s="13">
        <f t="shared" si="565"/>
        <v>0.31706299367208407</v>
      </c>
      <c r="N526" s="13">
        <f t="shared" si="565"/>
        <v>0.32136106165641054</v>
      </c>
      <c r="O526" s="13">
        <f t="shared" si="565"/>
        <v>0.32294491753590598</v>
      </c>
      <c r="P526" s="13">
        <f>IFERROR(P71/P299,"-")</f>
        <v>0.31826587532671458</v>
      </c>
      <c r="Q526" s="13">
        <f>IFERROR(Q71/Q299,"-")</f>
        <v>0.31843218213883234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8.7189038305867647E-2</v>
      </c>
      <c r="G527" s="13">
        <f t="shared" ref="G527:K527" si="566">IFERROR(G72/(G300+G413),"-")</f>
        <v>7.3041329486701653E-2</v>
      </c>
      <c r="H527" s="13">
        <f t="shared" si="566"/>
        <v>9.6103575557052096E-2</v>
      </c>
      <c r="I527" s="13">
        <f t="shared" si="566"/>
        <v>0.10345922736285121</v>
      </c>
      <c r="J527" s="13">
        <f t="shared" si="566"/>
        <v>0.1045615059340716</v>
      </c>
      <c r="K527" s="13">
        <f t="shared" si="566"/>
        <v>0.10784038480560128</v>
      </c>
      <c r="L527" s="13">
        <f t="shared" ref="L527:O527" si="567">IFERROR(L72/(L300+L413),"-")</f>
        <v>0.10649998317182049</v>
      </c>
      <c r="M527" s="13">
        <f t="shared" si="567"/>
        <v>0.10336236720722243</v>
      </c>
      <c r="N527" s="13">
        <f t="shared" si="567"/>
        <v>0.10582443037291854</v>
      </c>
      <c r="O527" s="13">
        <f t="shared" si="567"/>
        <v>0.10133479261819787</v>
      </c>
      <c r="P527" s="13">
        <f>IFERROR(P72/(P300+P413),"-")</f>
        <v>0.10239966538858697</v>
      </c>
      <c r="Q527" s="13">
        <f>IFERROR(Q72/(Q300+Q413),"-")</f>
        <v>9.7477197831647489E-2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0.23975426958374996</v>
      </c>
      <c r="G528" s="13">
        <f t="shared" ref="G528:K528" si="568">IFERROR(G73/(G301+G465),"-")</f>
        <v>0.24666643353530227</v>
      </c>
      <c r="H528" s="13">
        <f t="shared" si="568"/>
        <v>0.22937553550674963</v>
      </c>
      <c r="I528" s="13">
        <f t="shared" si="568"/>
        <v>0.26268999043661523</v>
      </c>
      <c r="J528" s="13">
        <f t="shared" si="568"/>
        <v>0.26310499274974525</v>
      </c>
      <c r="K528" s="13">
        <f t="shared" si="568"/>
        <v>0.26143172836012107</v>
      </c>
      <c r="L528" s="13">
        <f t="shared" ref="L528:O528" si="569">IFERROR(L73/(L301+L465),"-")</f>
        <v>0.25867227249957248</v>
      </c>
      <c r="M528" s="13">
        <f t="shared" si="569"/>
        <v>0.25447617418592322</v>
      </c>
      <c r="N528" s="13">
        <f t="shared" si="569"/>
        <v>0.25086484519268776</v>
      </c>
      <c r="O528" s="13">
        <f t="shared" si="569"/>
        <v>0.25192565852025034</v>
      </c>
      <c r="P528" s="13">
        <f>IFERROR(P73/(P301+P465),"-")</f>
        <v>0.25683572558868983</v>
      </c>
      <c r="Q528" s="13">
        <f>IFERROR(Q73/(Q301+Q465),"-")</f>
        <v>0.25211795834333833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0.59990854540122585</v>
      </c>
      <c r="L529" s="13">
        <f t="shared" ref="L529:O529" si="571">IFERROR(L83/L311,"-")</f>
        <v>0.62478117701702496</v>
      </c>
      <c r="M529" s="13">
        <f t="shared" si="571"/>
        <v>0.62623503446498585</v>
      </c>
      <c r="N529" s="13">
        <f t="shared" si="571"/>
        <v>0.62340134872964381</v>
      </c>
      <c r="O529" s="13">
        <f t="shared" si="571"/>
        <v>0.62345792081470308</v>
      </c>
      <c r="P529" s="13">
        <f t="shared" ref="P529:Q531" si="572">IFERROR(P83/P311,"-")</f>
        <v>0.62331118424197096</v>
      </c>
      <c r="Q529" s="13">
        <f t="shared" si="572"/>
        <v>0.62333297799026355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>
        <f t="shared" si="573"/>
        <v>0.39865616933974007</v>
      </c>
      <c r="K530" s="13">
        <f t="shared" si="573"/>
        <v>0.38203324274751821</v>
      </c>
      <c r="L530" s="13">
        <f t="shared" ref="L530:O530" si="574">IFERROR(L84/L312,"-")</f>
        <v>0.42420343615085415</v>
      </c>
      <c r="M530" s="13">
        <f t="shared" si="574"/>
        <v>0.43375846812881519</v>
      </c>
      <c r="N530" s="13">
        <f t="shared" si="574"/>
        <v>0.43867141878244631</v>
      </c>
      <c r="O530" s="13">
        <f t="shared" si="574"/>
        <v>0.43593134348492979</v>
      </c>
      <c r="P530" s="13">
        <f t="shared" si="572"/>
        <v>0.43705083881035561</v>
      </c>
      <c r="Q530" s="13">
        <f t="shared" si="572"/>
        <v>0.44154393247357698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>
        <f t="shared" si="575"/>
        <v>0</v>
      </c>
      <c r="L531" s="13">
        <f t="shared" ref="L531:O531" si="576">IFERROR(L85/L313,"-")</f>
        <v>0</v>
      </c>
      <c r="M531" s="13">
        <f t="shared" si="576"/>
        <v>0</v>
      </c>
      <c r="N531" s="13">
        <f t="shared" si="576"/>
        <v>0</v>
      </c>
      <c r="O531" s="13">
        <f t="shared" si="576"/>
        <v>0</v>
      </c>
      <c r="P531" s="13">
        <f t="shared" si="572"/>
        <v>0</v>
      </c>
      <c r="Q531" s="13">
        <f t="shared" si="572"/>
        <v>0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0.26276484612766365</v>
      </c>
      <c r="G532" s="13">
        <f t="shared" ref="G532:K532" si="577">IFERROR(G86/SUM(G314,G419),"-")</f>
        <v>0.21358999213652952</v>
      </c>
      <c r="H532" s="13">
        <f t="shared" si="577"/>
        <v>0.23895594550802055</v>
      </c>
      <c r="I532" s="13">
        <f t="shared" si="577"/>
        <v>0.24652192464406705</v>
      </c>
      <c r="J532" s="13">
        <f t="shared" si="577"/>
        <v>0.24780123053389619</v>
      </c>
      <c r="K532" s="13">
        <f t="shared" si="577"/>
        <v>0.24887840335016539</v>
      </c>
      <c r="L532" s="13">
        <f t="shared" ref="L532:O532" si="578">IFERROR(L86/SUM(L314,L419),"-")</f>
        <v>0.24965307524598132</v>
      </c>
      <c r="M532" s="13">
        <f t="shared" si="578"/>
        <v>0.25089174030344125</v>
      </c>
      <c r="N532" s="13">
        <f t="shared" si="578"/>
        <v>0.25131921034762017</v>
      </c>
      <c r="O532" s="13">
        <f t="shared" si="578"/>
        <v>0.2437453079303378</v>
      </c>
      <c r="P532" s="13">
        <f>IFERROR(P86/SUM(P314,P419),"-")</f>
        <v>0.23850523550406402</v>
      </c>
      <c r="Q532" s="13">
        <f>IFERROR(Q86/SUM(Q314,Q419),"-")</f>
        <v>0.23334497789877393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>
        <f t="shared" si="579"/>
        <v>0.39999999999999969</v>
      </c>
      <c r="L533" s="13">
        <f t="shared" ref="L533:O533" si="580">IFERROR(L87/SUM(L315,L420),"-")</f>
        <v>0.40000000000000041</v>
      </c>
      <c r="M533" s="13">
        <f t="shared" si="580"/>
        <v>0.40000000000000041</v>
      </c>
      <c r="N533" s="13">
        <f t="shared" si="580"/>
        <v>0.4</v>
      </c>
      <c r="O533" s="13">
        <f t="shared" si="580"/>
        <v>0.40000000000000008</v>
      </c>
      <c r="P533" s="13">
        <f>IFERROR(P87/SUM(P315,P420),"-")</f>
        <v>0.40000000000000052</v>
      </c>
      <c r="Q533" s="13">
        <f>IFERROR(Q87/SUM(Q315,Q420),"-")</f>
        <v>0.4000000000000003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0.34905570148138587</v>
      </c>
      <c r="G534" s="13">
        <f t="shared" ref="G534:K534" si="581">IFERROR(G88/SUM(G316,G471),"-'")</f>
        <v>0.35193080153768463</v>
      </c>
      <c r="H534" s="13">
        <f t="shared" si="581"/>
        <v>0.35123057662020957</v>
      </c>
      <c r="I534" s="13">
        <f t="shared" si="581"/>
        <v>0.35990541599463893</v>
      </c>
      <c r="J534" s="13">
        <f t="shared" si="581"/>
        <v>0.35992481597650827</v>
      </c>
      <c r="K534" s="13">
        <f t="shared" si="581"/>
        <v>0.35571256456932143</v>
      </c>
      <c r="L534" s="13">
        <f t="shared" ref="L534:O534" si="582">IFERROR(L88/SUM(L316,L471),"-'")</f>
        <v>0.35477023554217907</v>
      </c>
      <c r="M534" s="13">
        <f t="shared" si="582"/>
        <v>0.35105226265067907</v>
      </c>
      <c r="N534" s="13">
        <f t="shared" si="582"/>
        <v>0.35009253619006475</v>
      </c>
      <c r="O534" s="13">
        <f t="shared" si="582"/>
        <v>0.34997025085958899</v>
      </c>
      <c r="P534" s="13">
        <f>IFERROR(P88/SUM(P316,P471),"-'")</f>
        <v>0.35144650864631188</v>
      </c>
      <c r="Q534" s="13">
        <f>IFERROR(Q88/SUM(Q316,Q471),"-'")</f>
        <v>0.33372948969179544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</v>
      </c>
      <c r="L535" s="13">
        <f t="shared" ref="L535:O535" si="585">IFERROR(L89/SUM(L317,L472),"-")</f>
        <v>0</v>
      </c>
      <c r="M535" s="13">
        <f t="shared" si="585"/>
        <v>0</v>
      </c>
      <c r="N535" s="13">
        <f t="shared" si="585"/>
        <v>0</v>
      </c>
      <c r="O535" s="13">
        <f t="shared" si="585"/>
        <v>0</v>
      </c>
      <c r="P535" s="13">
        <f t="shared" ref="P535:Q543" si="586">IFERROR(P89/SUM(P317,P472),"-")</f>
        <v>0</v>
      </c>
      <c r="Q535" s="13">
        <f t="shared" si="586"/>
        <v>0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0.22400392187650534</v>
      </c>
      <c r="G537" s="13">
        <f t="shared" ref="G537:K537" si="589">IFERROR(G91/SUM(G319,G474),"-")</f>
        <v>0.26967574046735804</v>
      </c>
      <c r="H537" s="13">
        <f t="shared" si="589"/>
        <v>0.24757661455183319</v>
      </c>
      <c r="I537" s="13">
        <f t="shared" si="589"/>
        <v>0.26026596595620477</v>
      </c>
      <c r="J537" s="13">
        <f t="shared" si="589"/>
        <v>0.253012436501106</v>
      </c>
      <c r="K537" s="13">
        <f t="shared" si="589"/>
        <v>0.25719153905749059</v>
      </c>
      <c r="L537" s="13">
        <f t="shared" ref="L537:O537" si="590">IFERROR(L91/SUM(L319,L474),"-")</f>
        <v>0.26722876929704115</v>
      </c>
      <c r="M537" s="13">
        <f t="shared" si="590"/>
        <v>0.25390913174096325</v>
      </c>
      <c r="N537" s="13">
        <f t="shared" si="590"/>
        <v>0.2688588864046686</v>
      </c>
      <c r="O537" s="13">
        <f t="shared" si="590"/>
        <v>0.25723673507891975</v>
      </c>
      <c r="P537" s="13">
        <f t="shared" si="586"/>
        <v>0.2838871031896068</v>
      </c>
      <c r="Q537" s="13">
        <f t="shared" si="586"/>
        <v>0.27912899515959222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>
        <f t="shared" si="591"/>
        <v>0.42</v>
      </c>
      <c r="J538" s="13">
        <f t="shared" si="591"/>
        <v>0.43</v>
      </c>
      <c r="K538" s="13">
        <f t="shared" si="591"/>
        <v>0.43999999999999989</v>
      </c>
      <c r="L538" s="13">
        <f t="shared" ref="L538:O538" si="592">IFERROR(L92/SUM(L320,L475),"-")</f>
        <v>0.4449999999999999</v>
      </c>
      <c r="M538" s="13">
        <f t="shared" si="592"/>
        <v>0.45000000000000029</v>
      </c>
      <c r="N538" s="13">
        <f t="shared" si="592"/>
        <v>0.44999999999999984</v>
      </c>
      <c r="O538" s="13">
        <f t="shared" si="592"/>
        <v>0.45</v>
      </c>
      <c r="P538" s="13">
        <f t="shared" si="586"/>
        <v>0.45000000000000012</v>
      </c>
      <c r="Q538" s="13">
        <f t="shared" si="586"/>
        <v>0.45000000000000012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0.25926796925210255</v>
      </c>
      <c r="G539" s="13">
        <f t="shared" ref="G539:K539" si="593">IFERROR(G93/SUM(G321,G476),"-")</f>
        <v>0.29174072493662517</v>
      </c>
      <c r="H539" s="13">
        <f t="shared" si="593"/>
        <v>0.29219101460239072</v>
      </c>
      <c r="I539" s="13">
        <f t="shared" si="593"/>
        <v>0.29890021643670345</v>
      </c>
      <c r="J539" s="13">
        <f t="shared" si="593"/>
        <v>0.30107449607794945</v>
      </c>
      <c r="K539" s="13">
        <f t="shared" si="593"/>
        <v>0.30253400392901919</v>
      </c>
      <c r="L539" s="13">
        <f t="shared" ref="L539:O539" si="594">IFERROR(L93/SUM(L321,L476),"-")</f>
        <v>0.3052159358150679</v>
      </c>
      <c r="M539" s="13">
        <f t="shared" si="594"/>
        <v>0.30743466782542245</v>
      </c>
      <c r="N539" s="13">
        <f t="shared" si="594"/>
        <v>0.30798188950048377</v>
      </c>
      <c r="O539" s="13">
        <f t="shared" si="594"/>
        <v>0.30741521504449471</v>
      </c>
      <c r="P539" s="13">
        <f t="shared" si="586"/>
        <v>0.30776485147538923</v>
      </c>
      <c r="Q539" s="13">
        <f t="shared" si="586"/>
        <v>0.30628023335879717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>
        <f t="shared" si="595"/>
        <v>0.4199999999999996</v>
      </c>
      <c r="J540" s="13">
        <f t="shared" si="595"/>
        <v>0.42999999999999988</v>
      </c>
      <c r="K540" s="13">
        <f t="shared" si="595"/>
        <v>0.43999999999999978</v>
      </c>
      <c r="L540" s="13">
        <f t="shared" ref="L540:O540" si="596">IFERROR(L94/SUM(L322,L477),"-")</f>
        <v>0.44500000000000001</v>
      </c>
      <c r="M540" s="13">
        <f t="shared" si="596"/>
        <v>0.45000000000000012</v>
      </c>
      <c r="N540" s="13">
        <f t="shared" si="596"/>
        <v>0.45</v>
      </c>
      <c r="O540" s="13">
        <f t="shared" si="596"/>
        <v>0.44999999999999979</v>
      </c>
      <c r="P540" s="13">
        <f t="shared" si="586"/>
        <v>0.45000000000000007</v>
      </c>
      <c r="Q540" s="13">
        <f t="shared" si="586"/>
        <v>0.44999999999999984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0.36265532407000434</v>
      </c>
      <c r="G541" s="13">
        <f t="shared" ref="G541:K541" si="597">IFERROR(G95/SUM(G323,G478),"-")</f>
        <v>0.36307161111892461</v>
      </c>
      <c r="H541" s="13">
        <f t="shared" si="597"/>
        <v>0.36355038509896059</v>
      </c>
      <c r="I541" s="13">
        <f t="shared" si="597"/>
        <v>0.36442068277720419</v>
      </c>
      <c r="J541" s="13">
        <f t="shared" si="597"/>
        <v>0.36961402915769642</v>
      </c>
      <c r="K541" s="13">
        <f t="shared" si="597"/>
        <v>0.37452900163104685</v>
      </c>
      <c r="L541" s="13">
        <f t="shared" ref="L541:O541" si="598">IFERROR(L95/SUM(L323,L478),"-")</f>
        <v>0.37849228462835699</v>
      </c>
      <c r="M541" s="13">
        <f t="shared" si="598"/>
        <v>0.3839895582928346</v>
      </c>
      <c r="N541" s="13">
        <f t="shared" si="598"/>
        <v>0.38444726044723809</v>
      </c>
      <c r="O541" s="13">
        <f t="shared" si="598"/>
        <v>0.3835246633186345</v>
      </c>
      <c r="P541" s="13">
        <f t="shared" si="586"/>
        <v>0.38251017374948265</v>
      </c>
      <c r="Q541" s="13">
        <f t="shared" si="586"/>
        <v>0.38235427010283868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0.35795831370217512</v>
      </c>
      <c r="G542" s="13">
        <f t="shared" ref="G542:K542" si="599">IFERROR(G96/SUM(G324,G479),"-")</f>
        <v>0.35999491474354206</v>
      </c>
      <c r="H542" s="13">
        <f t="shared" si="599"/>
        <v>0.35962918999236493</v>
      </c>
      <c r="I542" s="13">
        <f t="shared" si="599"/>
        <v>0.35914675403492607</v>
      </c>
      <c r="J542" s="13">
        <f t="shared" si="599"/>
        <v>0.35875730531838618</v>
      </c>
      <c r="K542" s="13">
        <f t="shared" si="599"/>
        <v>0.35705032929003455</v>
      </c>
      <c r="L542" s="13">
        <f t="shared" ref="L542:O542" si="600">IFERROR(L96/SUM(L324,L479),"-")</f>
        <v>0.35728967258754596</v>
      </c>
      <c r="M542" s="13">
        <f t="shared" si="600"/>
        <v>0.35749344527836174</v>
      </c>
      <c r="N542" s="13">
        <f t="shared" si="600"/>
        <v>0.357784243005077</v>
      </c>
      <c r="O542" s="13">
        <f t="shared" si="600"/>
        <v>0.35744647332363627</v>
      </c>
      <c r="P542" s="13">
        <f t="shared" si="586"/>
        <v>0.35789348699276757</v>
      </c>
      <c r="Q542" s="13">
        <f t="shared" si="586"/>
        <v>0.35759480325539666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>
        <f t="shared" si="601"/>
        <v>0.60000000000000031</v>
      </c>
      <c r="J543" s="13">
        <f t="shared" si="601"/>
        <v>0.60499999999999987</v>
      </c>
      <c r="K543" s="13">
        <f t="shared" si="601"/>
        <v>0.61000000000000021</v>
      </c>
      <c r="L543" s="13">
        <f t="shared" ref="L543:O543" si="602">IFERROR(L97/SUM(L325,L480),"-")</f>
        <v>0.61499999999999977</v>
      </c>
      <c r="M543" s="13">
        <f t="shared" si="602"/>
        <v>0.62</v>
      </c>
      <c r="N543" s="13">
        <f t="shared" si="602"/>
        <v>0.61999999999999988</v>
      </c>
      <c r="O543" s="13">
        <f t="shared" si="602"/>
        <v>0.62</v>
      </c>
      <c r="P543" s="13">
        <f t="shared" si="586"/>
        <v>0.61999999999999977</v>
      </c>
      <c r="Q543" s="13">
        <f t="shared" si="586"/>
        <v>0.61999999999999977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0.35745695376016612</v>
      </c>
      <c r="G544" s="13">
        <f t="shared" ref="G544:K544" si="603">IFERROR(G131/G359,"-")</f>
        <v>0.35745695376016595</v>
      </c>
      <c r="H544" s="13">
        <f t="shared" si="603"/>
        <v>0.35745695376016606</v>
      </c>
      <c r="I544" s="13">
        <f t="shared" si="603"/>
        <v>0.35745695376016606</v>
      </c>
      <c r="J544" s="13">
        <f t="shared" si="603"/>
        <v>0.35745695376016623</v>
      </c>
      <c r="K544" s="13">
        <f t="shared" si="603"/>
        <v>0.35745695376016612</v>
      </c>
      <c r="L544" s="13">
        <f t="shared" ref="L544:O544" si="604">IFERROR(L131/L359,"-")</f>
        <v>0.35745695376016584</v>
      </c>
      <c r="M544" s="13">
        <f t="shared" si="604"/>
        <v>0.35745695376016567</v>
      </c>
      <c r="N544" s="13">
        <f t="shared" si="604"/>
        <v>0.35745695376016551</v>
      </c>
      <c r="O544" s="13">
        <f t="shared" si="604"/>
        <v>0.3574569537601664</v>
      </c>
      <c r="P544" s="13">
        <f>IFERROR(P131/P359,"-")</f>
        <v>0.35745695376016617</v>
      </c>
      <c r="Q544" s="13">
        <f>IFERROR(Q131/Q359,"-")</f>
        <v>0.35745695376016623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 t="str">
        <f t="shared" si="605"/>
        <v>-</v>
      </c>
      <c r="L545" s="13" t="str">
        <f t="shared" ref="L545:O545" si="606">IFERROR(L132/L360,"-")</f>
        <v>-</v>
      </c>
      <c r="M545" s="13" t="str">
        <f t="shared" si="606"/>
        <v>-</v>
      </c>
      <c r="N545" s="13" t="str">
        <f t="shared" si="606"/>
        <v>-</v>
      </c>
      <c r="O545" s="13" t="str">
        <f t="shared" si="606"/>
        <v>-</v>
      </c>
      <c r="P545" s="13" t="str">
        <f>IFERROR(P132/P360,"-")</f>
        <v>-</v>
      </c>
      <c r="Q545" s="13" t="str">
        <f>IFERROR(Q132/Q360,"-")</f>
        <v>-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3.8341066776748249E-2</v>
      </c>
      <c r="G546" s="13">
        <f t="shared" ref="G546:K546" si="607">IFERROR(G133/SUM(G361,G428),"-")</f>
        <v>3.7570199897547979E-2</v>
      </c>
      <c r="H546" s="13">
        <f t="shared" si="607"/>
        <v>3.7366997555518519E-2</v>
      </c>
      <c r="I546" s="13">
        <f t="shared" si="607"/>
        <v>3.7543882844000044E-2</v>
      </c>
      <c r="J546" s="13">
        <f t="shared" si="607"/>
        <v>3.7503410665545467E-2</v>
      </c>
      <c r="K546" s="13">
        <f t="shared" si="607"/>
        <v>3.7712489732060012E-2</v>
      </c>
      <c r="L546" s="13">
        <f t="shared" ref="L546:O546" si="608">IFERROR(L133/SUM(L361,L428),"-")</f>
        <v>3.7920588636745974E-2</v>
      </c>
      <c r="M546" s="13">
        <f t="shared" si="608"/>
        <v>3.8128289673982824E-2</v>
      </c>
      <c r="N546" s="13">
        <f t="shared" si="608"/>
        <v>3.8128388793004564E-2</v>
      </c>
      <c r="O546" s="13">
        <f t="shared" si="608"/>
        <v>3.8128438328124438E-2</v>
      </c>
      <c r="P546" s="13">
        <f>IFERROR(P133/SUM(P361,P428),"-")</f>
        <v>3.8128459088697345E-2</v>
      </c>
      <c r="Q546" s="13">
        <f>IFERROR(Q133/SUM(Q361,Q428),"-")</f>
        <v>3.8129008733619407E-2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 t="str">
        <f t="shared" si="609"/>
        <v>-</v>
      </c>
      <c r="L547" s="13" t="str">
        <f t="shared" ref="L547:O547" si="610">IFERROR(L134/SUM(L362,L429),"-")</f>
        <v>-</v>
      </c>
      <c r="M547" s="13" t="str">
        <f t="shared" si="610"/>
        <v>-</v>
      </c>
      <c r="N547" s="13" t="str">
        <f t="shared" si="610"/>
        <v>-</v>
      </c>
      <c r="O547" s="13" t="str">
        <f t="shared" si="610"/>
        <v>-</v>
      </c>
      <c r="P547" s="13" t="str">
        <f>IFERROR(P134/SUM(P362,P429),"-")</f>
        <v>-</v>
      </c>
      <c r="Q547" s="13" t="str">
        <f>IFERROR(Q134/SUM(Q362,Q429),"-")</f>
        <v>-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6.1972930435662092E-2</v>
      </c>
      <c r="G548" s="13">
        <f t="shared" ref="G548:K548" si="611">IFERROR(G135/SUM(G363,G504),"-")</f>
        <v>6.1972933151734744E-2</v>
      </c>
      <c r="H548" s="13">
        <f t="shared" si="611"/>
        <v>6.1972650567355292E-2</v>
      </c>
      <c r="I548" s="13">
        <f t="shared" si="611"/>
        <v>6.1972650567355313E-2</v>
      </c>
      <c r="J548" s="13">
        <f t="shared" si="611"/>
        <v>6.1972650567355347E-2</v>
      </c>
      <c r="K548" s="13">
        <f t="shared" si="611"/>
        <v>6.1972650567355313E-2</v>
      </c>
      <c r="L548" s="13">
        <f t="shared" ref="L548:O548" si="612">IFERROR(L135/SUM(L363,L504),"-")</f>
        <v>6.1972650567355327E-2</v>
      </c>
      <c r="M548" s="13">
        <f t="shared" si="612"/>
        <v>6.1972650567355222E-2</v>
      </c>
      <c r="N548" s="13">
        <f t="shared" si="612"/>
        <v>6.1972650567355306E-2</v>
      </c>
      <c r="O548" s="13">
        <f t="shared" si="612"/>
        <v>6.1972650567355299E-2</v>
      </c>
      <c r="P548" s="13">
        <f>IFERROR(P135/SUM(P363,P504),"-")</f>
        <v>6.1972650567355285E-2</v>
      </c>
      <c r="Q548" s="13">
        <f>IFERROR(Q135/SUM(Q363,Q504),"-")</f>
        <v>6.197265056735532E-2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 t="str">
        <f t="shared" si="613"/>
        <v>-</v>
      </c>
      <c r="L549" s="13" t="str">
        <f t="shared" ref="L549:O549" si="614">IFERROR(L136/SUM(L364,L505),"-")</f>
        <v>-</v>
      </c>
      <c r="M549" s="13" t="str">
        <f t="shared" si="614"/>
        <v>-</v>
      </c>
      <c r="N549" s="13" t="str">
        <f t="shared" si="614"/>
        <v>-</v>
      </c>
      <c r="O549" s="13" t="str">
        <f t="shared" si="614"/>
        <v>-</v>
      </c>
      <c r="P549" s="13" t="str">
        <f>IFERROR(P136/SUM(P364,P505),"-")</f>
        <v>-</v>
      </c>
      <c r="Q549" s="13" t="str">
        <f>IFERROR(Q136/SUM(Q364,Q505),"-")</f>
        <v>-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0.24383364470678598</v>
      </c>
      <c r="G550" s="13">
        <f t="shared" ref="G550:K550" si="615">IFERROR(G152/SUM(G380,G437),"-")</f>
        <v>0.25010839350217878</v>
      </c>
      <c r="H550" s="13">
        <f t="shared" si="615"/>
        <v>0.25942120633465393</v>
      </c>
      <c r="I550" s="13">
        <f t="shared" si="615"/>
        <v>0.27498942128506515</v>
      </c>
      <c r="J550" s="13">
        <f t="shared" si="615"/>
        <v>0.29057263483994783</v>
      </c>
      <c r="K550" s="13">
        <f t="shared" si="615"/>
        <v>0.30621310900062942</v>
      </c>
      <c r="L550" s="13">
        <f t="shared" ref="L550:O550" si="616">IFERROR(L152/SUM(L380,L437),"-")</f>
        <v>0.3061291674542132</v>
      </c>
      <c r="M550" s="13">
        <f t="shared" si="616"/>
        <v>0.30617479259407954</v>
      </c>
      <c r="N550" s="13">
        <f t="shared" si="616"/>
        <v>0.30614816690908203</v>
      </c>
      <c r="O550" s="13">
        <f t="shared" si="616"/>
        <v>0.30523077858774594</v>
      </c>
      <c r="P550" s="13">
        <f>IFERROR(P152/SUM(P380,P437),"-")</f>
        <v>0.30598683351424688</v>
      </c>
      <c r="Q550" s="13">
        <f>IFERROR(Q152/SUM(Q380,Q437),"-")</f>
        <v>0.30604917093872203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</v>
      </c>
      <c r="L551" s="13">
        <f t="shared" ref="L551:O551" si="618">IFERROR(L153/L381,"-")</f>
        <v>0</v>
      </c>
      <c r="M551" s="13">
        <f t="shared" si="618"/>
        <v>0</v>
      </c>
      <c r="N551" s="13">
        <f t="shared" si="618"/>
        <v>0</v>
      </c>
      <c r="O551" s="13">
        <f t="shared" si="618"/>
        <v>0</v>
      </c>
      <c r="P551" s="13">
        <f>IFERROR(P153/P381,"-")</f>
        <v>0</v>
      </c>
      <c r="Q551" s="13">
        <f>IFERROR(Q153/Q381,"-")</f>
        <v>0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0.19749681567213437</v>
      </c>
      <c r="G552" s="13">
        <f t="shared" ref="G552:K552" si="619">IFERROR(G154/SUM(G382,G513),"-")</f>
        <v>0.22581616534891821</v>
      </c>
      <c r="H552" s="13">
        <f t="shared" si="619"/>
        <v>0.25446761965805553</v>
      </c>
      <c r="I552" s="13">
        <f t="shared" si="619"/>
        <v>0.3383853999127599</v>
      </c>
      <c r="J552" s="13">
        <f t="shared" si="619"/>
        <v>0.34571559050843503</v>
      </c>
      <c r="K552" s="13">
        <f t="shared" si="619"/>
        <v>0.35306145704999464</v>
      </c>
      <c r="L552" s="13">
        <f t="shared" ref="L552:O552" si="620">IFERROR(L154/SUM(L382,L513),"-")</f>
        <v>0.36035907341258894</v>
      </c>
      <c r="M552" s="13">
        <f t="shared" si="620"/>
        <v>0.36763431279053466</v>
      </c>
      <c r="N552" s="13">
        <f t="shared" si="620"/>
        <v>0.36765296737564679</v>
      </c>
      <c r="O552" s="13">
        <f t="shared" si="620"/>
        <v>0.36762241569372123</v>
      </c>
      <c r="P552" s="13">
        <f t="shared" ref="P552:Q556" si="621">IFERROR(P154/SUM(P382,P513),"-")</f>
        <v>0.36761755286339981</v>
      </c>
      <c r="Q552" s="13">
        <f t="shared" si="621"/>
        <v>0.36757187287305526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</v>
      </c>
      <c r="L553" s="13">
        <f t="shared" ref="L553:O553" si="623">IFERROR(L155/SUM(L383,L514),"-")</f>
        <v>0</v>
      </c>
      <c r="M553" s="13">
        <f t="shared" si="623"/>
        <v>0</v>
      </c>
      <c r="N553" s="13">
        <f t="shared" si="623"/>
        <v>0</v>
      </c>
      <c r="O553" s="13">
        <f t="shared" si="623"/>
        <v>0</v>
      </c>
      <c r="P553" s="13">
        <f t="shared" si="621"/>
        <v>0</v>
      </c>
      <c r="Q553" s="13">
        <f t="shared" si="621"/>
        <v>0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0.19044378695520259</v>
      </c>
      <c r="J554" s="13">
        <f t="shared" si="624"/>
        <v>0.21250438835223892</v>
      </c>
      <c r="K554" s="13">
        <f t="shared" si="624"/>
        <v>0.22073400772359802</v>
      </c>
      <c r="L554" s="13">
        <f t="shared" ref="L554:O554" si="625">IFERROR(L156/SUM(L384,L515),"-")</f>
        <v>0.2189661923295175</v>
      </c>
      <c r="M554" s="13">
        <f t="shared" si="625"/>
        <v>0.22097181349229275</v>
      </c>
      <c r="N554" s="13">
        <f t="shared" si="625"/>
        <v>0.23631225332444966</v>
      </c>
      <c r="O554" s="13">
        <f t="shared" si="625"/>
        <v>0.22648018095542122</v>
      </c>
      <c r="P554" s="13">
        <f t="shared" si="621"/>
        <v>0.22060658737858937</v>
      </c>
      <c r="Q554" s="13">
        <f t="shared" si="621"/>
        <v>0.20798370049568171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0.2384936820184482</v>
      </c>
      <c r="J555" s="13">
        <f t="shared" si="626"/>
        <v>0.24365677789724782</v>
      </c>
      <c r="K555" s="13">
        <f t="shared" si="626"/>
        <v>0.24977729731129417</v>
      </c>
      <c r="L555" s="13">
        <f t="shared" ref="L555:O555" si="627">IFERROR(L157/SUM(L385,L516),"-")</f>
        <v>0.24862329498596936</v>
      </c>
      <c r="M555" s="13">
        <f t="shared" si="627"/>
        <v>0.25687024874707814</v>
      </c>
      <c r="N555" s="13">
        <f t="shared" si="627"/>
        <v>0.26693562197818288</v>
      </c>
      <c r="O555" s="13">
        <f t="shared" si="627"/>
        <v>0.25560531520797902</v>
      </c>
      <c r="P555" s="13">
        <f t="shared" si="621"/>
        <v>0.25648849216060532</v>
      </c>
      <c r="Q555" s="13">
        <f t="shared" si="621"/>
        <v>0.24854613015553667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0.3181093573067571</v>
      </c>
      <c r="J556" s="13">
        <f t="shared" si="628"/>
        <v>0.30887894273287231</v>
      </c>
      <c r="K556" s="13">
        <f t="shared" si="628"/>
        <v>0.31307513664453979</v>
      </c>
      <c r="L556" s="13">
        <f t="shared" ref="L556:O556" si="629">IFERROR(L158/SUM(L386,L517),"-")</f>
        <v>0.32408289133116613</v>
      </c>
      <c r="M556" s="13">
        <f t="shared" si="629"/>
        <v>0.3197996861191813</v>
      </c>
      <c r="N556" s="13">
        <f t="shared" si="629"/>
        <v>0.33434296598995977</v>
      </c>
      <c r="O556" s="13">
        <f t="shared" si="629"/>
        <v>0.33123964213362289</v>
      </c>
      <c r="P556" s="13">
        <f t="shared" si="621"/>
        <v>0.33251342408284895</v>
      </c>
      <c r="Q556" s="13">
        <f t="shared" si="621"/>
        <v>0.32772387851129775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0.14999999999999997</v>
      </c>
      <c r="M563" s="13">
        <f t="shared" si="631"/>
        <v>0.14999999999999997</v>
      </c>
      <c r="N563" s="13">
        <f t="shared" si="631"/>
        <v>0.15000000000000008</v>
      </c>
      <c r="O563" s="13">
        <f t="shared" si="631"/>
        <v>0.15000000000000002</v>
      </c>
      <c r="P563" s="13">
        <f>IFERROR(P168/P396,"-")</f>
        <v>0.15000000000000002</v>
      </c>
      <c r="Q563" s="13">
        <f>IFERROR(Q168/Q396,"-")</f>
        <v>0.15000000000000005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0.42000000000000021</v>
      </c>
      <c r="L564" s="13">
        <f t="shared" ref="L564:O564" si="633">IFERROR(L170/SUM(L398,L439),"-")</f>
        <v>0.41999999999999993</v>
      </c>
      <c r="M564" s="13">
        <f t="shared" si="633"/>
        <v>0.42000000000000026</v>
      </c>
      <c r="N564" s="13">
        <f t="shared" si="633"/>
        <v>0.42000000000000004</v>
      </c>
      <c r="O564" s="13">
        <f t="shared" si="633"/>
        <v>0.41999999999999954</v>
      </c>
      <c r="P564" s="13">
        <f>IFERROR(P170/SUM(P398,P439),"-")</f>
        <v>0.41999999999999987</v>
      </c>
      <c r="Q564" s="13">
        <f>IFERROR(Q170/SUM(Q398,Q439),"-")</f>
        <v>0.41999999999999993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0.49499999999999988</v>
      </c>
      <c r="J565" s="13">
        <f t="shared" si="634"/>
        <v>0.52249999999999919</v>
      </c>
      <c r="K565" s="13">
        <f t="shared" si="634"/>
        <v>0.54999999999999971</v>
      </c>
      <c r="L565" s="13">
        <f t="shared" ref="L565:O565" si="635">IFERROR(L171/SUM(L399,L519),"-")</f>
        <v>0.57499999999999951</v>
      </c>
      <c r="M565" s="13">
        <f t="shared" si="635"/>
        <v>0.59999999999999953</v>
      </c>
      <c r="N565" s="13">
        <f t="shared" si="635"/>
        <v>0.6</v>
      </c>
      <c r="O565" s="13">
        <f t="shared" si="635"/>
        <v>0.60000000000000087</v>
      </c>
      <c r="P565" s="13">
        <f>IFERROR(P171/SUM(P399,P519),"-")</f>
        <v>0.60000000000000075</v>
      </c>
      <c r="Q565" s="13">
        <f>IFERROR(Q171/SUM(Q399,Q519),"-")</f>
        <v>0.60000000000000031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0.4749999999999997</v>
      </c>
      <c r="J566" s="13">
        <f t="shared" si="636"/>
        <v>0.50749999999999995</v>
      </c>
      <c r="K566" s="13">
        <f t="shared" si="636"/>
        <v>0.54000000000000059</v>
      </c>
      <c r="L566" s="13">
        <f t="shared" ref="L566:O566" si="637">IFERROR(L172/SUM(L400,L520),"-")</f>
        <v>0.55749999999999988</v>
      </c>
      <c r="M566" s="13">
        <f t="shared" si="637"/>
        <v>0.57500000000000018</v>
      </c>
      <c r="N566" s="13">
        <f t="shared" si="637"/>
        <v>0.57499999999999951</v>
      </c>
      <c r="O566" s="13">
        <f t="shared" si="637"/>
        <v>0.57499999999999996</v>
      </c>
      <c r="P566" s="13">
        <f>IFERROR(P172/SUM(P400,P520),"-")</f>
        <v>0.57499999999999962</v>
      </c>
      <c r="Q566" s="13">
        <f>IFERROR(Q172/SUM(Q400,Q520),"-")</f>
        <v>0.57499999999999984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0.69999820606205265</v>
      </c>
      <c r="G567" s="13">
        <f t="shared" si="638"/>
        <v>0.69997872187433063</v>
      </c>
      <c r="H567" s="13">
        <f t="shared" si="638"/>
        <v>0.69999869588686936</v>
      </c>
      <c r="I567" s="13">
        <f t="shared" si="638"/>
        <v>0.6999961603961683</v>
      </c>
      <c r="J567" s="13">
        <f t="shared" si="638"/>
        <v>0.69999568436150528</v>
      </c>
      <c r="K567" s="13">
        <f t="shared" si="638"/>
        <v>0.69999577800797597</v>
      </c>
      <c r="L567" s="13">
        <f t="shared" ref="L567:O567" si="639">IFERROR(L174/L402,"-")</f>
        <v>0.69993476753268169</v>
      </c>
      <c r="M567" s="13">
        <f t="shared" si="639"/>
        <v>0.69998057017927295</v>
      </c>
      <c r="N567" s="13">
        <f t="shared" si="639"/>
        <v>0.69999667321135817</v>
      </c>
      <c r="O567" s="13">
        <f t="shared" si="639"/>
        <v>0.69999831631613485</v>
      </c>
      <c r="P567" s="13">
        <f t="shared" ref="P567:Q573" si="640">IFERROR(P174/P402,"-")</f>
        <v>0.69999832575912213</v>
      </c>
      <c r="Q567" s="13">
        <f t="shared" si="640"/>
        <v>0.69999833108884835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0.86693948317195191</v>
      </c>
      <c r="G568" s="13">
        <f t="shared" si="638"/>
        <v>0.86691964121280296</v>
      </c>
      <c r="H568" s="13">
        <f t="shared" si="638"/>
        <v>0.86695196636429817</v>
      </c>
      <c r="I568" s="13">
        <f t="shared" si="638"/>
        <v>0.86696077371018587</v>
      </c>
      <c r="J568" s="13">
        <f t="shared" si="638"/>
        <v>0.8670038766375181</v>
      </c>
      <c r="K568" s="13">
        <f t="shared" si="638"/>
        <v>0.86703740720662448</v>
      </c>
      <c r="L568" s="13">
        <f t="shared" ref="L568:O568" si="641">IFERROR(L175/L403,"-")</f>
        <v>0.8670373976875122</v>
      </c>
      <c r="M568" s="13">
        <f t="shared" si="641"/>
        <v>0.86703836394668432</v>
      </c>
      <c r="N568" s="13">
        <f t="shared" si="641"/>
        <v>0.867038574429979</v>
      </c>
      <c r="O568" s="13">
        <f t="shared" si="641"/>
        <v>0.86703874540438686</v>
      </c>
      <c r="P568" s="13">
        <f t="shared" si="640"/>
        <v>0.86703875516158857</v>
      </c>
      <c r="Q568" s="13">
        <f t="shared" si="640"/>
        <v>0.86703880550934753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0.89415341999231035</v>
      </c>
      <c r="G569" s="13">
        <f t="shared" si="638"/>
        <v>0.89411028080129773</v>
      </c>
      <c r="H569" s="13">
        <f t="shared" si="638"/>
        <v>0.89415502305520966</v>
      </c>
      <c r="I569" s="13">
        <f t="shared" si="638"/>
        <v>0.89417729210399011</v>
      </c>
      <c r="J569" s="13">
        <f t="shared" si="638"/>
        <v>0.89423200292467808</v>
      </c>
      <c r="K569" s="13">
        <f t="shared" si="638"/>
        <v>0.89426397458885498</v>
      </c>
      <c r="L569" s="13">
        <f t="shared" ref="L569:O569" si="642">IFERROR(L176/L404,"-")</f>
        <v>0.89426893745687674</v>
      </c>
      <c r="M569" s="13">
        <f t="shared" si="642"/>
        <v>0.89426947189132178</v>
      </c>
      <c r="N569" s="13">
        <f t="shared" si="642"/>
        <v>0.89426954303976247</v>
      </c>
      <c r="O569" s="13">
        <f t="shared" si="642"/>
        <v>0.89426957429919274</v>
      </c>
      <c r="P569" s="13">
        <f t="shared" si="640"/>
        <v>0.89426958089648978</v>
      </c>
      <c r="Q569" s="13">
        <f t="shared" si="640"/>
        <v>0.89426959422020602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0.90389507649718548</v>
      </c>
      <c r="G570" s="13">
        <f t="shared" si="638"/>
        <v>0.90389251466634613</v>
      </c>
      <c r="H570" s="13">
        <f t="shared" si="638"/>
        <v>0.90398163039572965</v>
      </c>
      <c r="I570" s="13">
        <f t="shared" si="638"/>
        <v>0.90426283890777037</v>
      </c>
      <c r="J570" s="13">
        <f t="shared" si="638"/>
        <v>0.90426558040276084</v>
      </c>
      <c r="K570" s="13">
        <f t="shared" si="638"/>
        <v>0.90426573268483545</v>
      </c>
      <c r="L570" s="13">
        <f t="shared" ref="L570:O570" si="643">IFERROR(L177/L405,"-")</f>
        <v>0.90426558578955674</v>
      </c>
      <c r="M570" s="13">
        <f t="shared" si="643"/>
        <v>0.90426684111213629</v>
      </c>
      <c r="N570" s="13">
        <f t="shared" si="643"/>
        <v>0.90426674782774752</v>
      </c>
      <c r="O570" s="13">
        <f t="shared" si="643"/>
        <v>0.90426753128865145</v>
      </c>
      <c r="P570" s="13">
        <f t="shared" si="640"/>
        <v>0.90426789511483496</v>
      </c>
      <c r="Q570" s="13">
        <f t="shared" si="640"/>
        <v>0.90426845672060918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0.90390958774354158</v>
      </c>
      <c r="G571" s="13">
        <f t="shared" si="638"/>
        <v>0.90390757091708629</v>
      </c>
      <c r="H571" s="13">
        <f t="shared" si="638"/>
        <v>0.90397902357432658</v>
      </c>
      <c r="I571" s="13">
        <f t="shared" si="638"/>
        <v>0.90426088850884534</v>
      </c>
      <c r="J571" s="13">
        <f t="shared" si="638"/>
        <v>0.90426481091046185</v>
      </c>
      <c r="K571" s="13">
        <f t="shared" si="638"/>
        <v>0.90426540313276638</v>
      </c>
      <c r="L571" s="13">
        <f t="shared" ref="L571:O571" si="644">IFERROR(L178/L406,"-")</f>
        <v>0.90426530754337586</v>
      </c>
      <c r="M571" s="13">
        <f t="shared" si="644"/>
        <v>0.90426628751730009</v>
      </c>
      <c r="N571" s="13">
        <f t="shared" si="644"/>
        <v>0.90426688920860898</v>
      </c>
      <c r="O571" s="13">
        <f t="shared" si="644"/>
        <v>0.90426691541496595</v>
      </c>
      <c r="P571" s="13">
        <f t="shared" si="640"/>
        <v>0.9042669836208459</v>
      </c>
      <c r="Q571" s="13">
        <f t="shared" si="640"/>
        <v>0.9042668531461755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0.90390959074100574</v>
      </c>
      <c r="G572" s="13">
        <f t="shared" si="638"/>
        <v>0.90390757375977415</v>
      </c>
      <c r="H572" s="13">
        <f t="shared" si="638"/>
        <v>0.90397874968227288</v>
      </c>
      <c r="I572" s="13">
        <f t="shared" si="638"/>
        <v>0.9042609791113041</v>
      </c>
      <c r="J572" s="13">
        <f t="shared" si="638"/>
        <v>0.90426492885723475</v>
      </c>
      <c r="K572" s="13">
        <f t="shared" si="638"/>
        <v>0.904266269975183</v>
      </c>
      <c r="L572" s="13">
        <f t="shared" ref="L572:O572" si="645">IFERROR(L179/L407,"-")</f>
        <v>0.90426572002757122</v>
      </c>
      <c r="M572" s="13">
        <f t="shared" si="645"/>
        <v>0.90426633353573882</v>
      </c>
      <c r="N572" s="13">
        <f t="shared" si="645"/>
        <v>0.90426691571496409</v>
      </c>
      <c r="O572" s="13">
        <f t="shared" si="645"/>
        <v>0.90426694475610803</v>
      </c>
      <c r="P572" s="13">
        <f t="shared" si="640"/>
        <v>0.90426701372353679</v>
      </c>
      <c r="Q572" s="13">
        <f t="shared" si="640"/>
        <v>0.90426688333620098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0.90389629457427434</v>
      </c>
      <c r="G573" s="13">
        <f t="shared" si="638"/>
        <v>0.90389370513663647</v>
      </c>
      <c r="H573" s="13">
        <f t="shared" si="638"/>
        <v>0.90397474623967966</v>
      </c>
      <c r="I573" s="13">
        <f t="shared" si="638"/>
        <v>0.90426316923748518</v>
      </c>
      <c r="J573" s="13">
        <f t="shared" si="638"/>
        <v>0.90426627241992319</v>
      </c>
      <c r="K573" s="13">
        <f t="shared" si="638"/>
        <v>0.90426724914798196</v>
      </c>
      <c r="L573" s="13">
        <f t="shared" ref="L573:O573" si="646">IFERROR(L180/L408,"-")</f>
        <v>0.90426683772149608</v>
      </c>
      <c r="M573" s="13">
        <f t="shared" si="646"/>
        <v>0.90426721956864553</v>
      </c>
      <c r="N573" s="13">
        <f t="shared" si="646"/>
        <v>0.9042676742858754</v>
      </c>
      <c r="O573" s="13">
        <f t="shared" si="646"/>
        <v>0.90426769389246564</v>
      </c>
      <c r="P573" s="13">
        <f t="shared" si="640"/>
        <v>0.90426775052512454</v>
      </c>
      <c r="Q573" s="13">
        <f t="shared" si="640"/>
        <v>0.90426765509857288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0.59933753617611418</v>
      </c>
      <c r="G575" s="4">
        <f t="shared" ref="G575:K575" si="647">IFERROR(G212/G442,"-")</f>
        <v>0.54690291213390863</v>
      </c>
      <c r="H575" s="4">
        <f t="shared" si="647"/>
        <v>0.54672963554165177</v>
      </c>
      <c r="I575" s="4">
        <f t="shared" si="647"/>
        <v>0.4586247364766356</v>
      </c>
      <c r="J575" s="4">
        <f t="shared" si="647"/>
        <v>0.46060836091528912</v>
      </c>
      <c r="K575" s="4">
        <f t="shared" si="647"/>
        <v>0.46061938680268838</v>
      </c>
      <c r="L575" s="4">
        <f t="shared" ref="L575:O575" si="648">IFERROR(L212/L442,"-")</f>
        <v>0.38188528213062556</v>
      </c>
      <c r="M575" s="4">
        <f t="shared" si="648"/>
        <v>0.43456719570102897</v>
      </c>
      <c r="N575" s="4">
        <f t="shared" si="648"/>
        <v>0.39741639806064061</v>
      </c>
      <c r="O575" s="4">
        <f t="shared" si="648"/>
        <v>0.38115987186523415</v>
      </c>
      <c r="P575" s="4">
        <f>IFERROR(P212/P442,"-")</f>
        <v>0.3811302356370081</v>
      </c>
      <c r="Q575" s="4">
        <f>IFERROR(Q212/Q442,"-")</f>
        <v>0.38110216190759838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0.85445501111132549</v>
      </c>
      <c r="G577" s="4">
        <f t="shared" ref="G577:K577" si="651">IFERROR(G220/G450,"-")</f>
        <v>0.85445501111132494</v>
      </c>
      <c r="H577" s="4">
        <f t="shared" si="651"/>
        <v>0.8544550111113236</v>
      </c>
      <c r="I577" s="4">
        <f t="shared" si="651"/>
        <v>0.85445501111132471</v>
      </c>
      <c r="J577" s="4">
        <f t="shared" si="651"/>
        <v>0.85445501111132482</v>
      </c>
      <c r="K577" s="4">
        <f t="shared" si="651"/>
        <v>0.85445501111132549</v>
      </c>
      <c r="L577" s="4">
        <f t="shared" ref="L577:O577" si="652">IFERROR(L220/L450,"-")</f>
        <v>0.85445501111132593</v>
      </c>
      <c r="M577" s="4">
        <f t="shared" si="652"/>
        <v>0.85445501111132549</v>
      </c>
      <c r="N577" s="4">
        <f t="shared" si="652"/>
        <v>0.85445501111132505</v>
      </c>
      <c r="O577" s="4">
        <f t="shared" si="652"/>
        <v>0.85445501111132516</v>
      </c>
      <c r="P577" s="4">
        <f>IFERROR(P220/P450,"-")</f>
        <v>0.85445501111132527</v>
      </c>
      <c r="Q577" s="4">
        <f>IFERROR(Q220/Q450,"-")</f>
        <v>0.85445501111132593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0.70000000000000029</v>
      </c>
      <c r="G578" s="4">
        <f t="shared" ref="G578:K578" si="653">IFERROR(G226/G456,"-")</f>
        <v>0.7000000000000004</v>
      </c>
      <c r="H578" s="4">
        <f t="shared" si="653"/>
        <v>0.70000000000000029</v>
      </c>
      <c r="I578" s="4">
        <f t="shared" si="653"/>
        <v>0.7</v>
      </c>
      <c r="J578" s="4">
        <f t="shared" si="653"/>
        <v>0.7</v>
      </c>
      <c r="K578" s="4">
        <f t="shared" si="653"/>
        <v>0.7000000000000014</v>
      </c>
      <c r="L578" s="4">
        <f t="shared" ref="L578:O578" si="654">IFERROR(L226/L456,"-")</f>
        <v>0.70000000000000095</v>
      </c>
      <c r="M578" s="4">
        <f t="shared" si="654"/>
        <v>0.70000000000000107</v>
      </c>
      <c r="N578" s="4">
        <f t="shared" si="654"/>
        <v>0.69999999999999973</v>
      </c>
      <c r="O578" s="4">
        <f t="shared" si="654"/>
        <v>0.70000000000000007</v>
      </c>
      <c r="P578" s="4">
        <f>IFERROR(P226/P456,"-")</f>
        <v>0.7</v>
      </c>
      <c r="Q578" s="4">
        <f>IFERROR(Q226/Q456,"-")</f>
        <v>0.69999999999999973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0.49999999999999972</v>
      </c>
      <c r="J579">
        <f t="shared" si="655"/>
        <v>0.49999999999999994</v>
      </c>
      <c r="K579">
        <f t="shared" si="655"/>
        <v>0.49999999999999983</v>
      </c>
      <c r="L579">
        <f t="shared" ref="L579:O579" si="656">IFERROR(L228/L458,"-")</f>
        <v>0.50000000000000011</v>
      </c>
      <c r="M579">
        <f t="shared" si="656"/>
        <v>0.49999999999999994</v>
      </c>
      <c r="N579">
        <f t="shared" si="656"/>
        <v>0.50000000000000011</v>
      </c>
      <c r="O579">
        <f t="shared" si="656"/>
        <v>0.5</v>
      </c>
      <c r="P579">
        <f>IFERROR(P228/P458,"-")</f>
        <v>0.50000000000000033</v>
      </c>
      <c r="Q579">
        <f>IFERROR(Q228/Q458,"-")</f>
        <v>0.49999999999999928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0.84999999999999987</v>
      </c>
      <c r="L580">
        <f t="shared" ref="L580:O580" si="658">IFERROR(L230/L460,"-")</f>
        <v>0.85000000000000042</v>
      </c>
      <c r="M580">
        <f t="shared" si="658"/>
        <v>0.85000000000000009</v>
      </c>
      <c r="N580">
        <f t="shared" si="658"/>
        <v>0.84999999999999931</v>
      </c>
      <c r="O580">
        <f t="shared" si="658"/>
        <v>0.85</v>
      </c>
      <c r="P580">
        <f>IFERROR(P230/P460,"-")</f>
        <v>0.85</v>
      </c>
      <c r="Q580">
        <f>IFERROR(Q230/Q460,"-")</f>
        <v>0.85000000000000009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3.0000000000000022</v>
      </c>
      <c r="H581" s="4">
        <f t="shared" si="659"/>
        <v>2.9999999999999987</v>
      </c>
      <c r="I581" s="4">
        <f t="shared" si="659"/>
        <v>3.0000000000000058</v>
      </c>
      <c r="J581" s="4">
        <f t="shared" si="659"/>
        <v>3.0000000000000036</v>
      </c>
      <c r="K581" s="4">
        <f t="shared" si="659"/>
        <v>2.9999999999999956</v>
      </c>
      <c r="L581" s="4">
        <f t="shared" ref="L581:O581" si="660">IFERROR(L232/L462,"-")</f>
        <v>3</v>
      </c>
      <c r="M581" s="4">
        <f t="shared" si="660"/>
        <v>3.0000000000000027</v>
      </c>
      <c r="N581" s="4">
        <f t="shared" si="660"/>
        <v>2.9999999999999987</v>
      </c>
      <c r="O581" s="4">
        <f t="shared" si="660"/>
        <v>3.0000000000000004</v>
      </c>
      <c r="P581" s="4">
        <f>IFERROR(P232/P462,"-")</f>
        <v>3</v>
      </c>
      <c r="Q581" s="4">
        <f>IFERROR(Q232/Q462,"-")</f>
        <v>3.000000000000004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0.61617656615916971</v>
      </c>
      <c r="G582" s="3">
        <f>[1]Other_transformation!C$5</f>
        <v>0.63725484382044162</v>
      </c>
      <c r="H582" s="3">
        <f>[1]Other_transformation!D$5</f>
        <v>0.63103661443167391</v>
      </c>
      <c r="I582" s="3">
        <f>[1]Other_transformation!E$5</f>
        <v>3.0642273673062208E-4</v>
      </c>
      <c r="J582" s="3">
        <f>[1]Other_transformation!F$5</f>
        <v>2.4384809155975279E-4</v>
      </c>
      <c r="K582" s="3">
        <f>[1]Other_transformation!G$5</f>
        <v>3.5248032833519558E-4</v>
      </c>
      <c r="L582" s="3">
        <f>[1]Other_transformation!H$5</f>
        <v>6.1821130222511702E-4</v>
      </c>
      <c r="M582" s="3">
        <f>[1]Other_transformation!I$5</f>
        <v>3.8061663422758506E-3</v>
      </c>
      <c r="N582" s="3">
        <f>[1]Other_transformation!J$5</f>
        <v>9.8471359822529161E-3</v>
      </c>
      <c r="O582" s="3">
        <f>[1]Other_transformation!K$5</f>
        <v>0.16685673243942933</v>
      </c>
      <c r="P582" s="3">
        <f>[1]Other_transformation!L$5</f>
        <v>1.7881990308137792</v>
      </c>
      <c r="Q582" s="3">
        <f>[1]Other_transformation!M$5</f>
        <v>2.5563233894652209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0.61617656615916971</v>
      </c>
      <c r="G583" s="1">
        <f t="shared" ref="G583:K583" si="661">G582</f>
        <v>0.63725484382044162</v>
      </c>
      <c r="H583" s="1">
        <f t="shared" si="661"/>
        <v>0.63103661443167391</v>
      </c>
      <c r="I583" s="1">
        <f t="shared" si="661"/>
        <v>3.0642273673062208E-4</v>
      </c>
      <c r="J583" s="1">
        <f t="shared" si="661"/>
        <v>2.4384809155975279E-4</v>
      </c>
      <c r="K583" s="1">
        <f t="shared" si="661"/>
        <v>3.5248032833519558E-4</v>
      </c>
      <c r="L583" s="1">
        <f t="shared" ref="L583:O583" si="662">L582</f>
        <v>6.1821130222511702E-4</v>
      </c>
      <c r="M583" s="1">
        <f t="shared" si="662"/>
        <v>3.8061663422758506E-3</v>
      </c>
      <c r="N583" s="1">
        <f t="shared" si="662"/>
        <v>9.8471359822529161E-3</v>
      </c>
      <c r="O583" s="1">
        <f t="shared" si="662"/>
        <v>0.16685673243942933</v>
      </c>
      <c r="P583" s="1">
        <f>P582</f>
        <v>1.7881990308137792</v>
      </c>
      <c r="Q583" s="1">
        <f>Q582</f>
        <v>2.5563233894652209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0.61617656615916971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0.63725484382044162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0.63103661443167391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3.0642273673062208E-4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2.4384809155975279E-4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3.5248032833519558E-4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6.1821130222511702E-4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3.8061663422758506E-3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9.8471359822529161E-3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0.16685673243942933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1.7881990308137792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2.5563233894652209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0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0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0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0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0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0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0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0.24030886080207592</v>
      </c>
      <c r="G586" s="3">
        <f t="shared" ref="G586:O586" si="663">G587</f>
        <v>0.24852938908997191</v>
      </c>
      <c r="H586" s="3">
        <f t="shared" si="663"/>
        <v>0.24610427962835246</v>
      </c>
      <c r="I586" s="3">
        <f t="shared" si="663"/>
        <v>1.1950486732494246E-4</v>
      </c>
      <c r="J586" s="3">
        <f t="shared" si="663"/>
        <v>9.5100755708303397E-5</v>
      </c>
      <c r="K586" s="3">
        <f t="shared" si="663"/>
        <v>1.3746732805072605E-4</v>
      </c>
      <c r="L586" s="3">
        <f t="shared" si="663"/>
        <v>2.4110240786779532E-4</v>
      </c>
      <c r="M586" s="3">
        <f t="shared" si="663"/>
        <v>1.4844048734875791E-3</v>
      </c>
      <c r="N586" s="3">
        <f t="shared" si="663"/>
        <v>3.8403830330786333E-3</v>
      </c>
      <c r="O586" s="3">
        <f t="shared" si="663"/>
        <v>6.5074125651377393E-2</v>
      </c>
      <c r="P586" s="3">
        <f>P587</f>
        <v>0.69739762201737354</v>
      </c>
      <c r="Q586" s="3">
        <f>Q587</f>
        <v>0.99696612189143463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0.24030886080207592</v>
      </c>
      <c r="G587" s="1">
        <f t="shared" ref="G587:K587" si="664">SUM(G588:G589)</f>
        <v>0.24852938908997191</v>
      </c>
      <c r="H587" s="1">
        <f t="shared" si="664"/>
        <v>0.24610427962835246</v>
      </c>
      <c r="I587" s="1">
        <f t="shared" si="664"/>
        <v>1.1950486732494246E-4</v>
      </c>
      <c r="J587" s="1">
        <f t="shared" si="664"/>
        <v>9.5100755708303397E-5</v>
      </c>
      <c r="K587" s="1">
        <f t="shared" si="664"/>
        <v>1.3746732805072605E-4</v>
      </c>
      <c r="L587" s="1">
        <f t="shared" ref="L587:O587" si="665">SUM(L588:L589)</f>
        <v>2.4110240786779532E-4</v>
      </c>
      <c r="M587" s="1">
        <f t="shared" si="665"/>
        <v>1.4844048734875791E-3</v>
      </c>
      <c r="N587" s="1">
        <f t="shared" si="665"/>
        <v>3.8403830330786333E-3</v>
      </c>
      <c r="O587" s="1">
        <f t="shared" si="665"/>
        <v>6.5074125651377393E-2</v>
      </c>
      <c r="P587" s="1">
        <f>SUM(P588:P589)</f>
        <v>0.69739762201737354</v>
      </c>
      <c r="Q587" s="1">
        <f>SUM(Q588:Q589)</f>
        <v>0.99696612189143463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0.24030886080207592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0.24852938908997191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0.24610427962835246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1.1950486732494246E-4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9.5100755708303397E-5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1.3746732805072605E-4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2.4110240786779532E-4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1.4844048734875791E-3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3.8403830330786333E-3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6.5074125651377393E-2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0.69739762201737354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0.99696612189143463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0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0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0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0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0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0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0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1.7986193966186186</v>
      </c>
      <c r="G590" s="3">
        <f t="shared" ref="G590:K590" si="666">G591+G594</f>
        <v>1.8601468891118682</v>
      </c>
      <c r="H590" s="3">
        <f t="shared" si="666"/>
        <v>1.8419958775260552</v>
      </c>
      <c r="I590" s="3">
        <f t="shared" si="666"/>
        <v>8.9444796851668583E-4</v>
      </c>
      <c r="J590" s="3">
        <f t="shared" si="666"/>
        <v>7.1179257926291676E-4</v>
      </c>
      <c r="K590" s="3">
        <f t="shared" si="666"/>
        <v>1.0288900784104363E-3</v>
      </c>
      <c r="L590" s="3">
        <f t="shared" ref="L590:O590" si="667">L591+L594</f>
        <v>1.8045587911951131E-3</v>
      </c>
      <c r="M590" s="3">
        <f t="shared" si="667"/>
        <v>1.1110199553103217E-2</v>
      </c>
      <c r="N590" s="3">
        <f t="shared" si="667"/>
        <v>2.8743789932196277E-2</v>
      </c>
      <c r="O590" s="3">
        <f t="shared" si="667"/>
        <v>0.48705480199069384</v>
      </c>
      <c r="P590" s="3">
        <f>P591+P594</f>
        <v>5.219752970945426</v>
      </c>
      <c r="Q590" s="3">
        <f>Q591+Q594</f>
        <v>7.4619079738489793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1.7557951252705564</v>
      </c>
      <c r="G591" s="1">
        <f t="shared" ref="G591:K591" si="668">SUM(G592:G593)</f>
        <v>1.8158576774663475</v>
      </c>
      <c r="H591" s="1">
        <f t="shared" si="668"/>
        <v>1.7981388328230539</v>
      </c>
      <c r="I591" s="1">
        <f t="shared" si="668"/>
        <v>8.7315158831390764E-4</v>
      </c>
      <c r="J591" s="1">
        <f t="shared" si="668"/>
        <v>6.94845136899514E-4</v>
      </c>
      <c r="K591" s="1">
        <f t="shared" si="668"/>
        <v>1.0043926955911402E-3</v>
      </c>
      <c r="L591" s="1">
        <f t="shared" ref="L591:O591" si="669">SUM(L592:L593)</f>
        <v>1.7615931056904675E-3</v>
      </c>
      <c r="M591" s="1">
        <f t="shared" si="669"/>
        <v>1.0845670992315046E-2</v>
      </c>
      <c r="N591" s="1">
        <f t="shared" si="669"/>
        <v>2.80594139814297E-2</v>
      </c>
      <c r="O591" s="1">
        <f t="shared" si="669"/>
        <v>0.47545825908615352</v>
      </c>
      <c r="P591" s="1">
        <f>SUM(P592:P593)</f>
        <v>5.0954731383038681</v>
      </c>
      <c r="Q591" s="1">
        <f>SUM(Q592:Q593)</f>
        <v>7.2842434982811461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1.7557951252705564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1.8158576774663475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1.7981388328230539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8.7315158831390764E-4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6.94845136899514E-4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1.0043926955911402E-3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1.7615931056904675E-3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1.0845670992315046E-2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2.80594139814297E-2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0.47545825908615352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5.0954731383038681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7.2842434982811461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0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0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0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0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0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0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0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4.2824271348062305E-2</v>
      </c>
      <c r="G594" s="1">
        <f t="shared" ref="G594:K594" si="670">SUM(G595:G596)</f>
        <v>4.4289211645520674E-2</v>
      </c>
      <c r="H594" s="1">
        <f t="shared" si="670"/>
        <v>4.3857044703001349E-2</v>
      </c>
      <c r="I594" s="1">
        <f t="shared" si="670"/>
        <v>2.1296380202778234E-5</v>
      </c>
      <c r="J594" s="1">
        <f t="shared" si="670"/>
        <v>1.6947442363402808E-5</v>
      </c>
      <c r="K594" s="1">
        <f t="shared" si="670"/>
        <v>2.4497382819296089E-5</v>
      </c>
      <c r="L594" s="1">
        <f t="shared" ref="L594:O594" si="671">SUM(L595:L596)</f>
        <v>4.2965685504645615E-5</v>
      </c>
      <c r="M594" s="1">
        <f t="shared" si="671"/>
        <v>2.6452856078817164E-4</v>
      </c>
      <c r="N594" s="1">
        <f t="shared" si="671"/>
        <v>6.8437595076657786E-4</v>
      </c>
      <c r="O594" s="1">
        <f t="shared" si="671"/>
        <v>1.1596542904540331E-2</v>
      </c>
      <c r="P594" s="1">
        <f>SUM(P595:P596)</f>
        <v>0.12427983264155787</v>
      </c>
      <c r="Q594" s="1">
        <f>SUM(Q595:Q596)</f>
        <v>0.17766447556783282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4.2824271348062305E-2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4.4289211645520674E-2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4.3857044703001349E-2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2.1296380202778234E-5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1.6947442363402808E-5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2.4497382819296089E-5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4.2965685504645615E-5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2.6452856078817164E-4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6.8437595076657786E-4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1.1596542904540331E-2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0.12427983264155787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0.17766447556783282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0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0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0.47619047619047544</v>
      </c>
      <c r="G598" s="4">
        <f t="shared" ref="G598:K599" si="672">IFERROR(SUM(G584,G588)/SUM(G592,G595),"-")</f>
        <v>0.47619047619047622</v>
      </c>
      <c r="H598" s="4">
        <f t="shared" si="672"/>
        <v>0.47619047619047622</v>
      </c>
      <c r="I598" s="4">
        <f t="shared" si="672"/>
        <v>0.47619047619047605</v>
      </c>
      <c r="J598" s="4">
        <f t="shared" si="672"/>
        <v>0.47619047619047705</v>
      </c>
      <c r="K598" s="4">
        <f t="shared" si="672"/>
        <v>0.47619047619047578</v>
      </c>
      <c r="L598" s="4">
        <f t="shared" ref="L598:O598" si="673">IFERROR(SUM(L584,L588)/SUM(L592,L595),"-")</f>
        <v>0.47619047619047694</v>
      </c>
      <c r="M598" s="4">
        <f t="shared" si="673"/>
        <v>0.47619047619047555</v>
      </c>
      <c r="N598" s="4">
        <f t="shared" si="673"/>
        <v>0.47619047619047578</v>
      </c>
      <c r="O598" s="4">
        <f t="shared" si="673"/>
        <v>0.47619047619047644</v>
      </c>
      <c r="P598" s="4">
        <f>IFERROR(SUM(P584,P588)/SUM(P592,P595),"-")</f>
        <v>0.47619047619047572</v>
      </c>
      <c r="Q598" s="4">
        <f>IFERROR(SUM(Q584,Q588)/SUM(Q592,Q595),"-")</f>
        <v>0.47619047619047605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 t="str">
        <f t="shared" si="672"/>
        <v>-</v>
      </c>
      <c r="L599" s="4" t="str">
        <f t="shared" ref="L599:O599" si="674">IFERROR(SUM(L585,L589)/SUM(L593,L596),"-")</f>
        <v>-</v>
      </c>
      <c r="M599" s="4" t="str">
        <f t="shared" si="674"/>
        <v>-</v>
      </c>
      <c r="N599" s="4" t="str">
        <f t="shared" si="674"/>
        <v>-</v>
      </c>
      <c r="O599" s="4" t="str">
        <f t="shared" si="674"/>
        <v>-</v>
      </c>
      <c r="P599" s="4" t="str">
        <f>IFERROR(SUM(P585,P589)/SUM(P593,P596),"-")</f>
        <v>-</v>
      </c>
      <c r="Q599" s="4" t="str">
        <f>IFERROR(SUM(Q585,Q589)/SUM(Q593,Q596),"-")</f>
        <v>-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0.18647762144317143</v>
      </c>
      <c r="G600" s="1">
        <f>[1]Other_transformation!C$12</f>
        <v>4.253810244719174E-5</v>
      </c>
      <c r="H600" s="1">
        <f>[1]Other_transformation!D$12</f>
        <v>5.1898577582341345E-4</v>
      </c>
      <c r="I600" s="1">
        <f>[1]Other_transformation!E$12</f>
        <v>6.0800259151742269E-5</v>
      </c>
      <c r="J600" s="1">
        <f>[1]Other_transformation!F$12</f>
        <v>8.6077711451188675E-5</v>
      </c>
      <c r="K600" s="1">
        <f>[1]Other_transformation!G$12</f>
        <v>9.3376184430609519E-5</v>
      </c>
      <c r="L600" s="1">
        <f>[1]Other_transformation!H$12</f>
        <v>9.9494299551543502E-5</v>
      </c>
      <c r="M600" s="1">
        <f>[1]Other_transformation!I$12</f>
        <v>2.3825607378441136E-4</v>
      </c>
      <c r="N600" s="1">
        <f>[1]Other_transformation!J$12</f>
        <v>2.0486558200363106E-4</v>
      </c>
      <c r="O600" s="1">
        <f>[1]Other_transformation!K$12</f>
        <v>4.381523943381088E-4</v>
      </c>
      <c r="P600" s="1">
        <f>[1]Other_transformation!L$12</f>
        <v>4.1832121847763527E-4</v>
      </c>
      <c r="Q600" s="1">
        <f>[1]Other_transformation!M$12</f>
        <v>8.7751429094693714E-4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0.18647762144317143</v>
      </c>
      <c r="G601" s="1">
        <f t="shared" ref="G601:K601" si="675">SUM(G602:G603)</f>
        <v>4.253810244719174E-5</v>
      </c>
      <c r="H601" s="1">
        <f t="shared" si="675"/>
        <v>5.1898577582341345E-4</v>
      </c>
      <c r="I601" s="1">
        <f t="shared" si="675"/>
        <v>6.0800259151742269E-5</v>
      </c>
      <c r="J601" s="1">
        <f t="shared" si="675"/>
        <v>8.6077711451188675E-5</v>
      </c>
      <c r="K601" s="1">
        <f t="shared" si="675"/>
        <v>9.3376184430609519E-5</v>
      </c>
      <c r="L601" s="1">
        <f t="shared" ref="L601:O601" si="676">SUM(L602:L603)</f>
        <v>9.9494299551543502E-5</v>
      </c>
      <c r="M601" s="1">
        <f t="shared" si="676"/>
        <v>2.3825607378441136E-4</v>
      </c>
      <c r="N601" s="1">
        <f t="shared" si="676"/>
        <v>2.0486558200363106E-4</v>
      </c>
      <c r="O601" s="1">
        <f t="shared" si="676"/>
        <v>4.381523943381088E-4</v>
      </c>
      <c r="P601" s="1">
        <f>SUM(P602:P603)</f>
        <v>4.1832121847763527E-4</v>
      </c>
      <c r="Q601" s="1">
        <f>SUM(Q602:Q603)</f>
        <v>8.7751429094693714E-4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0.18647762144317143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4.253810244719174E-5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5.1898577582341345E-4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6.0800259151742269E-5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8.6077711451188675E-5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9.3376184430609519E-5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9.9494299551543502E-5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2.3825607378441136E-4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2.0486558200363106E-4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4.381523943381088E-4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4.1832121847763527E-4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8.7751429094693714E-4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0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0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0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0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0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0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0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0.69556152798302939</v>
      </c>
      <c r="G604" s="3">
        <f t="shared" ref="G604:K604" si="678">G605+G608</f>
        <v>1.5866712212802536E-4</v>
      </c>
      <c r="H604" s="3">
        <f t="shared" si="678"/>
        <v>1.9358169438213322E-3</v>
      </c>
      <c r="I604" s="3">
        <f t="shared" si="678"/>
        <v>2.2678496663599881E-4</v>
      </c>
      <c r="J604" s="3">
        <f t="shared" si="678"/>
        <v>3.2106986371293369E-4</v>
      </c>
      <c r="K604" s="3">
        <f t="shared" si="678"/>
        <v>3.4829316792617357E-4</v>
      </c>
      <c r="L604" s="3">
        <f t="shared" ref="L604:O604" si="679">L605+L608</f>
        <v>3.7111373732725709E-4</v>
      </c>
      <c r="M604" s="3">
        <f t="shared" si="679"/>
        <v>8.8869515521585395E-4</v>
      </c>
      <c r="N604" s="3">
        <f t="shared" si="679"/>
        <v>7.6414862087354407E-4</v>
      </c>
      <c r="O604" s="3">
        <f t="shared" si="679"/>
        <v>1.6343084308811447E-3</v>
      </c>
      <c r="P604" s="3">
        <f>P605+P608</f>
        <v>1.5603381449215785E-3</v>
      </c>
      <c r="Q604" s="3">
        <f>Q605+Q608</f>
        <v>3.273128305232075E-3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0.38973822881622844</v>
      </c>
      <c r="G605" s="1">
        <f t="shared" ref="G605:K605" si="680">SUM(G606:G607)</f>
        <v>8.8904634114630787E-5</v>
      </c>
      <c r="H605" s="1">
        <f t="shared" si="680"/>
        <v>1.0846802714709338E-3</v>
      </c>
      <c r="I605" s="1">
        <f t="shared" si="680"/>
        <v>1.2707254162714151E-4</v>
      </c>
      <c r="J605" s="1">
        <f t="shared" si="680"/>
        <v>1.7990241693298435E-4</v>
      </c>
      <c r="K605" s="1">
        <f t="shared" si="680"/>
        <v>1.9515622545997392E-4</v>
      </c>
      <c r="L605" s="1">
        <f t="shared" ref="L605:O605" si="681">SUM(L606:L607)</f>
        <v>2.0794308606272575E-4</v>
      </c>
      <c r="M605" s="1">
        <f t="shared" si="681"/>
        <v>4.9795519420941928E-4</v>
      </c>
      <c r="N605" s="1">
        <f t="shared" si="681"/>
        <v>4.2816906638758884E-4</v>
      </c>
      <c r="O605" s="1">
        <f t="shared" si="681"/>
        <v>9.1573850416664694E-4</v>
      </c>
      <c r="P605" s="1">
        <f>SUM(P606:P607)</f>
        <v>8.7429134661825734E-4</v>
      </c>
      <c r="Q605" s="1">
        <f>SUM(Q606:Q607)</f>
        <v>1.834004868079099E-3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0.38973822881622844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8.8904634114630787E-5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1.0846802714709338E-3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1.2707254162714151E-4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1.7990241693298435E-4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1.9515622545997392E-4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2.0794308606272575E-4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4.9795519420941928E-4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4.2816906638758884E-4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9.1573850416664694E-4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8.7429134661825734E-4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1.834004868079099E-3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0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0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0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0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0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0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0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0.3058232991668009</v>
      </c>
      <c r="G608" s="1">
        <f t="shared" ref="G608:K608" si="682">SUM(G609:G610)</f>
        <v>6.9762488013394575E-5</v>
      </c>
      <c r="H608" s="1">
        <f t="shared" si="682"/>
        <v>8.5113667235039829E-4</v>
      </c>
      <c r="I608" s="1">
        <f t="shared" si="682"/>
        <v>9.9712425008857301E-5</v>
      </c>
      <c r="J608" s="1">
        <f t="shared" si="682"/>
        <v>1.4116744677994934E-4</v>
      </c>
      <c r="K608" s="1">
        <f t="shared" si="682"/>
        <v>1.5313694246619962E-4</v>
      </c>
      <c r="L608" s="1">
        <f t="shared" ref="L608:O608" si="683">SUM(L609:L610)</f>
        <v>1.6317065126453134E-4</v>
      </c>
      <c r="M608" s="1">
        <f t="shared" si="683"/>
        <v>3.9073996100643472E-4</v>
      </c>
      <c r="N608" s="1">
        <f t="shared" si="683"/>
        <v>3.3597955448595517E-4</v>
      </c>
      <c r="O608" s="1">
        <f t="shared" si="683"/>
        <v>7.1856992671449763E-4</v>
      </c>
      <c r="P608" s="1">
        <f>SUM(P609:P610)</f>
        <v>6.8604679830332118E-4</v>
      </c>
      <c r="Q608" s="1">
        <f>SUM(Q609:Q610)</f>
        <v>1.4391234371529762E-3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0.3058232991668009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6.9762488013394575E-5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8.5113667235039829E-4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9.9712425008857301E-5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1.4116744677994934E-4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1.5313694246619962E-4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1.6317065126453134E-4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3.9073996100643472E-4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3.3597955448595517E-4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7.1856992671449763E-4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6.8604679830332118E-4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1.4391234371529762E-3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0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0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0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0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0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0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0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0.26809651474530832</v>
      </c>
      <c r="G612">
        <f t="shared" ref="G612:K613" si="684">IFERROR(G602/SUM(G606,G609),"-")</f>
        <v>0.26809651474530805</v>
      </c>
      <c r="H612">
        <f t="shared" si="684"/>
        <v>0.26809651474530832</v>
      </c>
      <c r="I612">
        <f t="shared" si="684"/>
        <v>0.26809651474530816</v>
      </c>
      <c r="J612">
        <f t="shared" si="684"/>
        <v>0.26809651474530838</v>
      </c>
      <c r="K612">
        <f t="shared" si="684"/>
        <v>0.26809651474530827</v>
      </c>
      <c r="L612">
        <f t="shared" ref="L612:O612" si="685">IFERROR(L602/SUM(L606,L609),"-")</f>
        <v>0.26809651474530843</v>
      </c>
      <c r="M612">
        <f t="shared" si="685"/>
        <v>0.26809651474530843</v>
      </c>
      <c r="N612">
        <f t="shared" si="685"/>
        <v>0.26809651474530827</v>
      </c>
      <c r="O612">
        <f t="shared" si="685"/>
        <v>0.26809651474530849</v>
      </c>
      <c r="P612">
        <f>IFERROR(P602/SUM(P606,P609),"-")</f>
        <v>0.26809651474530849</v>
      </c>
      <c r="Q612">
        <f>IFERROR(Q602/SUM(Q606,Q609),"-")</f>
        <v>0.26809651474530838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 t="str">
        <f t="shared" si="684"/>
        <v>-</v>
      </c>
      <c r="L613" t="str">
        <f t="shared" ref="L613:O613" si="686">IFERROR(L603/SUM(L607,L610),"-")</f>
        <v>-</v>
      </c>
      <c r="M613" t="str">
        <f t="shared" si="686"/>
        <v>-</v>
      </c>
      <c r="N613" t="str">
        <f t="shared" si="686"/>
        <v>-</v>
      </c>
      <c r="O613" t="str">
        <f t="shared" si="686"/>
        <v>-</v>
      </c>
      <c r="P613" t="str">
        <f>IFERROR(P603/SUM(P607,P610),"-")</f>
        <v>-</v>
      </c>
      <c r="Q613" t="str">
        <f>IFERROR(Q603/SUM(Q607,Q610),"-")</f>
        <v>-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6.9574121342953035</v>
      </c>
      <c r="G614" s="3">
        <f t="shared" ref="G614" si="687">G615+G616+G621</f>
        <v>10.145845265009273</v>
      </c>
      <c r="H614" s="3">
        <f t="shared" ref="H614" si="688">H615+H616+H621</f>
        <v>9.9398128491122524</v>
      </c>
      <c r="I614" s="3">
        <f t="shared" ref="I614" si="689">I615+I616+I621</f>
        <v>10.12966057951882</v>
      </c>
      <c r="J614" s="3">
        <f t="shared" ref="J614" si="690">J615+J616+J621</f>
        <v>10.117585808102705</v>
      </c>
      <c r="K614" s="3">
        <f t="shared" ref="K614" si="691">K615+K616+K621</f>
        <v>9.9572895455136017</v>
      </c>
      <c r="L614" s="3">
        <f t="shared" ref="L614:O614" si="692">L615+L616+L621</f>
        <v>9.7965867695330431</v>
      </c>
      <c r="M614" s="3">
        <f t="shared" si="692"/>
        <v>9.635955564044286</v>
      </c>
      <c r="N614" s="3">
        <f t="shared" si="692"/>
        <v>9.6359914051351865</v>
      </c>
      <c r="O614" s="3">
        <f t="shared" si="692"/>
        <v>9.6361401658470385</v>
      </c>
      <c r="P614" s="3">
        <f>P615+P616+P621</f>
        <v>9.6361857245956735</v>
      </c>
      <c r="Q614" s="3">
        <f>Q615+Q616+Q621</f>
        <v>9.6368502612226212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1.3280010475425332</v>
      </c>
      <c r="G615" s="1">
        <f>[1]Other_transformation!C$19</f>
        <v>4.3816949221089105</v>
      </c>
      <c r="H615" s="1">
        <f>[1]Other_transformation!D$19</f>
        <v>4.3847315466488759</v>
      </c>
      <c r="I615" s="1">
        <f>[1]Other_transformation!E$19</f>
        <v>4.3847636030072072</v>
      </c>
      <c r="J615" s="1">
        <f>[1]Other_transformation!F$19</f>
        <v>4.3847641819318905</v>
      </c>
      <c r="K615" s="1">
        <f>[1]Other_transformation!G$19</f>
        <v>4.3850847085882663</v>
      </c>
      <c r="L615" s="1">
        <f>[1]Other_transformation!H$19</f>
        <v>4.3850919679346561</v>
      </c>
      <c r="M615" s="1">
        <f>[1]Other_transformation!I$19</f>
        <v>4.3851005495474151</v>
      </c>
      <c r="N615" s="1">
        <f>[1]Other_transformation!J$19</f>
        <v>4.3851086249053068</v>
      </c>
      <c r="O615" s="1">
        <f>[1]Other_transformation!K$19</f>
        <v>4.3851205962400632</v>
      </c>
      <c r="P615" s="1">
        <f>[1]Other_transformation!L$19</f>
        <v>4.3851392136072427</v>
      </c>
      <c r="Q615" s="1">
        <f>[1]Other_transformation!M$19</f>
        <v>4.385187156649188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5.6294110867527705</v>
      </c>
      <c r="G616" s="1">
        <f>[1]Other_transformation!C$20</f>
        <v>5.7641022397677331</v>
      </c>
      <c r="H616" s="1">
        <f>[1]Other_transformation!D$20</f>
        <v>5.5549705288200419</v>
      </c>
      <c r="I616" s="1">
        <f>[1]Other_transformation!E$20</f>
        <v>5.7446735595162997</v>
      </c>
      <c r="J616" s="1">
        <f>[1]Other_transformation!F$20</f>
        <v>5.7325016727405789</v>
      </c>
      <c r="K616" s="1">
        <f>[1]Other_transformation!G$20</f>
        <v>5.5718735752614075</v>
      </c>
      <c r="L616" s="1">
        <f>[1]Other_transformation!H$20</f>
        <v>5.4111505140002922</v>
      </c>
      <c r="M616" s="1">
        <f>[1]Other_transformation!I$20</f>
        <v>5.2504170257633502</v>
      </c>
      <c r="N616" s="1">
        <f>[1]Other_transformation!J$20</f>
        <v>5.2504336286166042</v>
      </c>
      <c r="O616" s="1">
        <f>[1]Other_transformation!K$20</f>
        <v>5.2504660864286183</v>
      </c>
      <c r="P616" s="1">
        <f>[1]Other_transformation!L$20</f>
        <v>5.250473374211829</v>
      </c>
      <c r="Q616" s="1">
        <f>[1]Other_transformation!M$20</f>
        <v>5.2505768987916355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5.6294110867527705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5.7641022397677331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5.5549705288200419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5.7446735595162997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5.7325016727405789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5.571319147201093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5.4105955906948902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5.2499185795047252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5.2498399246238012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5.2497977548151784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5.2497814249297443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5.249332273345539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5.5442806031416754E-4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5.5492330540211183E-4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4.9844625862536173E-4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5.9370399280278259E-4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6.683316134395074E-4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6.9194928208486401E-4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1.2446254460962232E-3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0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0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0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0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0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0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0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4.8103132628684019E-5</v>
      </c>
      <c r="H621" s="1">
        <f>[1]Other_transformation!D$21</f>
        <v>1.1077364333418741E-4</v>
      </c>
      <c r="I621" s="1">
        <f>[1]Other_transformation!E$21</f>
        <v>2.2341699531339446E-4</v>
      </c>
      <c r="J621" s="1">
        <f>[1]Other_transformation!F$21</f>
        <v>3.1995343023592056E-4</v>
      </c>
      <c r="K621" s="1">
        <f>[1]Other_transformation!G$21</f>
        <v>3.312616639286034E-4</v>
      </c>
      <c r="L621" s="1">
        <f>[1]Other_transformation!H$21</f>
        <v>3.4428759809410943E-4</v>
      </c>
      <c r="M621" s="1">
        <f>[1]Other_transformation!I$21</f>
        <v>4.3798873352211208E-4</v>
      </c>
      <c r="N621" s="1">
        <f>[1]Other_transformation!J$21</f>
        <v>4.4915161327526955E-4</v>
      </c>
      <c r="O621" s="1">
        <f>[1]Other_transformation!K$21</f>
        <v>5.5348317835833625E-4</v>
      </c>
      <c r="P621" s="1">
        <f>[1]Other_transformation!L$21</f>
        <v>5.7313677660135584E-4</v>
      </c>
      <c r="Q621" s="1">
        <f>[1]Other_transformation!M$21</f>
        <v>1.0862057817969326E-3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4.8103132628684019E-5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1.1077364333418741E-4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2.2341699531339446E-4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3.1995343023592056E-4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3.312616639286034E-4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3.4428759809410943E-4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4.3798873352211208E-4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4.4915161327526955E-4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5.5348317835833625E-4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5.7313677660135584E-4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1.0862057817969326E-3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0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0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0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0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0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0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0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0.11258822173505537</v>
      </c>
      <c r="G624" s="3">
        <f t="shared" ref="G624" si="693">G625+G626+G631</f>
        <v>0.11528204479535456</v>
      </c>
      <c r="H624" s="3">
        <f t="shared" ref="H624" si="694">H625+H626+H631</f>
        <v>0.11110384152213416</v>
      </c>
      <c r="I624" s="3">
        <f t="shared" ref="I624" si="695">I625+I626+I631</f>
        <v>0.11490240787013856</v>
      </c>
      <c r="J624" s="3">
        <f t="shared" ref="J624" si="696">J625+J626+J631</f>
        <v>0.11466283159202105</v>
      </c>
      <c r="K624" s="3">
        <f t="shared" ref="K624" si="697">K625+K626+K631</f>
        <v>0.11143963341057908</v>
      </c>
      <c r="L624" s="3">
        <f t="shared" ref="L624:O624" si="698">L625+L626+L631</f>
        <v>0.10822568331782151</v>
      </c>
      <c r="M624" s="3">
        <f t="shared" si="698"/>
        <v>0.10501589113943549</v>
      </c>
      <c r="N624" s="3">
        <f t="shared" si="698"/>
        <v>0.1050147645570071</v>
      </c>
      <c r="O624" s="3">
        <f t="shared" si="698"/>
        <v>0.10501809442343792</v>
      </c>
      <c r="P624" s="3">
        <f>P625+P626+P631</f>
        <v>0.10501855396965895</v>
      </c>
      <c r="Q624" s="3">
        <f>Q625+Q626+Q631</f>
        <v>0.10503009369818263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0.11258822173505537</v>
      </c>
      <c r="G626" s="1">
        <f t="shared" ref="G626:K626" si="699">SUM(G627:G630)</f>
        <v>0.11528204479535456</v>
      </c>
      <c r="H626" s="1">
        <f t="shared" si="699"/>
        <v>0.1110994105764008</v>
      </c>
      <c r="I626" s="1">
        <f t="shared" si="699"/>
        <v>0.11489347119032602</v>
      </c>
      <c r="J626" s="1">
        <f t="shared" si="699"/>
        <v>0.11465003345481162</v>
      </c>
      <c r="K626" s="1">
        <f t="shared" si="699"/>
        <v>0.11142638294402193</v>
      </c>
      <c r="L626" s="1">
        <f t="shared" ref="L626:O626" si="700">SUM(L627:L630)</f>
        <v>0.10821191181389775</v>
      </c>
      <c r="M626" s="1">
        <f t="shared" si="700"/>
        <v>0.10499837159009461</v>
      </c>
      <c r="N626" s="1">
        <f t="shared" si="700"/>
        <v>0.10499679849247609</v>
      </c>
      <c r="O626" s="1">
        <f t="shared" si="700"/>
        <v>0.10499595509630358</v>
      </c>
      <c r="P626" s="1">
        <f>SUM(P627:P630)</f>
        <v>0.1049956284985949</v>
      </c>
      <c r="Q626" s="1">
        <f>SUM(Q627:Q630)</f>
        <v>0.10498664546691075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0.11258822173505537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0.11528204479535456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0.1110994105764008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0.11489347119032602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0.11465003345481162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0.11142638294402193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0.10821191181389775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0.10499837159009461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0.10499679849247609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0.10499595509630358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0.1049956284985949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0.10498664546691075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0</v>
      </c>
      <c r="H631" s="1">
        <f t="shared" si="701"/>
        <v>4.4309457333675039E-6</v>
      </c>
      <c r="I631" s="1">
        <f t="shared" si="701"/>
        <v>8.9366798125357936E-6</v>
      </c>
      <c r="J631" s="1">
        <f t="shared" si="701"/>
        <v>1.2798137209436831E-5</v>
      </c>
      <c r="K631" s="1">
        <f t="shared" si="701"/>
        <v>1.3250466557144159E-5</v>
      </c>
      <c r="L631" s="1">
        <f t="shared" ref="L631:O631" si="702">SUM(L632:L633)</f>
        <v>1.377150392376439E-5</v>
      </c>
      <c r="M631" s="1">
        <f t="shared" si="702"/>
        <v>1.7519549340884531E-5</v>
      </c>
      <c r="N631" s="1">
        <f t="shared" si="702"/>
        <v>1.7966064531010791E-5</v>
      </c>
      <c r="O631" s="1">
        <f t="shared" si="702"/>
        <v>2.213932713433349E-5</v>
      </c>
      <c r="P631" s="1">
        <f>SUM(P632:P633)</f>
        <v>2.2925471064054251E-5</v>
      </c>
      <c r="Q631" s="1">
        <f>SUM(Q632:Q633)</f>
        <v>4.3448231271877315E-5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4.4309457333675039E-6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8.9366798125357936E-6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1.2798137209436831E-5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1.3250466557144159E-5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1.377150392376439E-5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1.7519549340884531E-5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1.7966064531010791E-5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2.213932713433349E-5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2.2925471064054251E-5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4.3448231271877315E-5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0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0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0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0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0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0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0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5.77237591544208E-6</v>
      </c>
      <c r="H634" s="3">
        <f t="shared" ref="H634" si="704">H635+H636+H641</f>
        <v>1.3292837200102503E-5</v>
      </c>
      <c r="I634" s="3">
        <f t="shared" ref="I634" si="705">I635+I636+I641</f>
        <v>2.6810039437607364E-5</v>
      </c>
      <c r="J634" s="3">
        <f t="shared" ref="J634" si="706">J635+J636+J641</f>
        <v>3.839441162831049E-5</v>
      </c>
      <c r="K634" s="3">
        <f t="shared" ref="K634" si="707">K635+K636+K641</f>
        <v>3.9751399671432451E-5</v>
      </c>
      <c r="L634" s="3">
        <f t="shared" ref="L634:O634" si="708">L635+L636+L641</f>
        <v>4.1314511771293141E-5</v>
      </c>
      <c r="M634" s="3">
        <f t="shared" si="708"/>
        <v>5.2558648022653496E-5</v>
      </c>
      <c r="N634" s="3">
        <f t="shared" si="708"/>
        <v>5.3898193593032357E-5</v>
      </c>
      <c r="O634" s="3">
        <f t="shared" si="708"/>
        <v>6.6417981403000409E-5</v>
      </c>
      <c r="P634" s="3">
        <f>P635+P636+P641</f>
        <v>6.8776413192162675E-5</v>
      </c>
      <c r="Q634" s="3">
        <f>Q635+Q636+Q641</f>
        <v>1.3034469381563183E-4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5.77237591544208E-6</v>
      </c>
      <c r="H641" s="1">
        <f t="shared" ref="H641" si="716">SUM(H642:H643)</f>
        <v>1.3292837200102503E-5</v>
      </c>
      <c r="I641" s="1">
        <f t="shared" ref="I641" si="717">SUM(I642:I643)</f>
        <v>2.6810039437607364E-5</v>
      </c>
      <c r="J641" s="1">
        <f t="shared" ref="J641" si="718">SUM(J642:J643)</f>
        <v>3.839441162831049E-5</v>
      </c>
      <c r="K641" s="1">
        <f t="shared" ref="K641" si="719">SUM(K642:K643)</f>
        <v>3.9751399671432451E-5</v>
      </c>
      <c r="L641" s="1">
        <f t="shared" ref="L641:O641" si="720">SUM(L642:L643)</f>
        <v>4.1314511771293141E-5</v>
      </c>
      <c r="M641" s="1">
        <f t="shared" si="720"/>
        <v>5.2558648022653496E-5</v>
      </c>
      <c r="N641" s="1">
        <f t="shared" si="720"/>
        <v>5.3898193593032357E-5</v>
      </c>
      <c r="O641" s="1">
        <f t="shared" si="720"/>
        <v>6.6417981403000409E-5</v>
      </c>
      <c r="P641" s="1">
        <f>SUM(P642:P643)</f>
        <v>6.8776413192162675E-5</v>
      </c>
      <c r="Q641" s="1">
        <f>SUM(Q642:Q643)</f>
        <v>1.3034469381563183E-4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5.77237591544208E-6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1.3292837200102503E-5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2.6810039437607364E-5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3.839441162831049E-5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3.9751399671432451E-5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4.1314511771293141E-5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5.2558648022653496E-5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5.3898193593032357E-5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6.6417981403000409E-5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6.8776413192162675E-5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1.3034469381563183E-4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0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0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0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0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0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0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0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13.477453258851128</v>
      </c>
      <c r="G644" s="3">
        <f t="shared" ref="G644" si="721">G645+G646+G651</f>
        <v>22.442674496152584</v>
      </c>
      <c r="H644" s="3">
        <f t="shared" ref="H644" si="722">H645+H646+H651</f>
        <v>22.091856808531123</v>
      </c>
      <c r="I644" s="3">
        <f t="shared" ref="I644" si="723">I645+I646+I651</f>
        <v>22.418281369306904</v>
      </c>
      <c r="J644" s="3">
        <f t="shared" ref="J644" si="724">J645+J646+J651</f>
        <v>22.397484659328242</v>
      </c>
      <c r="K644" s="3">
        <f t="shared" ref="K644" si="725">K645+K646+K651</f>
        <v>22.122066832139513</v>
      </c>
      <c r="L644" s="3">
        <f t="shared" ref="L644:O644" si="726">L645+L646+L651</f>
        <v>21.845753211215925</v>
      </c>
      <c r="M644" s="3">
        <f t="shared" si="726"/>
        <v>21.569550925853711</v>
      </c>
      <c r="N644" s="3">
        <f t="shared" si="726"/>
        <v>21.569589932292807</v>
      </c>
      <c r="O644" s="3">
        <f t="shared" si="726"/>
        <v>21.569799120835913</v>
      </c>
      <c r="P644" s="3">
        <f>P645+P646+P651</f>
        <v>21.569884560318712</v>
      </c>
      <c r="Q644" s="3">
        <f>Q645+Q646+Q651</f>
        <v>21.570731573886057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3.7980829959716402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12.531647477231477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12.540332223415774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12.54042390460063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12.540425560325193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12.54134226656242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12.541363028293109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12.541387571705593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12.54141066722916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12.54144490524657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12.541498150916702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12.541635268016666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9.6793702628794875</v>
      </c>
      <c r="G646" s="1">
        <f t="shared" ref="G646" si="727">SUM(G647:G650)</f>
        <v>9.9109620796920588</v>
      </c>
      <c r="H646" s="1">
        <f t="shared" ref="H646" si="728">SUM(H647:H650)</f>
        <v>9.5513750406968487</v>
      </c>
      <c r="I646" s="1">
        <f t="shared" ref="I646" si="729">SUM(I647:I650)</f>
        <v>9.877555851762601</v>
      </c>
      <c r="J646" s="1">
        <f t="shared" ref="J646" si="730">SUM(J647:J650)</f>
        <v>9.8566271618722308</v>
      </c>
      <c r="K646" s="1">
        <f t="shared" ref="K646" si="731">SUM(K647:K650)</f>
        <v>9.58027736233079</v>
      </c>
      <c r="L646" s="1">
        <f t="shared" ref="L646:O646" si="732">SUM(L647:L650)</f>
        <v>9.3039253946653879</v>
      </c>
      <c r="M646" s="1">
        <f t="shared" si="732"/>
        <v>9.0275720693578627</v>
      </c>
      <c r="N646" s="1">
        <f t="shared" si="732"/>
        <v>9.0275729103857287</v>
      </c>
      <c r="O646" s="1">
        <f t="shared" si="732"/>
        <v>9.0276070132985602</v>
      </c>
      <c r="P646" s="1">
        <f>SUM(P647:P650)</f>
        <v>9.0276126747536001</v>
      </c>
      <c r="Q646" s="1">
        <f>SUM(Q647:Q650)</f>
        <v>9.0276299280639662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9.6793702628794875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9.9109620796920588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9.5513750406968487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9.877555851762601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9.8566271618722308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9.5794853222446275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9.3031326470862421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9.0268600032741126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9.0267247618245818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9.0266522538507896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9.0266241757791938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9.0258518917124011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7.9204008616309731E-4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7.9274757914587417E-4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7.1206608375051664E-4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8.4814856114683328E-4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9.5475944777072405E-4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9.8849897440694834E-4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1.7780363515660321E-3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0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0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0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0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0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0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0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6.4939229048723438E-5</v>
      </c>
      <c r="H651" s="1">
        <f t="shared" ref="H651" si="734">SUM(H652:H653)</f>
        <v>1.4954441850115316E-4</v>
      </c>
      <c r="I651" s="1">
        <f t="shared" ref="I651" si="735">SUM(I652:I653)</f>
        <v>3.016129436730828E-4</v>
      </c>
      <c r="J651" s="1">
        <f t="shared" ref="J651" si="736">SUM(J652:J653)</f>
        <v>4.3193713081849305E-4</v>
      </c>
      <c r="K651" s="1">
        <f t="shared" ref="K651" si="737">SUM(K652:K653)</f>
        <v>4.47203246303615E-4</v>
      </c>
      <c r="L651" s="1">
        <f t="shared" ref="L651:O651" si="738">SUM(L652:L653)</f>
        <v>4.6478825742704756E-4</v>
      </c>
      <c r="M651" s="1">
        <f t="shared" si="738"/>
        <v>5.9128479025485187E-4</v>
      </c>
      <c r="N651" s="1">
        <f t="shared" si="738"/>
        <v>6.0635467792161406E-4</v>
      </c>
      <c r="O651" s="1">
        <f t="shared" si="738"/>
        <v>7.4720229078375426E-4</v>
      </c>
      <c r="P651" s="1">
        <f>SUM(P652:P653)</f>
        <v>7.7373464841183073E-4</v>
      </c>
      <c r="Q651" s="1">
        <f>SUM(Q652:Q653)</f>
        <v>1.4663778054258586E-3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6.4939229048723438E-5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1.4954441850115316E-4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3.016129436730828E-4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4.3193713081849305E-4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4.47203246303615E-4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4.6478825742704756E-4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5.9128479025485187E-4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6.0635467792161406E-4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7.4720229078375426E-4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7.7373464841183073E-4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1.4663778054258586E-3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0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0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0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0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0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0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0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0.34965034965035008</v>
      </c>
      <c r="G655" s="4">
        <f t="shared" si="739"/>
        <v>0.34965034965034986</v>
      </c>
      <c r="H655" s="4">
        <f t="shared" si="739"/>
        <v>0.34965034965034997</v>
      </c>
      <c r="I655" s="4">
        <f t="shared" si="739"/>
        <v>0.34965034965034919</v>
      </c>
      <c r="J655" s="4">
        <f t="shared" si="739"/>
        <v>0.34965034965035002</v>
      </c>
      <c r="K655" s="4">
        <f t="shared" si="739"/>
        <v>0.34965034965035025</v>
      </c>
      <c r="L655" s="4">
        <f t="shared" ref="L655:O655" si="740">IFERROR(SUM(L635,L625,L615)/L645,"-")</f>
        <v>0.34965034965034986</v>
      </c>
      <c r="M655" s="4">
        <f t="shared" si="740"/>
        <v>0.34965034965035002</v>
      </c>
      <c r="N655" s="4">
        <f t="shared" si="740"/>
        <v>0.34965034965035013</v>
      </c>
      <c r="O655" s="4">
        <f t="shared" si="740"/>
        <v>0.34965034965034997</v>
      </c>
      <c r="P655" s="4">
        <f>IFERROR(SUM(P635,P625,P615)/P645,"-")</f>
        <v>0.34965034965034997</v>
      </c>
      <c r="Q655" s="4">
        <f>IFERROR(SUM(Q635,Q625,Q615)/Q645,"-")</f>
        <v>0.34965034965034997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0.59322033898305027</v>
      </c>
      <c r="G656" s="4">
        <f t="shared" si="741"/>
        <v>0.59322033898305104</v>
      </c>
      <c r="H656" s="4">
        <f t="shared" si="741"/>
        <v>0.5932203389830516</v>
      </c>
      <c r="I656" s="4">
        <f t="shared" si="741"/>
        <v>0.59322033898305071</v>
      </c>
      <c r="J656" s="4">
        <f t="shared" si="741"/>
        <v>0.59322033898305082</v>
      </c>
      <c r="K656" s="4">
        <f t="shared" si="741"/>
        <v>0.5932203389830506</v>
      </c>
      <c r="L656" s="4">
        <f t="shared" ref="L656:O656" si="742">IFERROR(SUM(L637,L627,L617)/L647,"-")</f>
        <v>0.59322033898305093</v>
      </c>
      <c r="M656" s="4">
        <f t="shared" si="742"/>
        <v>0.59322033898305171</v>
      </c>
      <c r="N656" s="4">
        <f t="shared" si="742"/>
        <v>0.59322033898305093</v>
      </c>
      <c r="O656" s="4">
        <f t="shared" si="742"/>
        <v>0.59322033898305049</v>
      </c>
      <c r="P656" s="4">
        <f t="shared" ref="P656:Q659" si="743">IFERROR(SUM(P637,P627,P617)/P647,"-")</f>
        <v>0.59322033898305127</v>
      </c>
      <c r="Q656" s="4">
        <f t="shared" si="743"/>
        <v>0.59322033898305171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0.69999999999999929</v>
      </c>
      <c r="L658" s="4">
        <f t="shared" ref="L658:O658" si="745">IFERROR(SUM(L639,L629,L619)/L649,"-")</f>
        <v>0.69999999999999984</v>
      </c>
      <c r="M658" s="4">
        <f t="shared" si="745"/>
        <v>0.70000000000000007</v>
      </c>
      <c r="N658" s="4">
        <f t="shared" si="745"/>
        <v>0.69999999999999918</v>
      </c>
      <c r="O658" s="4">
        <f t="shared" si="745"/>
        <v>0.70000000000000062</v>
      </c>
      <c r="P658" s="4">
        <f t="shared" si="743"/>
        <v>0.70000000000000018</v>
      </c>
      <c r="Q658" s="4">
        <f t="shared" si="743"/>
        <v>0.7000000000000004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 t="str">
        <f t="shared" si="741"/>
        <v>-</v>
      </c>
      <c r="L659" s="4" t="str">
        <f t="shared" ref="L659:O659" si="746">IFERROR(SUM(L640,L630,L620)/L650,"-")</f>
        <v>-</v>
      </c>
      <c r="M659" s="4" t="str">
        <f t="shared" si="746"/>
        <v>-</v>
      </c>
      <c r="N659" s="4" t="str">
        <f t="shared" si="746"/>
        <v>-</v>
      </c>
      <c r="O659" s="4" t="str">
        <f t="shared" si="746"/>
        <v>-</v>
      </c>
      <c r="P659" s="4" t="str">
        <f t="shared" si="743"/>
        <v>-</v>
      </c>
      <c r="Q659" s="4" t="str">
        <f t="shared" si="743"/>
        <v>-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0.82962962962962949</v>
      </c>
      <c r="H660" s="4">
        <f t="shared" si="747"/>
        <v>0.8592592592592585</v>
      </c>
      <c r="I660" s="4">
        <f t="shared" si="747"/>
        <v>0.85925925925925872</v>
      </c>
      <c r="J660" s="4">
        <f t="shared" si="747"/>
        <v>0.85925925925925872</v>
      </c>
      <c r="K660" s="4">
        <f t="shared" si="747"/>
        <v>0.85925925925925861</v>
      </c>
      <c r="L660" s="4">
        <f t="shared" ref="L660:O660" si="748">IFERROR(SUM(L642,L632,L622)/L652,"-")</f>
        <v>0.85925925925925961</v>
      </c>
      <c r="M660" s="4">
        <f t="shared" si="748"/>
        <v>0.85925925925925861</v>
      </c>
      <c r="N660" s="4">
        <f t="shared" si="748"/>
        <v>0.85925925925925917</v>
      </c>
      <c r="O660" s="4">
        <f t="shared" si="748"/>
        <v>0.85925925925925895</v>
      </c>
      <c r="P660" s="4">
        <f>IFERROR(SUM(P642,P632,P622)/P652,"-")</f>
        <v>0.85925925925925883</v>
      </c>
      <c r="Q660" s="4">
        <f>IFERROR(SUM(Q642,Q632,Q622)/Q652,"-")</f>
        <v>0.85925925925925939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 t="str">
        <f t="shared" si="747"/>
        <v>-</v>
      </c>
      <c r="L661" s="4" t="str">
        <f t="shared" ref="L661:O661" si="749">IFERROR(SUM(L643,L633,L623)/L653,"-")</f>
        <v>-</v>
      </c>
      <c r="M661" s="4" t="str">
        <f t="shared" si="749"/>
        <v>-</v>
      </c>
      <c r="N661" s="4" t="str">
        <f t="shared" si="749"/>
        <v>-</v>
      </c>
      <c r="O661" s="4" t="str">
        <f t="shared" si="749"/>
        <v>-</v>
      </c>
      <c r="P661" s="4" t="str">
        <f>IFERROR(SUM(P643,P633,P623)/P653,"-")</f>
        <v>-</v>
      </c>
      <c r="Q661" s="4" t="str">
        <f>IFERROR(SUM(Q643,Q633,Q623)/Q653,"-")</f>
        <v>-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3.3321045009380569E-3</v>
      </c>
      <c r="G662" s="3">
        <f t="shared" ref="G662:K662" si="750">SUM(G663,G667,G676)</f>
        <v>4.3847723430548427E-3</v>
      </c>
      <c r="H662" s="3">
        <f t="shared" si="750"/>
        <v>4.4042747720041903E-3</v>
      </c>
      <c r="I662" s="3">
        <f t="shared" si="750"/>
        <v>5.607596940521215E-3</v>
      </c>
      <c r="J662" s="3">
        <f t="shared" si="750"/>
        <v>1.7378001672164738E-2</v>
      </c>
      <c r="K662" s="3">
        <f t="shared" si="750"/>
        <v>2.5520252466170165E-2</v>
      </c>
      <c r="L662" s="3">
        <f t="shared" ref="L662:O662" si="751">SUM(L663,L667,L676)</f>
        <v>2.5558958752323724E-2</v>
      </c>
      <c r="M662" s="3">
        <f t="shared" si="751"/>
        <v>0.10465483274308304</v>
      </c>
      <c r="N662" s="3">
        <f t="shared" si="751"/>
        <v>0.11165433174805024</v>
      </c>
      <c r="O662" s="3">
        <f t="shared" si="751"/>
        <v>0.42581448168647162</v>
      </c>
      <c r="P662" s="3">
        <f>SUM(P663,P667,P676)</f>
        <v>0.64548246885995986</v>
      </c>
      <c r="Q662" s="3">
        <f>SUM(Q663,Q667,Q676)</f>
        <v>0.74081038189214943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3.3321045009380569E-3</v>
      </c>
      <c r="G663" s="1">
        <f>[1]Other_transformation!C$28</f>
        <v>4.3847723430548427E-3</v>
      </c>
      <c r="H663" s="1">
        <f>[1]Other_transformation!D$28</f>
        <v>4.4042747720041903E-3</v>
      </c>
      <c r="I663" s="1">
        <f>[1]Other_transformation!E$28</f>
        <v>5.607596940521215E-3</v>
      </c>
      <c r="J663" s="1">
        <f>[1]Other_transformation!F$28</f>
        <v>1.7378001672164738E-2</v>
      </c>
      <c r="K663" s="1">
        <f>[1]Other_transformation!G$28</f>
        <v>2.5520252466170165E-2</v>
      </c>
      <c r="L663" s="1">
        <f>[1]Other_transformation!H$28</f>
        <v>2.5558958752323724E-2</v>
      </c>
      <c r="M663" s="1">
        <f>[1]Other_transformation!I$28</f>
        <v>9.943342138118362E-2</v>
      </c>
      <c r="N663" s="1">
        <f>[1]Other_transformation!J$28</f>
        <v>0.10642181880608756</v>
      </c>
      <c r="O663" s="1">
        <f>[1]Other_transformation!K$28</f>
        <v>0.41762233809351318</v>
      </c>
      <c r="P663" s="1">
        <f>[1]Other_transformation!L$28</f>
        <v>0.63679790483474763</v>
      </c>
      <c r="Q663" s="1">
        <f>[1]Other_transformation!M$28</f>
        <v>0.70991630011792739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3.3321045009380569E-3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4.3847723430548427E-3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4.4042747720041903E-3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5.5947116299240388E-3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1.7070676136801709E-2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1.8497428098156007E-2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1.6562185010711088E-2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8.8138161487518588E-2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9.6332695767095716E-2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0.4064859210210397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0.62602392043727018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0.68887992318661195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1.2885310597175828E-5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3.0732553536302757E-4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8.460230469771947E-4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1.0660317255690099E-3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1.1035630944398801E-3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1.1044613228684498E-3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1.1046583797319209E-3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8.1692222411521519E-4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1.5436000156438042E-3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6.1768013210369609E-3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7.9307420160436258E-3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1.0191696799225148E-2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8.984661716123386E-3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1.0031758692741572E-2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9.9570621733622144E-3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1.9492776915671684E-2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1.0144037160139832E-3</v>
      </c>
      <c r="N667" s="1">
        <f>SUM([1]Other_transformation!J$29:J$30)</f>
        <v>1.0312309772145063E-3</v>
      </c>
      <c r="O667" s="1">
        <f>SUM([1]Other_transformation!K$29:K$30)</f>
        <v>1.2455411165638187E-3</v>
      </c>
      <c r="P667" s="1">
        <f>SUM([1]Other_transformation!L$29:L$30)</f>
        <v>1.3013601051224035E-3</v>
      </c>
      <c r="Q667" s="1">
        <f>SUM([1]Other_transformation!M$29:M$30)</f>
        <v>3.0651219078361193E-3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1.0144037160139832E-3</v>
      </c>
      <c r="N668" s="1">
        <f>[1]Other_transformation!J$29</f>
        <v>1.0312309772145063E-3</v>
      </c>
      <c r="O668" s="1">
        <f>[1]Other_transformation!K$29</f>
        <v>1.2455411165638187E-3</v>
      </c>
      <c r="P668" s="1">
        <f>[1]Other_transformation!L$29</f>
        <v>1.3013601051224035E-3</v>
      </c>
      <c r="Q668" s="1">
        <f>[1]Other_transformation!M$29</f>
        <v>3.0651219078361193E-3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0</v>
      </c>
      <c r="N669" s="1">
        <f>[1]Other_transformation!J$30</f>
        <v>0</v>
      </c>
      <c r="O669" s="1">
        <f>[1]Other_transformation!K$30</f>
        <v>0</v>
      </c>
      <c r="P669" s="1">
        <f>[1]Other_transformation!L$30</f>
        <v>0</v>
      </c>
      <c r="Q669" s="1">
        <f>[1]Other_transformation!M$30</f>
        <v>0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1.0144037160139832E-3</v>
      </c>
      <c r="N673" s="1">
        <f t="shared" si="764"/>
        <v>1.0312309772145063E-3</v>
      </c>
      <c r="O673" s="1">
        <f t="shared" si="764"/>
        <v>1.2455411165638187E-3</v>
      </c>
      <c r="P673" s="1">
        <f>SUM(P674:P675)</f>
        <v>1.3013601051224035E-3</v>
      </c>
      <c r="Q673" s="1">
        <f>SUM(Q674:Q675)</f>
        <v>3.0651219078361193E-3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1.0144037160139832E-3</v>
      </c>
      <c r="N674" s="1">
        <f>IFERROR([1]Energy_Balances!J$157/([1]Energy_Balances!J$157+[1]Energy_Balances!J$72),0)*N668</f>
        <v>1.0312309772145063E-3</v>
      </c>
      <c r="O674" s="1">
        <f>IFERROR([1]Energy_Balances!K$157/([1]Energy_Balances!K$157+[1]Energy_Balances!K$72),0)*O668</f>
        <v>1.2455411165638187E-3</v>
      </c>
      <c r="P674" s="1">
        <f>IFERROR([1]Energy_Balances!L$157/([1]Energy_Balances!L$157+[1]Energy_Balances!L$72),0)*P668</f>
        <v>1.3013601051224035E-3</v>
      </c>
      <c r="Q674" s="1">
        <f>IFERROR([1]Energy_Balances!M$157/([1]Energy_Balances!M$157+[1]Energy_Balances!M$72),0)*Q668</f>
        <v>3.0651219078361193E-3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0</v>
      </c>
      <c r="N675" s="1">
        <f>IFERROR([1]Energy_Balances!J$157/([1]Energy_Balances!J$157+[1]Energy_Balances!J$72),0)*N669</f>
        <v>0</v>
      </c>
      <c r="O675" s="1">
        <f>IFERROR([1]Energy_Balances!K$157/([1]Energy_Balances!K$157+[1]Energy_Balances!K$72),0)*O669</f>
        <v>0</v>
      </c>
      <c r="P675" s="1">
        <f>IFERROR([1]Energy_Balances!L$157/([1]Energy_Balances!L$157+[1]Energy_Balances!L$72),0)*P669</f>
        <v>0</v>
      </c>
      <c r="Q675" s="1">
        <f>IFERROR([1]Energy_Balances!M$157/([1]Energy_Balances!M$157+[1]Energy_Balances!M$72),0)*Q669</f>
        <v>0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4.2070076458854454E-3</v>
      </c>
      <c r="N676" s="1">
        <f t="shared" si="768"/>
        <v>4.2012819647481714E-3</v>
      </c>
      <c r="O676" s="1">
        <f t="shared" si="768"/>
        <v>6.9466024763946317E-3</v>
      </c>
      <c r="P676" s="1">
        <f>SUM(P677:P678)</f>
        <v>7.3832039200898789E-3</v>
      </c>
      <c r="Q676" s="1">
        <f>SUM(Q677:Q678)</f>
        <v>2.7828959866385901E-2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4.2070076458854454E-3</v>
      </c>
      <c r="N677" s="1">
        <f>[1]Other_transformation!J31</f>
        <v>4.2012819647481714E-3</v>
      </c>
      <c r="O677" s="1">
        <f>[1]Other_transformation!K31</f>
        <v>6.9466024763946317E-3</v>
      </c>
      <c r="P677" s="1">
        <f>[1]Other_transformation!L31</f>
        <v>7.3832039200898789E-3</v>
      </c>
      <c r="Q677" s="1">
        <f>[1]Other_transformation!M31</f>
        <v>2.7828959866385901E-2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0</v>
      </c>
      <c r="N678" s="1">
        <f>[1]Other_transformation!J32</f>
        <v>0</v>
      </c>
      <c r="O678" s="1">
        <f>[1]Other_transformation!K32</f>
        <v>0</v>
      </c>
      <c r="P678" s="1">
        <f>[1]Other_transformation!L32</f>
        <v>0</v>
      </c>
      <c r="Q678" s="1">
        <f>[1]Other_transformation!M32</f>
        <v>0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4.8643861327562817E-3</v>
      </c>
      <c r="G679" s="3">
        <f t="shared" ref="G679:K679" si="769">SUM(G680,G684,G686,G695)</f>
        <v>6.3181157680905512E-3</v>
      </c>
      <c r="H679" s="3">
        <f t="shared" si="769"/>
        <v>6.2251233526560935E-3</v>
      </c>
      <c r="I679" s="3">
        <f t="shared" si="769"/>
        <v>7.6816396445496121E-3</v>
      </c>
      <c r="J679" s="3">
        <f t="shared" si="769"/>
        <v>2.309368992978705E-2</v>
      </c>
      <c r="K679" s="3">
        <f t="shared" si="769"/>
        <v>3.205906343354769E-2</v>
      </c>
      <c r="L679" s="3">
        <f t="shared" ref="L679:O679" si="770">SUM(L680,L684,L686,L695)</f>
        <v>3.1068212501800752E-2</v>
      </c>
      <c r="M679" s="3">
        <f t="shared" si="770"/>
        <v>0.12850190013751378</v>
      </c>
      <c r="N679" s="3">
        <f t="shared" si="770"/>
        <v>0.13716777826425355</v>
      </c>
      <c r="O679" s="3">
        <f t="shared" si="770"/>
        <v>0.5214246214277598</v>
      </c>
      <c r="P679" s="3">
        <f>SUM(P680,P684,P686,P695)</f>
        <v>0.78952111023553562</v>
      </c>
      <c r="Q679" s="3">
        <f>SUM(Q680,Q684,Q686,Q695)</f>
        <v>0.91405320228082643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4.8643861327562817E-3</v>
      </c>
      <c r="G680" s="1">
        <f t="shared" ref="G680:K680" si="771">SUM(G681:G683)</f>
        <v>6.3181157680905512E-3</v>
      </c>
      <c r="H680" s="1">
        <f t="shared" si="771"/>
        <v>6.2251233526560935E-3</v>
      </c>
      <c r="I680" s="1">
        <f t="shared" si="771"/>
        <v>7.6816396445496121E-3</v>
      </c>
      <c r="J680" s="1">
        <f t="shared" si="771"/>
        <v>2.309368992978705E-2</v>
      </c>
      <c r="K680" s="1">
        <f t="shared" si="771"/>
        <v>3.1136093121208831E-2</v>
      </c>
      <c r="L680" s="1">
        <f t="shared" ref="L680:O680" si="772">SUM(L681:L683)</f>
        <v>3.0035089020783574E-2</v>
      </c>
      <c r="M680" s="1">
        <f t="shared" si="772"/>
        <v>0.11902306824063788</v>
      </c>
      <c r="N680" s="1">
        <f t="shared" si="772"/>
        <v>0.12781046304534804</v>
      </c>
      <c r="O680" s="1">
        <f t="shared" si="772"/>
        <v>0.50709344088880415</v>
      </c>
      <c r="P680" s="1">
        <f>SUM(P681:P683)</f>
        <v>0.77439711419944179</v>
      </c>
      <c r="Q680" s="1">
        <f>SUM(Q681:Q683)</f>
        <v>0.86147268325988569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4.8643861327562817E-3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6.3181157680905512E-3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6.2251233526560935E-3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7.6639885341425219E-3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2.2685283902726547E-2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2.3867649158910976E-2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2.0767630107474733E-2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0.10748556278965679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0.11747889727694608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0.49571453783053587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0.76344380541130497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0.84009746730074597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1.7651110407090186E-5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4.0840602706050189E-4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1.0916426412608969E-3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1.3367168972652169E-3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1.3458086517559513E-3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1.3469040522785969E-3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1.3471443655267341E-3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9.9624661477465252E-4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1.8824390434680534E-3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6.1768013210369609E-3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7.9307420160436258E-3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1.0191696799225148E-2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8.984661716123386E-3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1.0031758692741572E-2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9.9570621733622144E-3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1.9492776915671684E-2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9.2297031233885677E-4</v>
      </c>
      <c r="L684" s="1">
        <f t="shared" si="779"/>
        <v>1.0331234810171766E-3</v>
      </c>
      <c r="M684" s="1">
        <f t="shared" si="779"/>
        <v>1.1324107554694588E-3</v>
      </c>
      <c r="N684" s="1">
        <f t="shared" si="779"/>
        <v>9.9829574623593108E-4</v>
      </c>
      <c r="O684" s="1">
        <f t="shared" si="779"/>
        <v>1.1146398547490629E-3</v>
      </c>
      <c r="P684" s="1">
        <f>P685</f>
        <v>1.1063402414846894E-3</v>
      </c>
      <c r="Q684" s="1">
        <f>Q685</f>
        <v>2.1658641017412951E-3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9.2297031233885677E-4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1.0331234810171766E-3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1.1324107554694588E-3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9.9829574623593108E-4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1.1146398547490629E-3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1.1063402414846894E-3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2.1658641017412951E-3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1.3347417315973463E-3</v>
      </c>
      <c r="N686" s="1">
        <f t="shared" si="781"/>
        <v>1.3568828647559303E-3</v>
      </c>
      <c r="O686" s="1">
        <f t="shared" si="781"/>
        <v>1.6388698902155487E-3</v>
      </c>
      <c r="P686" s="1">
        <f>SUM(P687:P688)</f>
        <v>1.712315927792637E-3</v>
      </c>
      <c r="Q686" s="1">
        <f>SUM(Q687:Q688)</f>
        <v>4.0330551418896327E-3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1.3347417315973463E-3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1.3568828647559303E-3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1.6388698902155487E-3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1.712315927792637E-3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4.0330551418896327E-3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0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0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0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0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0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1.3347417315973463E-3</v>
      </c>
      <c r="N692" s="1">
        <f t="shared" si="790"/>
        <v>1.3568828647559303E-3</v>
      </c>
      <c r="O692" s="1">
        <f t="shared" si="790"/>
        <v>1.6388698902155487E-3</v>
      </c>
      <c r="P692" s="1">
        <f>SUM(P693:P694)</f>
        <v>1.712315927792637E-3</v>
      </c>
      <c r="Q692" s="1">
        <f>SUM(Q693:Q694)</f>
        <v>4.0330551418896327E-3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1.3347417315973463E-3</v>
      </c>
      <c r="N693" s="1">
        <f t="shared" si="792"/>
        <v>1.3568828647559303E-3</v>
      </c>
      <c r="O693" s="1">
        <f t="shared" si="792"/>
        <v>1.6388698902155487E-3</v>
      </c>
      <c r="P693" s="1">
        <f>IFERROR(P674/P668,0)*P687</f>
        <v>1.712315927792637E-3</v>
      </c>
      <c r="Q693" s="1">
        <f>IFERROR(Q674/Q668,0)*Q687</f>
        <v>4.0330551418896327E-3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0</v>
      </c>
      <c r="N694" s="1">
        <f t="shared" si="793"/>
        <v>0</v>
      </c>
      <c r="O694" s="1">
        <f t="shared" si="793"/>
        <v>0</v>
      </c>
      <c r="P694" s="1">
        <f>IFERROR(P675/P669,0)*P688</f>
        <v>0</v>
      </c>
      <c r="Q694" s="1">
        <f>IFERROR(Q675/Q669,0)*Q688</f>
        <v>0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7.0116794098090815E-3</v>
      </c>
      <c r="N695" s="1">
        <f t="shared" si="795"/>
        <v>7.0021366079136204E-3</v>
      </c>
      <c r="O695" s="1">
        <f t="shared" si="795"/>
        <v>1.157767079399105E-2</v>
      </c>
      <c r="P695" s="1">
        <f>SUM(P696:P697)</f>
        <v>1.2305339866816459E-2</v>
      </c>
      <c r="Q695" s="1">
        <f>SUM(Q696:Q697)</f>
        <v>4.6381599777309858E-2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7.0116794098090815E-3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7.0021366079136204E-3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1.157767079399105E-2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1.2305339866816459E-2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4.6381599777309858E-2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0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0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0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0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0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0.68500000000000083</v>
      </c>
      <c r="G699" s="4">
        <f t="shared" ref="G699:K699" si="797">IFERROR(G664/G681,"-")</f>
        <v>0.69400000000000006</v>
      </c>
      <c r="H699" s="4">
        <f t="shared" si="797"/>
        <v>0.70750000000000068</v>
      </c>
      <c r="I699" s="4">
        <f t="shared" si="797"/>
        <v>0.72999999999999976</v>
      </c>
      <c r="J699" s="4">
        <f t="shared" si="797"/>
        <v>0.75249999999999917</v>
      </c>
      <c r="K699" s="4">
        <f t="shared" si="797"/>
        <v>0.77500000000000002</v>
      </c>
      <c r="L699" s="4">
        <f t="shared" ref="L699:O699" si="798">IFERROR(L664/L681,"-")</f>
        <v>0.79749999999999943</v>
      </c>
      <c r="M699" s="4">
        <f t="shared" si="798"/>
        <v>0.82000000000000017</v>
      </c>
      <c r="N699" s="4">
        <f t="shared" si="798"/>
        <v>0.8199999999999994</v>
      </c>
      <c r="O699" s="4">
        <f t="shared" si="798"/>
        <v>0.82000000000000062</v>
      </c>
      <c r="P699" s="4">
        <f>IFERROR(P664/P681,"-")</f>
        <v>0.82000000000000017</v>
      </c>
      <c r="Q699" s="4">
        <f>IFERROR(Q664/Q681,"-")</f>
        <v>0.82000000000000028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0.72999999999999954</v>
      </c>
      <c r="J700" s="4">
        <f t="shared" si="800"/>
        <v>0.75249999999999972</v>
      </c>
      <c r="K700" s="4">
        <f t="shared" si="800"/>
        <v>0.77499999999999969</v>
      </c>
      <c r="L700" s="4">
        <f t="shared" ref="L700:O700" si="801">IFERROR(L665/L682,"-")</f>
        <v>0.79749999999999954</v>
      </c>
      <c r="M700" s="4">
        <f t="shared" si="801"/>
        <v>0.82000000000000006</v>
      </c>
      <c r="N700" s="4">
        <f t="shared" si="801"/>
        <v>0.82000000000000028</v>
      </c>
      <c r="O700" s="4">
        <f t="shared" si="801"/>
        <v>0.81999999999999929</v>
      </c>
      <c r="P700" s="4">
        <f>IFERROR(P665/P682,"-")</f>
        <v>0.82000000000000017</v>
      </c>
      <c r="Q700" s="4">
        <f>IFERROR(Q665/Q682,"-")</f>
        <v>0.82000000000000017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0.87</v>
      </c>
      <c r="L701" s="4">
        <f t="shared" ref="L701:O701" si="803">IFERROR(L666/SUM(L683,L685),"-")</f>
        <v>0.88474576271186456</v>
      </c>
      <c r="M701" s="4">
        <f t="shared" si="803"/>
        <v>0.90000000000000024</v>
      </c>
      <c r="N701" s="4">
        <f t="shared" si="803"/>
        <v>0.90000000000000013</v>
      </c>
      <c r="O701" s="4">
        <f t="shared" si="803"/>
        <v>0.90000000000000013</v>
      </c>
      <c r="P701" s="4">
        <f>IFERROR(P666/SUM(P683,P685),"-")</f>
        <v>0.90000000000000013</v>
      </c>
      <c r="Q701" s="4">
        <f>IFERROR(Q666/SUM(Q683,Q685),"-")</f>
        <v>0.90000000000000013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0.76</v>
      </c>
      <c r="N702" s="4">
        <f t="shared" si="805"/>
        <v>0.75999999999999945</v>
      </c>
      <c r="O702" s="4">
        <f t="shared" si="805"/>
        <v>0.76000000000000101</v>
      </c>
      <c r="P702" s="4">
        <f>IFERROR(P668/P687,"-")</f>
        <v>0.75999999999999956</v>
      </c>
      <c r="Q702" s="4">
        <f>IFERROR(Q668/Q687,"-")</f>
        <v>0.75999999999999968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 t="str">
        <f t="shared" si="806"/>
        <v>-</v>
      </c>
      <c r="N703" s="4" t="str">
        <f t="shared" si="806"/>
        <v>-</v>
      </c>
      <c r="O703" s="4" t="str">
        <f t="shared" si="806"/>
        <v>-</v>
      </c>
      <c r="P703" s="4" t="str">
        <f>IFERROR(P669/P688,"-")</f>
        <v>-</v>
      </c>
      <c r="Q703" s="4" t="str">
        <f>IFERROR(Q669/Q688,"-")</f>
        <v>-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0.59999999999999953</v>
      </c>
      <c r="N704" s="4">
        <f t="shared" si="808"/>
        <v>0.59999999999999987</v>
      </c>
      <c r="O704" s="4">
        <f t="shared" si="808"/>
        <v>0.6000000000000002</v>
      </c>
      <c r="P704" s="4">
        <f>IFERROR(P677/P696,"-")</f>
        <v>0.60000000000000031</v>
      </c>
      <c r="Q704" s="4">
        <f>IFERROR(Q677/Q696,"-")</f>
        <v>0.59999999999999976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 t="str">
        <f t="shared" si="809"/>
        <v>-</v>
      </c>
      <c r="N705" s="4" t="str">
        <f t="shared" si="809"/>
        <v>-</v>
      </c>
      <c r="O705" s="4" t="str">
        <f t="shared" si="809"/>
        <v>-</v>
      </c>
      <c r="P705" s="4" t="str">
        <f>IFERROR(P678/P697,"-")</f>
        <v>-</v>
      </c>
      <c r="Q705" s="4" t="str">
        <f>IFERROR(Q678/Q697,"-")</f>
        <v>-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1.17647137509615</v>
      </c>
      <c r="G706" s="1">
        <f>[1]Other_transformation!C$39</f>
        <v>3.1780948820606043</v>
      </c>
      <c r="H706" s="1">
        <f>[1]Other_transformation!D$39</f>
        <v>3.1750578860365479</v>
      </c>
      <c r="I706" s="1">
        <f>[1]Other_transformation!E$39</f>
        <v>3.1750260260360736</v>
      </c>
      <c r="J706" s="1">
        <f>[1]Other_transformation!F$39</f>
        <v>3.1750266845537545</v>
      </c>
      <c r="K706" s="1">
        <f>[1]Other_transformation!G$39</f>
        <v>3.1741632462008957</v>
      </c>
      <c r="L706" s="1">
        <f>[1]Other_transformation!H$39</f>
        <v>3.1741828287861553</v>
      </c>
      <c r="M706" s="1">
        <f>[1]Other_transformation!I$39</f>
        <v>3.1756887382587426</v>
      </c>
      <c r="N706" s="1">
        <f>[1]Other_transformation!J$39</f>
        <v>3.1755998327561921</v>
      </c>
      <c r="O706" s="1">
        <f>[1]Other_transformation!K$39</f>
        <v>3.1760382110032452</v>
      </c>
      <c r="P706" s="1">
        <f>[1]Other_transformation!L$39</f>
        <v>3.1760930416652808</v>
      </c>
      <c r="Q706" s="1">
        <f>[1]Other_transformation!M$39</f>
        <v>3.1792747168363369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1.2890710214847443</v>
      </c>
      <c r="G707" s="1">
        <f>[1]Other_transformation!C$38</f>
        <v>3.4822691845422002</v>
      </c>
      <c r="H707" s="1">
        <f>[1]Other_transformation!D$38</f>
        <v>3.4789415187359216</v>
      </c>
      <c r="I707" s="1">
        <f>[1]Other_transformation!E$38</f>
        <v>3.4789066094264149</v>
      </c>
      <c r="J707" s="1">
        <f>[1]Other_transformation!F$38</f>
        <v>3.4789073309705785</v>
      </c>
      <c r="K707" s="1">
        <f>[1]Other_transformation!G$38</f>
        <v>3.4779612532477673</v>
      </c>
      <c r="L707" s="1">
        <f>[1]Other_transformation!H$38</f>
        <v>3.4779827100751262</v>
      </c>
      <c r="M707" s="1">
        <f>[1]Other_transformation!I$38</f>
        <v>3.4796327495943005</v>
      </c>
      <c r="N707" s="1">
        <f>[1]Other_transformation!J$38</f>
        <v>3.4795353349785176</v>
      </c>
      <c r="O707" s="1">
        <f>[1]Other_transformation!K$38</f>
        <v>3.4800156702477651</v>
      </c>
      <c r="P707" s="1">
        <f>[1]Other_transformation!L$38</f>
        <v>3.4800757487324758</v>
      </c>
      <c r="Q707" s="1">
        <f>[1]Other_transformation!M$38</f>
        <v>3.48356194087417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0.91265054871926088</v>
      </c>
      <c r="G708" s="14">
        <f t="shared" si="810"/>
        <v>0.91265054871925866</v>
      </c>
      <c r="H708" s="14">
        <f t="shared" si="810"/>
        <v>0.9126505487192581</v>
      </c>
      <c r="I708" s="14">
        <f t="shared" si="810"/>
        <v>0.91265054871925877</v>
      </c>
      <c r="J708" s="14">
        <f t="shared" si="810"/>
        <v>0.91265054871925988</v>
      </c>
      <c r="K708" s="14">
        <f t="shared" si="810"/>
        <v>0.91265054871925877</v>
      </c>
      <c r="L708" s="14">
        <f t="shared" ref="L708:O708" si="811">L706/L707</f>
        <v>0.91265054871925788</v>
      </c>
      <c r="M708" s="14">
        <f t="shared" si="811"/>
        <v>0.9126505487192591</v>
      </c>
      <c r="N708" s="14">
        <f t="shared" si="811"/>
        <v>0.91265054871925821</v>
      </c>
      <c r="O708" s="14">
        <f t="shared" si="811"/>
        <v>0.91265054871925977</v>
      </c>
      <c r="P708" s="14">
        <f>P706/P707</f>
        <v>0.91265054871925921</v>
      </c>
      <c r="Q708" s="14">
        <f>Q706/Q707</f>
        <v>0.91265054871925866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5.9796280180248074</v>
      </c>
      <c r="G709" s="17" cm="1">
        <f t="array" ref="G709">SUMPRODUCT(("CT_CWODPLT"=[1]OUT_SyntheticFuels!$C$4:$C$1000)*1,("Var_Fout"=[1]OUT_SyntheticFuels!$B$4:$B$1000)*1,[1]OUT_SyntheticFuels!F$4:F$1000)</f>
        <v>6.9696505189963434</v>
      </c>
      <c r="H709" s="17" cm="1">
        <f t="array" ref="H709">SUMPRODUCT(("CT_CWODPLT"=[1]OUT_SyntheticFuels!$C$4:$C$1000)*1,("Var_Fout"=[1]OUT_SyntheticFuels!$B$4:$B$1000)*1,[1]OUT_SyntheticFuels!G$4:G$1000)</f>
        <v>6.7840165828306498</v>
      </c>
      <c r="I709" s="17" cm="1">
        <f t="array" ref="I709">SUMPRODUCT(("CT_CWODPLT"=[1]OUT_SyntheticFuels!$C$4:$C$1000)*1,("Var_Fout"=[1]OUT_SyntheticFuels!$B$4:$B$1000)*1,[1]OUT_SyntheticFuels!H$4:H$1000)</f>
        <v>7.1474054266254532</v>
      </c>
      <c r="J709" s="17" cm="1">
        <f t="array" ref="J709">SUMPRODUCT(("CT_CWODPLT"=[1]OUT_SyntheticFuels!$C$4:$C$1000)*1,("Var_Fout"=[1]OUT_SyntheticFuels!$B$4:$B$1000)*1,[1]OUT_SyntheticFuels!I$4:I$1000)</f>
        <v>7.4295964962287497</v>
      </c>
      <c r="K709" s="17" cm="1">
        <f t="array" ref="K709">SUMPRODUCT(("CT_CWODPLT"=[1]OUT_SyntheticFuels!$C$4:$C$1000)*1,("Var_Fout"=[1]OUT_SyntheticFuels!$B$4:$B$1000)*1,[1]OUT_SyntheticFuels!J$4:J$1000)</f>
        <v>7.8489613890088599</v>
      </c>
      <c r="L709" s="17" cm="1">
        <f t="array" ref="L709">SUMPRODUCT(("CT_CWODPLT"=[1]OUT_SyntheticFuels!$C$4:$C$1000)*1,("Var_Fout"=[1]OUT_SyntheticFuels!$B$4:$B$1000)*1,[1]OUT_SyntheticFuels!K$4:K$1000)</f>
        <v>7.8162622920523113</v>
      </c>
      <c r="M709" s="17" cm="1">
        <f t="array" ref="M709">SUMPRODUCT(("CT_CWODPLT"=[1]OUT_SyntheticFuels!$C$4:$C$1000)*1,("Var_Fout"=[1]OUT_SyntheticFuels!$B$4:$B$1000)*1,[1]OUT_SyntheticFuels!L$4:L$1000)</f>
        <v>7.9394489983457692</v>
      </c>
      <c r="N709" s="17" cm="1">
        <f t="array" ref="N709">SUMPRODUCT(("CT_CWODPLT"=[1]OUT_SyntheticFuels!$C$4:$C$1000)*1,("Var_Fout"=[1]OUT_SyntheticFuels!$B$4:$B$1000)*1,[1]OUT_SyntheticFuels!M$4:M$1000)</f>
        <v>7.9184977413340354</v>
      </c>
      <c r="O709" s="17" cm="1">
        <f t="array" ref="O709">SUMPRODUCT(("CT_CWODPLT"=[1]OUT_SyntheticFuels!$C$4:$C$1000)*1,("Var_Fout"=[1]OUT_SyntheticFuels!$B$4:$B$1000)*1,[1]OUT_SyntheticFuels!N$4:N$1000)</f>
        <v>7.8953316683027275</v>
      </c>
      <c r="P709" s="17" cm="1">
        <f t="array" ref="P709">SUMPRODUCT(("CT_CWODPLT"=[1]OUT_SyntheticFuels!$C$4:$C$1000)*1,("Var_Fout"=[1]OUT_SyntheticFuels!$B$4:$B$1000)*1,[1]OUT_SyntheticFuels!O$4:O$1000)</f>
        <v>7.8343817196849521</v>
      </c>
      <c r="Q709" s="17" cm="1">
        <f t="array" ref="Q709">SUMPRODUCT(("CT_CWODPLT"=[1]OUT_SyntheticFuels!$C$4:$C$1000)*1,("Var_Fout"=[1]OUT_SyntheticFuels!$B$4:$B$1000)*1,[1]OUT_SyntheticFuels!P$4:P$1000)</f>
        <v>7.7131016942026402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5.9796280180248074</v>
      </c>
      <c r="G710" s="18">
        <f t="shared" ref="G710:K710" si="812">G709</f>
        <v>6.9696505189963434</v>
      </c>
      <c r="H710" s="18">
        <f t="shared" si="812"/>
        <v>6.7840165828306498</v>
      </c>
      <c r="I710" s="18">
        <f t="shared" si="812"/>
        <v>7.1474054266254532</v>
      </c>
      <c r="J710" s="18">
        <f t="shared" si="812"/>
        <v>7.4295964962287497</v>
      </c>
      <c r="K710" s="18">
        <f t="shared" si="812"/>
        <v>7.8489613890088599</v>
      </c>
      <c r="L710" s="18">
        <f t="shared" ref="L710:O710" si="813">L709</f>
        <v>7.8162622920523113</v>
      </c>
      <c r="M710" s="18">
        <f t="shared" si="813"/>
        <v>7.9394489983457692</v>
      </c>
      <c r="N710" s="18">
        <f t="shared" si="813"/>
        <v>7.9184977413340354</v>
      </c>
      <c r="O710" s="18">
        <f t="shared" si="813"/>
        <v>7.8953316683027275</v>
      </c>
      <c r="P710" s="18">
        <f>P709</f>
        <v>7.8343817196849521</v>
      </c>
      <c r="Q710" s="18">
        <f>Q709</f>
        <v>7.7131016942026402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7.1186047833628692</v>
      </c>
      <c r="G711" s="17" cm="1">
        <f t="array" ref="G711">SUMPRODUCT(("CT_CWODPLT"=[1]OUT_SyntheticFuels!$C$4:$C$1000)*1,("Var_Fin"=[1]OUT_SyntheticFuels!$B$4:$B$1000)*1,[1]OUT_SyntheticFuels!F$4:F$1000)</f>
        <v>8.2972029988051759</v>
      </c>
      <c r="H711" s="17" cm="1">
        <f t="array" ref="H711">SUMPRODUCT(("CT_CWODPLT"=[1]OUT_SyntheticFuels!$C$4:$C$1000)*1,("Var_Fin"=[1]OUT_SyntheticFuels!$B$4:$B$1000)*1,[1]OUT_SyntheticFuels!G$4:G$1000)</f>
        <v>8.0762102176555466</v>
      </c>
      <c r="I711" s="17" cm="1">
        <f t="array" ref="I711">SUMPRODUCT(("CT_CWODPLT"=[1]OUT_SyntheticFuels!$C$4:$C$1000)*1,("Var_Fin"=[1]OUT_SyntheticFuels!$B$4:$B$1000)*1,[1]OUT_SyntheticFuels!H$4:H$1000)</f>
        <v>8.5088159840779234</v>
      </c>
      <c r="J711" s="17" cm="1">
        <f t="array" ref="J711">SUMPRODUCT(("CT_CWODPLT"=[1]OUT_SyntheticFuels!$C$4:$C$1000)*1,("Var_Fin"=[1]OUT_SyntheticFuels!$B$4:$B$1000)*1,[1]OUT_SyntheticFuels!I$4:I$1000)</f>
        <v>8.8447577336056646</v>
      </c>
      <c r="K711" s="17" cm="1">
        <f t="array" ref="K711">SUMPRODUCT(("CT_CWODPLT"=[1]OUT_SyntheticFuels!$C$4:$C$1000)*1,("Var_Fin"=[1]OUT_SyntheticFuels!$B$4:$B$1000)*1,[1]OUT_SyntheticFuels!J$4:J$1000)</f>
        <v>9.3440016535819765</v>
      </c>
      <c r="L711" s="17" cm="1">
        <f t="array" ref="L711">SUMPRODUCT(("CT_CWODPLT"=[1]OUT_SyntheticFuels!$C$4:$C$1000)*1,("Var_Fin"=[1]OUT_SyntheticFuels!$B$4:$B$1000)*1,[1]OUT_SyntheticFuels!K$4:K$1000)</f>
        <v>9.3050741572051319</v>
      </c>
      <c r="M711" s="17" cm="1">
        <f t="array" ref="M711">SUMPRODUCT(("CT_CWODPLT"=[1]OUT_SyntheticFuels!$C$4:$C$1000)*1,("Var_Fin"=[1]OUT_SyntheticFuels!$B$4:$B$1000)*1,[1]OUT_SyntheticFuels!L$4:L$1000)</f>
        <v>9.451724998030679</v>
      </c>
      <c r="N711" s="17" cm="1">
        <f t="array" ref="N711">SUMPRODUCT(("CT_CWODPLT"=[1]OUT_SyntheticFuels!$C$4:$C$1000)*1,("Var_Fin"=[1]OUT_SyntheticFuels!$B$4:$B$1000)*1,[1]OUT_SyntheticFuels!M$4:M$1000)</f>
        <v>9.4267830253976541</v>
      </c>
      <c r="O711" s="17" cm="1">
        <f t="array" ref="O711">SUMPRODUCT(("CT_CWODPLT"=[1]OUT_SyntheticFuels!$C$4:$C$1000)*1,("Var_Fin"=[1]OUT_SyntheticFuels!$B$4:$B$1000)*1,[1]OUT_SyntheticFuels!N$4:N$1000)</f>
        <v>9.3992043670270604</v>
      </c>
      <c r="P711" s="17" cm="1">
        <f t="array" ref="P711">SUMPRODUCT(("CT_CWODPLT"=[1]OUT_SyntheticFuels!$C$4:$C$1000)*1,("Var_Fin"=[1]OUT_SyntheticFuels!$B$4:$B$1000)*1,[1]OUT_SyntheticFuels!O$4:O$1000)</f>
        <v>9.3266449043868516</v>
      </c>
      <c r="Q711" s="17" cm="1">
        <f t="array" ref="Q711">SUMPRODUCT(("CT_CWODPLT"=[1]OUT_SyntheticFuels!$C$4:$C$1000)*1,("Var_Fin"=[1]OUT_SyntheticFuels!$B$4:$B$1000)*1,[1]OUT_SyntheticFuels!P$4:P$1000)</f>
        <v>9.1822639216698079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7.1186047833628692</v>
      </c>
      <c r="G712" s="18">
        <f t="shared" si="814"/>
        <v>8.2972029988051759</v>
      </c>
      <c r="H712" s="18">
        <f t="shared" si="814"/>
        <v>8.0762102176555466</v>
      </c>
      <c r="I712" s="18">
        <f t="shared" si="814"/>
        <v>8.5088159840779234</v>
      </c>
      <c r="J712" s="18">
        <f t="shared" si="814"/>
        <v>8.8447577336056646</v>
      </c>
      <c r="K712" s="18">
        <f t="shared" si="814"/>
        <v>9.3440016535819765</v>
      </c>
      <c r="L712" s="18">
        <f t="shared" ref="L712:O712" si="815">L711</f>
        <v>9.3050741572051319</v>
      </c>
      <c r="M712" s="18">
        <f t="shared" si="815"/>
        <v>9.451724998030679</v>
      </c>
      <c r="N712" s="18">
        <f t="shared" si="815"/>
        <v>9.4267830253976541</v>
      </c>
      <c r="O712" s="18">
        <f t="shared" si="815"/>
        <v>9.3992043670270604</v>
      </c>
      <c r="P712" s="18">
        <f>P711</f>
        <v>9.3266449043868516</v>
      </c>
      <c r="Q712" s="18">
        <f>Q711</f>
        <v>9.1822639216698079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0.83999999999999964</v>
      </c>
      <c r="G713" s="14">
        <f t="shared" si="816"/>
        <v>0.83999999999999952</v>
      </c>
      <c r="H713" s="14">
        <f t="shared" si="816"/>
        <v>0.83999999999999886</v>
      </c>
      <c r="I713" s="14">
        <f t="shared" si="816"/>
        <v>0.83999999999999975</v>
      </c>
      <c r="J713" s="14">
        <f t="shared" si="816"/>
        <v>0.83999999999999908</v>
      </c>
      <c r="K713" s="14">
        <f t="shared" si="816"/>
        <v>0.84</v>
      </c>
      <c r="L713" s="14">
        <f t="shared" ref="L713:O713" si="817">IFERROR(L709/L711,"-")</f>
        <v>0.84000000000000008</v>
      </c>
      <c r="M713" s="14">
        <f t="shared" si="817"/>
        <v>0.83999999999999986</v>
      </c>
      <c r="N713" s="14">
        <f t="shared" si="817"/>
        <v>0.84000000000000064</v>
      </c>
      <c r="O713" s="14">
        <f t="shared" si="817"/>
        <v>0.83999999999999964</v>
      </c>
      <c r="P713" s="14">
        <f>IFERROR(P709/P711,"-")</f>
        <v>0.83999999999999964</v>
      </c>
      <c r="Q713" s="14">
        <f>IFERROR(Q709/Q711,"-")</f>
        <v>0.84000000000000019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</v>
      </c>
      <c r="L714" s="17">
        <f t="shared" ref="L714:O714" si="819">L715+L717</f>
        <v>0</v>
      </c>
      <c r="M714" s="17">
        <f t="shared" si="819"/>
        <v>0</v>
      </c>
      <c r="N714" s="17">
        <f t="shared" si="819"/>
        <v>0</v>
      </c>
      <c r="O714" s="17">
        <f t="shared" si="819"/>
        <v>0</v>
      </c>
      <c r="P714" s="17">
        <f>P715+P717</f>
        <v>0</v>
      </c>
      <c r="Q714" s="17">
        <f>Q715+Q717</f>
        <v>0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0</v>
      </c>
      <c r="L715" s="18">
        <f t="shared" si="820"/>
        <v>0</v>
      </c>
      <c r="M715" s="18">
        <f t="shared" si="820"/>
        <v>0</v>
      </c>
      <c r="N715" s="18">
        <f t="shared" si="820"/>
        <v>0</v>
      </c>
      <c r="O715" s="18">
        <f t="shared" si="820"/>
        <v>0</v>
      </c>
      <c r="P715" s="18">
        <f>P716</f>
        <v>0</v>
      </c>
      <c r="Q715" s="18">
        <f>Q716</f>
        <v>0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0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0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0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0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0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0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0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</v>
      </c>
      <c r="L717" s="18">
        <f t="shared" ref="L717:O717" si="823">SUM(L718:L720)</f>
        <v>0</v>
      </c>
      <c r="M717" s="18">
        <f t="shared" si="823"/>
        <v>0</v>
      </c>
      <c r="N717" s="18">
        <f t="shared" si="823"/>
        <v>0</v>
      </c>
      <c r="O717" s="18">
        <f t="shared" si="823"/>
        <v>0</v>
      </c>
      <c r="P717" s="18">
        <f>SUM(P718:P720)</f>
        <v>0</v>
      </c>
      <c r="Q717" s="18">
        <f>SUM(Q718:Q720)</f>
        <v>0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0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0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0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0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0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0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0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0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</v>
      </c>
      <c r="L721" s="17">
        <f t="shared" si="825"/>
        <v>0</v>
      </c>
      <c r="M721" s="17">
        <f t="shared" si="825"/>
        <v>0</v>
      </c>
      <c r="N721" s="17">
        <f t="shared" si="825"/>
        <v>0</v>
      </c>
      <c r="O721" s="17">
        <f t="shared" si="825"/>
        <v>0</v>
      </c>
      <c r="P721" s="17">
        <f>P722</f>
        <v>0</v>
      </c>
      <c r="Q721" s="17">
        <f>Q722</f>
        <v>0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</v>
      </c>
      <c r="L722" s="18">
        <f t="shared" ref="L722:O722" si="828">SUM(L723,L725)</f>
        <v>0</v>
      </c>
      <c r="M722" s="18">
        <f t="shared" si="828"/>
        <v>0</v>
      </c>
      <c r="N722" s="18">
        <f t="shared" si="828"/>
        <v>0</v>
      </c>
      <c r="O722" s="18">
        <f t="shared" si="828"/>
        <v>0</v>
      </c>
      <c r="P722" s="18">
        <f>SUM(P723,P725)</f>
        <v>0</v>
      </c>
      <c r="Q722" s="18">
        <f>SUM(Q723,Q725)</f>
        <v>0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0</v>
      </c>
      <c r="L723" s="18">
        <f t="shared" si="830"/>
        <v>0</v>
      </c>
      <c r="M723" s="18">
        <f t="shared" si="830"/>
        <v>0</v>
      </c>
      <c r="N723" s="18">
        <f t="shared" si="830"/>
        <v>0</v>
      </c>
      <c r="O723" s="18">
        <f t="shared" si="830"/>
        <v>0</v>
      </c>
      <c r="P723" s="18">
        <f>P724</f>
        <v>0</v>
      </c>
      <c r="Q723" s="18">
        <f>Q724</f>
        <v>0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0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0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0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0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0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0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0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</v>
      </c>
      <c r="L725" s="18">
        <f t="shared" ref="L725:O725" si="832">SUM(L726:L728)</f>
        <v>0</v>
      </c>
      <c r="M725" s="18">
        <f t="shared" si="832"/>
        <v>0</v>
      </c>
      <c r="N725" s="18">
        <f t="shared" si="832"/>
        <v>0</v>
      </c>
      <c r="O725" s="18">
        <f t="shared" si="832"/>
        <v>0</v>
      </c>
      <c r="P725" s="18">
        <f>SUM(P726:P728)</f>
        <v>0</v>
      </c>
      <c r="Q725" s="18">
        <f>SUM(Q726:Q728)</f>
        <v>0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0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0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0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0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0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0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0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0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0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0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 t="str">
        <f t="shared" si="834"/>
        <v>-</v>
      </c>
      <c r="L730" s="14" t="str">
        <f t="shared" ref="L730:O730" si="835">IFERROR(L716/L724,"-")</f>
        <v>-</v>
      </c>
      <c r="M730" s="14" t="str">
        <f t="shared" si="835"/>
        <v>-</v>
      </c>
      <c r="N730" s="14" t="str">
        <f t="shared" si="835"/>
        <v>-</v>
      </c>
      <c r="O730" s="14" t="str">
        <f t="shared" si="835"/>
        <v>-</v>
      </c>
      <c r="P730" s="14" t="str">
        <f>IFERROR(P716/P724,"-")</f>
        <v>-</v>
      </c>
      <c r="Q730" s="14" t="str">
        <f>IFERROR(Q716/Q724,"-")</f>
        <v>-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 t="str">
        <f t="shared" si="837"/>
        <v>-</v>
      </c>
      <c r="L731" s="16" t="str">
        <f t="shared" ref="L731:O731" si="838">IFERROR(L718/L726,"-")</f>
        <v>-</v>
      </c>
      <c r="M731" s="16" t="str">
        <f t="shared" si="838"/>
        <v>-</v>
      </c>
      <c r="N731" s="16" t="str">
        <f t="shared" si="838"/>
        <v>-</v>
      </c>
      <c r="O731" s="16" t="str">
        <f t="shared" si="838"/>
        <v>-</v>
      </c>
      <c r="P731" s="16" t="str">
        <f t="shared" ref="P731:Q733" si="839">IFERROR(P718/P726,"-")</f>
        <v>-</v>
      </c>
      <c r="Q731" s="16" t="str">
        <f t="shared" si="839"/>
        <v>-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 t="str">
        <f t="shared" si="840"/>
        <v>-</v>
      </c>
      <c r="L732" s="16" t="str">
        <f t="shared" ref="L732:O732" si="841">IFERROR(L719/L727,"-")</f>
        <v>-</v>
      </c>
      <c r="M732" s="16" t="str">
        <f t="shared" si="841"/>
        <v>-</v>
      </c>
      <c r="N732" s="16" t="str">
        <f t="shared" si="841"/>
        <v>-</v>
      </c>
      <c r="O732" s="16" t="str">
        <f t="shared" si="841"/>
        <v>-</v>
      </c>
      <c r="P732" s="16" t="str">
        <f t="shared" si="839"/>
        <v>-</v>
      </c>
      <c r="Q732" s="16" t="str">
        <f t="shared" si="839"/>
        <v>-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 t="str">
        <f t="shared" si="842"/>
        <v>-</v>
      </c>
      <c r="L733" s="16" t="str">
        <f t="shared" ref="L733:O733" si="843">IFERROR(L720/L728,"-")</f>
        <v>-</v>
      </c>
      <c r="M733" s="16" t="str">
        <f t="shared" si="843"/>
        <v>-</v>
      </c>
      <c r="N733" s="16" t="str">
        <f t="shared" si="843"/>
        <v>-</v>
      </c>
      <c r="O733" s="16" t="str">
        <f t="shared" si="843"/>
        <v>-</v>
      </c>
      <c r="P733" s="16" t="str">
        <f t="shared" si="839"/>
        <v>-</v>
      </c>
      <c r="Q733" s="16" t="str">
        <f t="shared" si="839"/>
        <v>-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</v>
      </c>
      <c r="L734" s="17">
        <f t="shared" si="848"/>
        <v>0</v>
      </c>
      <c r="M734" s="17">
        <f t="shared" si="848"/>
        <v>0</v>
      </c>
      <c r="N734" s="17">
        <f t="shared" si="848"/>
        <v>0</v>
      </c>
      <c r="O734" s="17">
        <f t="shared" si="848"/>
        <v>0</v>
      </c>
      <c r="P734" s="17">
        <f>P735</f>
        <v>0</v>
      </c>
      <c r="Q734" s="17">
        <f>Q735</f>
        <v>0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</v>
      </c>
      <c r="L735" s="18">
        <f t="shared" ref="L735:O735" si="854">SUM(L739,L741)</f>
        <v>0</v>
      </c>
      <c r="M735" s="18">
        <f t="shared" si="854"/>
        <v>0</v>
      </c>
      <c r="N735" s="18">
        <f t="shared" si="854"/>
        <v>0</v>
      </c>
      <c r="O735" s="18">
        <f t="shared" si="854"/>
        <v>0</v>
      </c>
      <c r="P735" s="18">
        <f>SUM(P739,P741)</f>
        <v>0</v>
      </c>
      <c r="Q735" s="18">
        <f>SUM(Q739,Q741)</f>
        <v>0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</v>
      </c>
      <c r="L737" s="18">
        <f t="shared" ref="L737:O737" si="856">L735-L736-L738</f>
        <v>0</v>
      </c>
      <c r="M737" s="18">
        <f t="shared" si="856"/>
        <v>0</v>
      </c>
      <c r="N737" s="18">
        <f t="shared" si="856"/>
        <v>0</v>
      </c>
      <c r="O737" s="18">
        <f t="shared" si="856"/>
        <v>0</v>
      </c>
      <c r="P737" s="18">
        <f>P735-P736-P738</f>
        <v>0</v>
      </c>
      <c r="Q737" s="18">
        <f>Q735-Q736-Q738</f>
        <v>0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0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0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0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0</v>
      </c>
      <c r="L739" s="18">
        <f t="shared" si="861"/>
        <v>0</v>
      </c>
      <c r="M739" s="18">
        <f t="shared" si="861"/>
        <v>0</v>
      </c>
      <c r="N739" s="18">
        <f t="shared" si="861"/>
        <v>0</v>
      </c>
      <c r="O739" s="18">
        <f t="shared" si="861"/>
        <v>0</v>
      </c>
      <c r="P739" s="18">
        <f>P740</f>
        <v>0</v>
      </c>
      <c r="Q739" s="18">
        <f>Q740</f>
        <v>0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0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</v>
      </c>
      <c r="L741" s="18">
        <f t="shared" ref="L741:O741" si="869">SUM(L742:L744)</f>
        <v>0</v>
      </c>
      <c r="M741" s="18">
        <f t="shared" si="869"/>
        <v>0</v>
      </c>
      <c r="N741" s="18">
        <f t="shared" si="869"/>
        <v>0</v>
      </c>
      <c r="O741" s="18">
        <f t="shared" si="869"/>
        <v>0</v>
      </c>
      <c r="P741" s="18">
        <f>SUM(P742:P744)</f>
        <v>0</v>
      </c>
      <c r="Q741" s="18">
        <f>SUM(Q742:Q744)</f>
        <v>0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0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0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0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0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0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0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0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0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0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0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0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0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0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0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0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0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0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0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0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0</v>
      </c>
      <c r="L745" s="18">
        <f t="shared" ref="L745:O745" si="871">IFERROR(L$736/L$735,0)*L739</f>
        <v>0</v>
      </c>
      <c r="M745" s="18">
        <f t="shared" si="871"/>
        <v>0</v>
      </c>
      <c r="N745" s="18">
        <f t="shared" si="871"/>
        <v>0</v>
      </c>
      <c r="O745" s="18">
        <f t="shared" si="871"/>
        <v>0</v>
      </c>
      <c r="P745" s="18">
        <f t="shared" ref="P745:Q750" si="872">IFERROR(P$736/P$735,0)*P739</f>
        <v>0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0</v>
      </c>
      <c r="L746" s="18">
        <f t="shared" ref="L746:O746" si="874">IFERROR(L$736/L$735,0)*L740</f>
        <v>0</v>
      </c>
      <c r="M746" s="18">
        <f t="shared" si="874"/>
        <v>0</v>
      </c>
      <c r="N746" s="18">
        <f t="shared" si="874"/>
        <v>0</v>
      </c>
      <c r="O746" s="18">
        <f t="shared" si="874"/>
        <v>0</v>
      </c>
      <c r="P746" s="18">
        <f t="shared" si="872"/>
        <v>0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</v>
      </c>
      <c r="L747" s="18">
        <f t="shared" ref="L747:O747" si="878">IFERROR(L$736/L$735,0)*L741</f>
        <v>0</v>
      </c>
      <c r="M747" s="18">
        <f t="shared" si="878"/>
        <v>0</v>
      </c>
      <c r="N747" s="18">
        <f t="shared" si="878"/>
        <v>0</v>
      </c>
      <c r="O747" s="18">
        <f t="shared" si="878"/>
        <v>0</v>
      </c>
      <c r="P747" s="18">
        <f t="shared" si="872"/>
        <v>0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0</v>
      </c>
      <c r="L748" s="18">
        <f t="shared" ref="L748:O748" si="880">IFERROR(L$736/L$735,0)*L742</f>
        <v>0</v>
      </c>
      <c r="M748" s="18">
        <f t="shared" si="880"/>
        <v>0</v>
      </c>
      <c r="N748" s="18">
        <f t="shared" si="880"/>
        <v>0</v>
      </c>
      <c r="O748" s="18">
        <f t="shared" si="880"/>
        <v>0</v>
      </c>
      <c r="P748" s="18">
        <f t="shared" si="872"/>
        <v>0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</v>
      </c>
      <c r="L749" s="18">
        <f t="shared" ref="L749:O749" si="882">IFERROR(L$736/L$735,0)*L743</f>
        <v>0</v>
      </c>
      <c r="M749" s="18">
        <f t="shared" si="882"/>
        <v>0</v>
      </c>
      <c r="N749" s="18">
        <f t="shared" si="882"/>
        <v>0</v>
      </c>
      <c r="O749" s="18">
        <f t="shared" si="882"/>
        <v>0</v>
      </c>
      <c r="P749" s="18">
        <f t="shared" si="872"/>
        <v>0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0</v>
      </c>
      <c r="L750" s="18">
        <f t="shared" ref="L750:O750" si="884">IFERROR(L$736/L$735,0)*L744</f>
        <v>0</v>
      </c>
      <c r="M750" s="18">
        <f t="shared" si="884"/>
        <v>0</v>
      </c>
      <c r="N750" s="18">
        <f t="shared" si="884"/>
        <v>0</v>
      </c>
      <c r="O750" s="18">
        <f t="shared" si="884"/>
        <v>0</v>
      </c>
      <c r="P750" s="18">
        <f t="shared" si="872"/>
        <v>0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0</v>
      </c>
      <c r="L751" s="18">
        <f t="shared" ref="L751:O751" si="886">IFERROR(L$737/L$735,0)*L739</f>
        <v>0</v>
      </c>
      <c r="M751" s="18">
        <f t="shared" si="886"/>
        <v>0</v>
      </c>
      <c r="N751" s="18">
        <f t="shared" si="886"/>
        <v>0</v>
      </c>
      <c r="O751" s="18">
        <f t="shared" si="886"/>
        <v>0</v>
      </c>
      <c r="P751" s="18">
        <f t="shared" ref="P751:Q756" si="887">IFERROR(P$737/P$735,0)*P739</f>
        <v>0</v>
      </c>
      <c r="Q751" s="18">
        <f t="shared" si="887"/>
        <v>0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0</v>
      </c>
      <c r="L752" s="18">
        <f t="shared" ref="L752:O752" si="889">IFERROR(L$737/L$735,0)*L740</f>
        <v>0</v>
      </c>
      <c r="M752" s="18">
        <f t="shared" si="889"/>
        <v>0</v>
      </c>
      <c r="N752" s="18">
        <f t="shared" si="889"/>
        <v>0</v>
      </c>
      <c r="O752" s="18">
        <f t="shared" si="889"/>
        <v>0</v>
      </c>
      <c r="P752" s="18">
        <f t="shared" si="887"/>
        <v>0</v>
      </c>
      <c r="Q752" s="18">
        <f t="shared" si="887"/>
        <v>0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0</v>
      </c>
      <c r="L753" s="18">
        <f t="shared" ref="L753:O753" si="893">IFERROR(L$737/L$735,0)*L741</f>
        <v>0</v>
      </c>
      <c r="M753" s="18">
        <f t="shared" si="893"/>
        <v>0</v>
      </c>
      <c r="N753" s="18">
        <f t="shared" si="893"/>
        <v>0</v>
      </c>
      <c r="O753" s="18">
        <f t="shared" si="893"/>
        <v>0</v>
      </c>
      <c r="P753" s="18">
        <f t="shared" si="887"/>
        <v>0</v>
      </c>
      <c r="Q753" s="18">
        <f t="shared" si="887"/>
        <v>0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0</v>
      </c>
      <c r="L754" s="18">
        <f t="shared" ref="L754:O754" si="895">IFERROR(L$737/L$735,0)*L742</f>
        <v>0</v>
      </c>
      <c r="M754" s="18">
        <f t="shared" si="895"/>
        <v>0</v>
      </c>
      <c r="N754" s="18">
        <f t="shared" si="895"/>
        <v>0</v>
      </c>
      <c r="O754" s="18">
        <f t="shared" si="895"/>
        <v>0</v>
      </c>
      <c r="P754" s="18">
        <f t="shared" si="887"/>
        <v>0</v>
      </c>
      <c r="Q754" s="18">
        <f t="shared" si="887"/>
        <v>0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0</v>
      </c>
      <c r="L755" s="18">
        <f t="shared" ref="L755:O755" si="897">IFERROR(L$737/L$735,0)*L743</f>
        <v>0</v>
      </c>
      <c r="M755" s="18">
        <f t="shared" si="897"/>
        <v>0</v>
      </c>
      <c r="N755" s="18">
        <f t="shared" si="897"/>
        <v>0</v>
      </c>
      <c r="O755" s="18">
        <f t="shared" si="897"/>
        <v>0</v>
      </c>
      <c r="P755" s="18">
        <f t="shared" si="887"/>
        <v>0</v>
      </c>
      <c r="Q755" s="18">
        <f t="shared" si="887"/>
        <v>0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0</v>
      </c>
      <c r="L756" s="18">
        <f t="shared" ref="L756:O756" si="899">IFERROR(L$737/L$735,0)*L744</f>
        <v>0</v>
      </c>
      <c r="M756" s="18">
        <f t="shared" si="899"/>
        <v>0</v>
      </c>
      <c r="N756" s="18">
        <f t="shared" si="899"/>
        <v>0</v>
      </c>
      <c r="O756" s="18">
        <f t="shared" si="899"/>
        <v>0</v>
      </c>
      <c r="P756" s="18">
        <f t="shared" si="887"/>
        <v>0</v>
      </c>
      <c r="Q756" s="18">
        <f t="shared" si="887"/>
        <v>0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0</v>
      </c>
      <c r="L757" s="18">
        <f t="shared" ref="L757:O757" si="901">IFERROR(L$738/L$735,0)*L739</f>
        <v>0</v>
      </c>
      <c r="M757" s="18">
        <f t="shared" si="901"/>
        <v>0</v>
      </c>
      <c r="N757" s="18">
        <f t="shared" si="901"/>
        <v>0</v>
      </c>
      <c r="O757" s="18">
        <f t="shared" si="901"/>
        <v>0</v>
      </c>
      <c r="P757" s="18">
        <f t="shared" ref="P757:Q762" si="902">IFERROR(P$738/P$735,0)*P739</f>
        <v>0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0</v>
      </c>
      <c r="L758" s="18">
        <f t="shared" ref="L758:O758" si="904">IFERROR(L$738/L$735,0)*L740</f>
        <v>0</v>
      </c>
      <c r="M758" s="18">
        <f t="shared" si="904"/>
        <v>0</v>
      </c>
      <c r="N758" s="18">
        <f t="shared" si="904"/>
        <v>0</v>
      </c>
      <c r="O758" s="18">
        <f t="shared" si="904"/>
        <v>0</v>
      </c>
      <c r="P758" s="18">
        <f t="shared" si="902"/>
        <v>0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0</v>
      </c>
      <c r="L759" s="18">
        <f t="shared" ref="L759:O759" si="908">IFERROR(L$738/L$735,0)*L741</f>
        <v>0</v>
      </c>
      <c r="M759" s="18">
        <f t="shared" si="908"/>
        <v>0</v>
      </c>
      <c r="N759" s="18">
        <f t="shared" si="908"/>
        <v>0</v>
      </c>
      <c r="O759" s="18">
        <f t="shared" si="908"/>
        <v>0</v>
      </c>
      <c r="P759" s="18">
        <f t="shared" si="902"/>
        <v>0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0</v>
      </c>
      <c r="L760" s="18">
        <f t="shared" ref="L760:O760" si="910">IFERROR(L$738/L$735,0)*L742</f>
        <v>0</v>
      </c>
      <c r="M760" s="18">
        <f t="shared" si="910"/>
        <v>0</v>
      </c>
      <c r="N760" s="18">
        <f t="shared" si="910"/>
        <v>0</v>
      </c>
      <c r="O760" s="18">
        <f t="shared" si="910"/>
        <v>0</v>
      </c>
      <c r="P760" s="18">
        <f t="shared" si="902"/>
        <v>0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0</v>
      </c>
      <c r="L761" s="18">
        <f t="shared" ref="L761:O761" si="912">IFERROR(L$738/L$735,0)*L743</f>
        <v>0</v>
      </c>
      <c r="M761" s="18">
        <f t="shared" si="912"/>
        <v>0</v>
      </c>
      <c r="N761" s="18">
        <f t="shared" si="912"/>
        <v>0</v>
      </c>
      <c r="O761" s="18">
        <f t="shared" si="912"/>
        <v>0</v>
      </c>
      <c r="P761" s="18">
        <f t="shared" si="902"/>
        <v>0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0</v>
      </c>
      <c r="L762" s="18">
        <f t="shared" ref="L762:O762" si="914">IFERROR(L$738/L$735,0)*L744</f>
        <v>0</v>
      </c>
      <c r="M762" s="18">
        <f t="shared" si="914"/>
        <v>0</v>
      </c>
      <c r="N762" s="18">
        <f t="shared" si="914"/>
        <v>0</v>
      </c>
      <c r="O762" s="18">
        <f t="shared" si="914"/>
        <v>0</v>
      </c>
      <c r="P762" s="18">
        <f t="shared" si="902"/>
        <v>0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142.21734655125692</v>
      </c>
      <c r="G763" s="17">
        <f t="shared" si="917"/>
        <v>141.10817575452393</v>
      </c>
      <c r="H763" s="17">
        <f t="shared" si="917"/>
        <v>142.87342859504324</v>
      </c>
      <c r="I763" s="17">
        <f t="shared" si="917"/>
        <v>144.14518619696085</v>
      </c>
      <c r="J763" s="17">
        <f t="shared" si="917"/>
        <v>145.42240592655867</v>
      </c>
      <c r="K763" s="17">
        <f t="shared" si="917"/>
        <v>146.31462918097952</v>
      </c>
      <c r="L763" s="17">
        <f t="shared" ref="L763:O763" si="918">L764+L768+L778+L789+L791+L803+L805+L807+L811+L813+L815</f>
        <v>146.56656537849059</v>
      </c>
      <c r="M763" s="17">
        <f t="shared" si="918"/>
        <v>147.17356044314477</v>
      </c>
      <c r="N763" s="17">
        <f t="shared" si="918"/>
        <v>141.98753799503322</v>
      </c>
      <c r="O763" s="17">
        <f t="shared" si="918"/>
        <v>145.05522681476958</v>
      </c>
      <c r="P763" s="17">
        <f>P764+P768+P778+P789+P791+P803+P805+P807+P811+P813+P815</f>
        <v>139.2518269432085</v>
      </c>
      <c r="Q763" s="17">
        <f>Q764+Q768+Q778+Q789+Q791+Q803+Q805+Q807+Q811+Q813+Q815</f>
        <v>138.72938101423389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60.070001050943482</v>
      </c>
      <c r="G764" s="18">
        <f>[1]Industry!C$11</f>
        <v>62.576415554444296</v>
      </c>
      <c r="H764" s="18">
        <f>[1]Industry!D$11</f>
        <v>64.895714956856736</v>
      </c>
      <c r="I764" s="18">
        <f>[1]Industry!E$11</f>
        <v>67.325603557001074</v>
      </c>
      <c r="J764" s="18">
        <f>[1]Industry!F$11</f>
        <v>69.292738605853913</v>
      </c>
      <c r="K764" s="18">
        <f>[1]Industry!G$11</f>
        <v>70.28237749515776</v>
      </c>
      <c r="L764" s="18">
        <f>[1]Industry!H$11</f>
        <v>71.165895335741425</v>
      </c>
      <c r="M764" s="18">
        <f>[1]Industry!I$11</f>
        <v>72.050691365348868</v>
      </c>
      <c r="N764" s="18">
        <f>[1]Industry!J$11</f>
        <v>72.749945329134334</v>
      </c>
      <c r="O764" s="18">
        <f>[1]Industry!K$11</f>
        <v>74.618264845788985</v>
      </c>
      <c r="P764" s="18">
        <f>[1]Industry!L$11</f>
        <v>73.145827294629129</v>
      </c>
      <c r="Q764" s="18">
        <f>[1]Industry!M$11</f>
        <v>73.26994737714088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11.646935330228771</v>
      </c>
      <c r="G765" s="1">
        <f t="shared" si="920"/>
        <v>12.258977411096922</v>
      </c>
      <c r="H765" s="1">
        <f t="shared" si="920"/>
        <v>12.249296290863981</v>
      </c>
      <c r="I765" s="1">
        <f t="shared" si="920"/>
        <v>12.525567606687247</v>
      </c>
      <c r="J765" s="1">
        <f t="shared" si="920"/>
        <v>12.839890398553443</v>
      </c>
      <c r="K765" s="1">
        <f>K764-K766-K767</f>
        <v>13.104988305567076</v>
      </c>
      <c r="L765" s="1">
        <f t="shared" ref="L765:O765" si="921">L764-L766-L767</f>
        <v>13.345125698905981</v>
      </c>
      <c r="M765" s="1">
        <f t="shared" si="921"/>
        <v>13.585029047286831</v>
      </c>
      <c r="N765" s="1">
        <f t="shared" si="921"/>
        <v>13.585031385061335</v>
      </c>
      <c r="O765" s="1">
        <f t="shared" si="921"/>
        <v>13.818777086048641</v>
      </c>
      <c r="P765" s="1">
        <f>P764-P766-P767</f>
        <v>13.818779043295812</v>
      </c>
      <c r="Q765" s="1">
        <f>Q764-Q766-Q767</f>
        <v>13.818786261290676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0.35966806854370148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0.45106281473130361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1.1302883411758178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1.8139786020877384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2.4997777684503091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2.680759342452403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2.6321957828391866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2.5853516318475669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2.5896815786373555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2.6599297406717946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2.6599710207160414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2.666325543477698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49.866375328616073</v>
      </c>
      <c r="H767" s="1">
        <f>[1]Industry!D$11-[1]Industry!D$33</f>
        <v>51.516130324816935</v>
      </c>
      <c r="I767" s="1">
        <f>[1]Industry!E$11-[1]Industry!E$33</f>
        <v>52.986057348226083</v>
      </c>
      <c r="J767" s="1">
        <f>[1]Industry!F$11-[1]Industry!F$33</f>
        <v>53.953070438850155</v>
      </c>
      <c r="K767" s="1">
        <f>[1]Industry!G$11-[1]Industry!G$33</f>
        <v>54.49662984713828</v>
      </c>
      <c r="L767" s="1">
        <f>[1]Industry!H$11-[1]Industry!H$33</f>
        <v>55.188573853996253</v>
      </c>
      <c r="M767" s="1">
        <f>[1]Industry!I$11-[1]Industry!I$33</f>
        <v>55.880310686214465</v>
      </c>
      <c r="N767" s="1">
        <f>[1]Industry!J$11-[1]Industry!J$33</f>
        <v>56.575232365435646</v>
      </c>
      <c r="O767" s="1">
        <f>[1]Industry!K$11-[1]Industry!K$33</f>
        <v>58.139558019068545</v>
      </c>
      <c r="P767" s="1">
        <f>[1]Industry!L$11-[1]Industry!L$33</f>
        <v>56.667077230617274</v>
      </c>
      <c r="Q767" s="1">
        <f>[1]Industry!M$11-[1]Industry!M$33</f>
        <v>56.784835572372508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11.627801996588254</v>
      </c>
      <c r="G768" s="1">
        <f t="shared" ref="G768:K768" si="922">SUM(G771,G776)</f>
        <v>10.223673434917448</v>
      </c>
      <c r="H768" s="1">
        <f t="shared" si="922"/>
        <v>8.003986566689278</v>
      </c>
      <c r="I768" s="1">
        <f t="shared" si="922"/>
        <v>6.5053226736922536</v>
      </c>
      <c r="J768" s="1">
        <f t="shared" si="922"/>
        <v>4.9569905806677683</v>
      </c>
      <c r="K768" s="1">
        <f t="shared" si="922"/>
        <v>3.3863161822476662</v>
      </c>
      <c r="L768" s="1">
        <f t="shared" ref="L768:O768" si="923">SUM(L771,L776)</f>
        <v>1.8164301901722095</v>
      </c>
      <c r="M768" s="1">
        <f t="shared" si="923"/>
        <v>0.25966632202920564</v>
      </c>
      <c r="N768" s="1">
        <f t="shared" si="923"/>
        <v>0.25963954416514196</v>
      </c>
      <c r="O768" s="1">
        <f t="shared" si="923"/>
        <v>0.25963129718068462</v>
      </c>
      <c r="P768" s="1">
        <f>SUM(P771,P776)</f>
        <v>0.25016104775706288</v>
      </c>
      <c r="Q768" s="1">
        <f>SUM(Q771,Q776)</f>
        <v>0.24798155568598071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8.8978008873506731</v>
      </c>
      <c r="G769" s="1">
        <f t="shared" ref="G769:K769" si="924">SUM(G773,G777)</f>
        <v>8.1048155217551852</v>
      </c>
      <c r="H769" s="1">
        <f t="shared" si="924"/>
        <v>8.0013988273265948</v>
      </c>
      <c r="I769" s="1">
        <f t="shared" si="924"/>
        <v>6.5045778587600553</v>
      </c>
      <c r="J769" s="1">
        <f t="shared" si="924"/>
        <v>4.955838193245599</v>
      </c>
      <c r="K769" s="1">
        <f t="shared" si="924"/>
        <v>3.3852893541721123</v>
      </c>
      <c r="L769" s="1">
        <f t="shared" ref="L769:O769" si="925">SUM(L773,L777)</f>
        <v>1.8152839652753521</v>
      </c>
      <c r="M769" s="1">
        <f t="shared" si="925"/>
        <v>0.25966632202920564</v>
      </c>
      <c r="N769" s="1">
        <f t="shared" si="925"/>
        <v>0.25963954416514196</v>
      </c>
      <c r="O769" s="1">
        <f t="shared" si="925"/>
        <v>0.25963129718068462</v>
      </c>
      <c r="P769" s="1">
        <f>SUM(P773,P777)</f>
        <v>0.25016104775706288</v>
      </c>
      <c r="Q769" s="1">
        <f>SUM(Q773,Q777)</f>
        <v>0.24798155568598071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2.7300011092375813</v>
      </c>
      <c r="G770" s="1">
        <f t="shared" ref="G770:K770" si="926">G775</f>
        <v>2.1188579131622634</v>
      </c>
      <c r="H770" s="1">
        <f t="shared" si="926"/>
        <v>2.5877393626835945E-3</v>
      </c>
      <c r="I770" s="1">
        <f t="shared" si="926"/>
        <v>7.4481493219849895E-4</v>
      </c>
      <c r="J770" s="1">
        <f t="shared" si="926"/>
        <v>1.1523874221694153E-3</v>
      </c>
      <c r="K770" s="1">
        <f t="shared" si="926"/>
        <v>1.0268280755539225E-3</v>
      </c>
      <c r="L770" s="1">
        <f t="shared" ref="L770:O770" si="927">L775</f>
        <v>1.146224896857419E-3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11.627801996588254</v>
      </c>
      <c r="G771" s="1">
        <f t="shared" ref="G771:K771" si="928">SUM(G772,G774)</f>
        <v>10.223673434917448</v>
      </c>
      <c r="H771" s="1">
        <f t="shared" si="928"/>
        <v>8.003889932402771</v>
      </c>
      <c r="I771" s="1">
        <f t="shared" si="928"/>
        <v>6.5049215582625939</v>
      </c>
      <c r="J771" s="1">
        <f t="shared" si="928"/>
        <v>4.9565569580663293</v>
      </c>
      <c r="K771" s="1">
        <f t="shared" si="928"/>
        <v>3.3858349814076263</v>
      </c>
      <c r="L771" s="1">
        <f t="shared" ref="L771:O771" si="929">SUM(L772,L774)</f>
        <v>1.8159557059793248</v>
      </c>
      <c r="M771" s="1">
        <f t="shared" si="929"/>
        <v>0.25928336035153687</v>
      </c>
      <c r="N771" s="1">
        <f t="shared" si="929"/>
        <v>0.25925517447138463</v>
      </c>
      <c r="O771" s="1">
        <f t="shared" si="929"/>
        <v>0.25921040015842833</v>
      </c>
      <c r="P771" s="1">
        <f>SUM(P772,P774)</f>
        <v>0.24971416922979947</v>
      </c>
      <c r="Q771" s="1">
        <f>SUM(Q772,Q774)</f>
        <v>0.24700407512560116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8.8978008873506731</v>
      </c>
      <c r="G772" s="1">
        <f>[1]Industry!C$34</f>
        <v>8.1048155217551852</v>
      </c>
      <c r="H772" s="1">
        <f>[1]Industry!D$34</f>
        <v>8.0013021930400878</v>
      </c>
      <c r="I772" s="1">
        <f>[1]Industry!E$34</f>
        <v>6.5041767433303956</v>
      </c>
      <c r="J772" s="1">
        <f>[1]Industry!F$34</f>
        <v>4.9554045706441601</v>
      </c>
      <c r="K772" s="1">
        <f>[1]Industry!G$34</f>
        <v>3.3848081533320724</v>
      </c>
      <c r="L772" s="1">
        <f>[1]Industry!H$34</f>
        <v>1.8148094810824673</v>
      </c>
      <c r="M772" s="1">
        <f>[1]Industry!I$34</f>
        <v>0.25928336035153687</v>
      </c>
      <c r="N772" s="1">
        <f>[1]Industry!J$34</f>
        <v>0.25925517447138463</v>
      </c>
      <c r="O772" s="1">
        <f>[1]Industry!K$34</f>
        <v>0.25921040015842833</v>
      </c>
      <c r="P772" s="1">
        <f>[1]Industry!L$34</f>
        <v>0.24971416922979947</v>
      </c>
      <c r="Q772" s="1">
        <f>[1]Industry!M$34</f>
        <v>0.24700407512560116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8.8978008873506731</v>
      </c>
      <c r="G773" s="1">
        <f t="shared" ref="G773:K773" si="930">G772</f>
        <v>8.1048155217551852</v>
      </c>
      <c r="H773" s="1">
        <f t="shared" si="930"/>
        <v>8.0013021930400878</v>
      </c>
      <c r="I773" s="1">
        <f t="shared" si="930"/>
        <v>6.5041767433303956</v>
      </c>
      <c r="J773" s="1">
        <f t="shared" si="930"/>
        <v>4.9554045706441601</v>
      </c>
      <c r="K773" s="1">
        <f t="shared" si="930"/>
        <v>3.3848081533320724</v>
      </c>
      <c r="L773" s="1">
        <f t="shared" ref="L773:O773" si="931">L772</f>
        <v>1.8148094810824673</v>
      </c>
      <c r="M773" s="1">
        <f t="shared" si="931"/>
        <v>0.25928336035153687</v>
      </c>
      <c r="N773" s="1">
        <f t="shared" si="931"/>
        <v>0.25925517447138463</v>
      </c>
      <c r="O773" s="1">
        <f t="shared" si="931"/>
        <v>0.25921040015842833</v>
      </c>
      <c r="P773" s="1">
        <f>P772</f>
        <v>0.24971416922979947</v>
      </c>
      <c r="Q773" s="1">
        <f>Q772</f>
        <v>0.24700407512560116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2.7300011092375813</v>
      </c>
      <c r="G774" s="1">
        <f>[1]Industry!C$35</f>
        <v>2.1188579131622634</v>
      </c>
      <c r="H774" s="1">
        <f>[1]Industry!D$35</f>
        <v>2.5877393626835945E-3</v>
      </c>
      <c r="I774" s="1">
        <f>[1]Industry!E$35</f>
        <v>7.4481493219849895E-4</v>
      </c>
      <c r="J774" s="1">
        <f>[1]Industry!F$35</f>
        <v>1.1523874221694153E-3</v>
      </c>
      <c r="K774" s="1">
        <f>[1]Industry!G$35</f>
        <v>1.0268280755539225E-3</v>
      </c>
      <c r="L774" s="1">
        <f>[1]Industry!H$35</f>
        <v>1.146224896857419E-3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2.7300011092375813</v>
      </c>
      <c r="G775" s="1">
        <f t="shared" ref="G775:K775" si="932">G774</f>
        <v>2.1188579131622634</v>
      </c>
      <c r="H775" s="1">
        <f t="shared" si="932"/>
        <v>2.5877393626835945E-3</v>
      </c>
      <c r="I775" s="1">
        <f t="shared" si="932"/>
        <v>7.4481493219849895E-4</v>
      </c>
      <c r="J775" s="1">
        <f t="shared" si="932"/>
        <v>1.1523874221694153E-3</v>
      </c>
      <c r="K775" s="1">
        <f t="shared" si="932"/>
        <v>1.0268280755539225E-3</v>
      </c>
      <c r="L775" s="1">
        <f t="shared" ref="L775:O775" si="933">L774</f>
        <v>1.146224896857419E-3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9.663428650772901E-5</v>
      </c>
      <c r="I776" s="1">
        <f>[1]Industry!E$36</f>
        <v>4.011154296599166E-4</v>
      </c>
      <c r="J776" s="1">
        <f>[1]Industry!F$36</f>
        <v>4.3362260143925971E-4</v>
      </c>
      <c r="K776" s="1">
        <f>[1]Industry!G$36</f>
        <v>4.8120084003967702E-4</v>
      </c>
      <c r="L776" s="1">
        <f>[1]Industry!H$36</f>
        <v>4.7448419288478167E-4</v>
      </c>
      <c r="M776" s="1">
        <f>[1]Industry!I$36</f>
        <v>3.8296167766877295E-4</v>
      </c>
      <c r="N776" s="1">
        <f>[1]Industry!J$36</f>
        <v>3.8436969375733307E-4</v>
      </c>
      <c r="O776" s="1">
        <f>[1]Industry!K$36</f>
        <v>4.2089702225629592E-4</v>
      </c>
      <c r="P776" s="1">
        <f>[1]Industry!L$36</f>
        <v>4.4687852726342183E-4</v>
      </c>
      <c r="Q776" s="1">
        <f>[1]Industry!M$36</f>
        <v>9.7748056037955653E-4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9.663428650772901E-5</v>
      </c>
      <c r="I777" s="1">
        <f t="shared" si="934"/>
        <v>4.011154296599166E-4</v>
      </c>
      <c r="J777" s="1">
        <f t="shared" si="934"/>
        <v>4.3362260143925971E-4</v>
      </c>
      <c r="K777" s="1">
        <f t="shared" si="934"/>
        <v>4.8120084003967702E-4</v>
      </c>
      <c r="L777" s="1">
        <f t="shared" ref="L777:O777" si="935">L776</f>
        <v>4.7448419288478167E-4</v>
      </c>
      <c r="M777" s="1">
        <f t="shared" si="935"/>
        <v>3.8296167766877295E-4</v>
      </c>
      <c r="N777" s="1">
        <f t="shared" si="935"/>
        <v>3.8436969375733307E-4</v>
      </c>
      <c r="O777" s="1">
        <f t="shared" si="935"/>
        <v>4.2089702225629592E-4</v>
      </c>
      <c r="P777" s="1">
        <f>P776</f>
        <v>4.4687852726342183E-4</v>
      </c>
      <c r="Q777" s="1">
        <f>Q776</f>
        <v>9.7748056037955653E-4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35.989085127330043</v>
      </c>
      <c r="G778" s="1">
        <f>SUM([1]Industry!C$37:C$39)</f>
        <v>30.742067165185162</v>
      </c>
      <c r="H778" s="1">
        <f>SUM([1]Industry!D$37:D$39)</f>
        <v>34.881644160941931</v>
      </c>
      <c r="I778" s="1">
        <f>SUM([1]Industry!E$37:E$39)</f>
        <v>31.24893640749977</v>
      </c>
      <c r="J778" s="1">
        <f>SUM([1]Industry!F$37:F$39)</f>
        <v>30.027278616714007</v>
      </c>
      <c r="K778" s="1">
        <f>SUM([1]Industry!G$37:G$39)</f>
        <v>30.4494277344645</v>
      </c>
      <c r="L778" s="1">
        <f>SUM([1]Industry!H$37:H$39)</f>
        <v>28.500895573188146</v>
      </c>
      <c r="M778" s="1">
        <f>SUM([1]Industry!I$37:I$39)</f>
        <v>28.516805744508616</v>
      </c>
      <c r="N778" s="1">
        <f>SUM([1]Industry!J$37:J$39)</f>
        <v>22.100651419600819</v>
      </c>
      <c r="O778" s="1">
        <f>SUM([1]Industry!K$37:K$39)</f>
        <v>19.827263598602364</v>
      </c>
      <c r="P778" s="1">
        <f>SUM([1]Industry!L$37:L$39)</f>
        <v>20.065400002140144</v>
      </c>
      <c r="Q778" s="1">
        <f>SUM([1]Industry!M$37:M$39)</f>
        <v>19.614793769733168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35.44640599770365</v>
      </c>
      <c r="G779" s="1">
        <f>SUM([1]Industry!C$37:C$38)-G780</f>
        <v>30.072769259282353</v>
      </c>
      <c r="H779" s="1">
        <f>SUM([1]Industry!D$37:D$38)-H780</f>
        <v>33.844769807815723</v>
      </c>
      <c r="I779" s="1">
        <f>SUM([1]Industry!E$37:E$38)-I780</f>
        <v>28.951105765777079</v>
      </c>
      <c r="J779" s="1">
        <f>SUM([1]Industry!F$37:F$38)-J780</f>
        <v>26.281477133839392</v>
      </c>
      <c r="K779" s="1">
        <f>SUM([1]Industry!G$37:G$38)-K780</f>
        <v>22.8232382786477</v>
      </c>
      <c r="L779" s="1">
        <f>SUM([1]Industry!H$37:H$38)-L780</f>
        <v>20.803459387038238</v>
      </c>
      <c r="M779" s="1">
        <f>SUM([1]Industry!I$37:I$38)-M780</f>
        <v>20.829901071601373</v>
      </c>
      <c r="N779" s="1">
        <f>SUM([1]Industry!J$37:J$38)-N780</f>
        <v>16.362168621884475</v>
      </c>
      <c r="O779" s="1">
        <f>SUM([1]Industry!K$37:K$38)-O780</f>
        <v>13.796990699872431</v>
      </c>
      <c r="P779" s="1">
        <f>SUM([1]Industry!L$37:L$38)-P780</f>
        <v>13.83396268854046</v>
      </c>
      <c r="Q779" s="1">
        <f>SUM([1]Industry!M$37:M$38)-Q780</f>
        <v>12.568255093647094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0.10595400229634128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0.11723184448632687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0.11539509127965737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0.11333977226439379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0.10612687324545994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1.9592972764711729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1.9592355006082769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1.9486494323184709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0.54267912962639286</v>
      </c>
      <c r="G781" s="1">
        <f t="shared" si="940"/>
        <v>0.66929790590280902</v>
      </c>
      <c r="H781" s="1">
        <f t="shared" si="940"/>
        <v>1.0368743531262083</v>
      </c>
      <c r="I781" s="1">
        <f t="shared" si="940"/>
        <v>2.2978306417226904</v>
      </c>
      <c r="J781" s="1">
        <f t="shared" si="940"/>
        <v>3.7458014828746151</v>
      </c>
      <c r="K781" s="1">
        <f t="shared" si="940"/>
        <v>7.6261894558167995</v>
      </c>
      <c r="L781" s="1">
        <f t="shared" ref="L781:O781" si="941">L778-L779</f>
        <v>7.6974361861499077</v>
      </c>
      <c r="M781" s="1">
        <f t="shared" si="941"/>
        <v>7.686904672907243</v>
      </c>
      <c r="N781" s="1">
        <f t="shared" si="941"/>
        <v>5.738482797716344</v>
      </c>
      <c r="O781" s="1">
        <f t="shared" si="941"/>
        <v>6.0302728987299332</v>
      </c>
      <c r="P781" s="1">
        <f>P778-P779</f>
        <v>6.2314373135996846</v>
      </c>
      <c r="Q781" s="1">
        <f>Q778-Q779</f>
        <v>7.0465386760860742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35.247071585520118</v>
      </c>
      <c r="G782" s="1">
        <f>[1]Industry!C$37</f>
        <v>30.189913834858675</v>
      </c>
      <c r="H782" s="1">
        <f>[1]Industry!D$37</f>
        <v>31.210566329081136</v>
      </c>
      <c r="I782" s="1">
        <f>[1]Industry!E$37</f>
        <v>26.494051162160645</v>
      </c>
      <c r="J782" s="1">
        <f>[1]Industry!F$37</f>
        <v>23.800874112118013</v>
      </c>
      <c r="K782" s="1">
        <f>[1]Industry!G$37</f>
        <v>22.06901169825133</v>
      </c>
      <c r="L782" s="1">
        <f>[1]Industry!H$37</f>
        <v>20.04108949996564</v>
      </c>
      <c r="M782" s="1">
        <f>[1]Industry!I$37</f>
        <v>20.042773015066977</v>
      </c>
      <c r="N782" s="1">
        <f>[1]Industry!J$37</f>
        <v>13.632343007926151</v>
      </c>
      <c r="O782" s="1">
        <f>[1]Industry!K$37</f>
        <v>11.095237477066773</v>
      </c>
      <c r="P782" s="1">
        <f>[1]Industry!L$37</f>
        <v>11.144457853701535</v>
      </c>
      <c r="Q782" s="1">
        <f>[1]Industry!M$37</f>
        <v>9.8607983152615883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35.142027411133057</v>
      </c>
      <c r="G783" s="1">
        <f>[1]Industry!C$37*G779/SUM(G779:G780)</f>
        <v>30.072682329249293</v>
      </c>
      <c r="H783" s="1">
        <f>[1]Industry!D$37*H779/SUM(H779:H780)</f>
        <v>31.104514248323124</v>
      </c>
      <c r="I783" s="1">
        <f>[1]Industry!E$37*I779/SUM(I779:I780)</f>
        <v>26.390734905149991</v>
      </c>
      <c r="J783" s="1">
        <f>[1]Industry!F$37*J779/SUM(J779:J780)</f>
        <v>23.705150667528283</v>
      </c>
      <c r="K783" s="1">
        <f>[1]Industry!G$37*K779/SUM(K779:K780)</f>
        <v>20.324244524665534</v>
      </c>
      <c r="L783" s="1">
        <f>[1]Industry!H$37*L779/SUM(L779:L780)</f>
        <v>18.316108595331627</v>
      </c>
      <c r="M783" s="1">
        <f>[1]Industry!I$37*M779/SUM(M779:M780)</f>
        <v>18.328162673589048</v>
      </c>
      <c r="N783" s="1">
        <f>[1]Industry!J$37*N779/SUM(N779:N780)</f>
        <v>13.632343007926151</v>
      </c>
      <c r="O783" s="1">
        <f>[1]Industry!K$37*O779/SUM(O779:O780)</f>
        <v>11.095237477066773</v>
      </c>
      <c r="P783" s="1">
        <f>[1]Industry!L$37*P779/SUM(P779:P780)</f>
        <v>11.144457853701535</v>
      </c>
      <c r="Q783" s="1">
        <f>[1]Industry!M$37*Q779/SUM(Q779:Q780)</f>
        <v>9.8607983152615883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0.10504417438706071</v>
      </c>
      <c r="G784" s="1">
        <f t="shared" ref="G784:K784" si="946">G782-G783</f>
        <v>0.11723150560938222</v>
      </c>
      <c r="H784" s="1">
        <f t="shared" si="946"/>
        <v>0.10605208075801187</v>
      </c>
      <c r="I784" s="1">
        <f t="shared" si="946"/>
        <v>0.10331625701065406</v>
      </c>
      <c r="J784" s="1">
        <f t="shared" si="946"/>
        <v>9.5723444589729922E-2</v>
      </c>
      <c r="K784" s="1">
        <f t="shared" si="946"/>
        <v>1.7447671735857959</v>
      </c>
      <c r="L784" s="1">
        <f t="shared" ref="L784:O784" si="947">L782-L783</f>
        <v>1.7249809046340125</v>
      </c>
      <c r="M784" s="1">
        <f t="shared" si="947"/>
        <v>1.714610341477929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0.74201354180992829</v>
      </c>
      <c r="G785" s="1">
        <f t="shared" ref="G785:K785" si="948">SUM(G786:G788)</f>
        <v>0.55215333032648828</v>
      </c>
      <c r="H785" s="1">
        <f t="shared" si="948"/>
        <v>3.6710778318608024</v>
      </c>
      <c r="I785" s="1">
        <f t="shared" si="948"/>
        <v>4.7548852453391248</v>
      </c>
      <c r="J785" s="1">
        <f t="shared" si="948"/>
        <v>6.2264045045959922</v>
      </c>
      <c r="K785" s="1">
        <f t="shared" si="948"/>
        <v>8.3804160362131679</v>
      </c>
      <c r="L785" s="1">
        <f t="shared" ref="L785:O785" si="949">SUM(L786:L788)</f>
        <v>8.4598060732225058</v>
      </c>
      <c r="M785" s="1">
        <f t="shared" si="949"/>
        <v>8.4740327294416407</v>
      </c>
      <c r="N785" s="1">
        <f t="shared" si="949"/>
        <v>8.4683084116746681</v>
      </c>
      <c r="O785" s="1">
        <f t="shared" si="949"/>
        <v>8.7320261215355917</v>
      </c>
      <c r="P785" s="1">
        <f>SUM(P786:P788)</f>
        <v>8.9209421484386091</v>
      </c>
      <c r="Q785" s="1">
        <f>SUM(Q786:Q788)</f>
        <v>9.7539954544715819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0.30437858657059563</v>
      </c>
      <c r="G786" s="1">
        <f>[1]Industry!C$38*G779/SUM(G779:G780)</f>
        <v>8.6930033062269037E-5</v>
      </c>
      <c r="H786" s="1">
        <f>[1]Industry!D$38*H779/SUM(H779:H780)</f>
        <v>2.7402555594925992</v>
      </c>
      <c r="I786" s="1">
        <f>[1]Industry!E$38*I779/SUM(I779:I780)</f>
        <v>2.5603708606270899</v>
      </c>
      <c r="J786" s="1">
        <f>[1]Industry!F$38*J779/SUM(J779:J780)</f>
        <v>2.5763264663111078</v>
      </c>
      <c r="K786" s="1">
        <f>[1]Industry!G$38*K779/SUM(K779:K780)</f>
        <v>2.4989937539821669</v>
      </c>
      <c r="L786" s="1">
        <f>[1]Industry!H$38*L779/SUM(L779:L780)</f>
        <v>2.4873507917066098</v>
      </c>
      <c r="M786" s="1">
        <f>[1]Industry!I$38*M779/SUM(M779:M780)</f>
        <v>2.5017383980123253</v>
      </c>
      <c r="N786" s="1">
        <f>[1]Industry!J$38*N779/SUM(N779:N780)</f>
        <v>2.7298256139583232</v>
      </c>
      <c r="O786" s="1">
        <f>[1]Industry!K$38*O779/SUM(O779:O780)</f>
        <v>2.7017532228056584</v>
      </c>
      <c r="P786" s="1">
        <f>[1]Industry!L$38*P779/SUM(P779:P780)</f>
        <v>2.6895048348389254</v>
      </c>
      <c r="Q786" s="1">
        <f>[1]Industry!M$38*Q779/SUM(Q779:Q780)</f>
        <v>2.7074567783855064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9.0982790928217927E-4</v>
      </c>
      <c r="G787" s="1">
        <f>[1]Industry!C$38-G786</f>
        <v>3.3887694310032613E-7</v>
      </c>
      <c r="H787" s="1">
        <f>[1]Industry!D$38-H786</f>
        <v>9.3430105216500969E-3</v>
      </c>
      <c r="I787" s="1">
        <f>[1]Industry!E$38-I786</f>
        <v>1.002351525373868E-2</v>
      </c>
      <c r="J787" s="1">
        <f>[1]Industry!F$38-J786</f>
        <v>1.0403428655731073E-2</v>
      </c>
      <c r="K787" s="1">
        <f>[1]Industry!G$38-K786</f>
        <v>0.21453010288537566</v>
      </c>
      <c r="L787" s="1">
        <f>[1]Industry!H$38-L786</f>
        <v>0.2342545959742659</v>
      </c>
      <c r="M787" s="1">
        <f>[1]Industry!I$38-M786</f>
        <v>0.2340390908405432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0.43672512733005042</v>
      </c>
      <c r="G788" s="1">
        <f>[1]Industry!C$39</f>
        <v>0.55206606141648296</v>
      </c>
      <c r="H788" s="1">
        <f>[1]Industry!D$39</f>
        <v>0.92147926184655304</v>
      </c>
      <c r="I788" s="1">
        <f>[1]Industry!E$39</f>
        <v>2.1844908694582967</v>
      </c>
      <c r="J788" s="1">
        <f>[1]Industry!F$39</f>
        <v>3.6396746096291528</v>
      </c>
      <c r="K788" s="1">
        <f>[1]Industry!G$39</f>
        <v>5.6668921793456253</v>
      </c>
      <c r="L788" s="1">
        <f>[1]Industry!H$39</f>
        <v>5.7382006855416305</v>
      </c>
      <c r="M788" s="1">
        <f>[1]Industry!I$39</f>
        <v>5.7382552405887717</v>
      </c>
      <c r="N788" s="1">
        <f>[1]Industry!J$39</f>
        <v>5.7384827977163448</v>
      </c>
      <c r="O788" s="1">
        <f>[1]Industry!K$39</f>
        <v>6.0302728987299332</v>
      </c>
      <c r="P788" s="1">
        <f>[1]Industry!L$39</f>
        <v>6.2314373135996837</v>
      </c>
      <c r="Q788" s="1">
        <f>[1]Industry!M$39</f>
        <v>7.046538676086076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3.5600019703904997</v>
      </c>
      <c r="G789" s="1">
        <f>[1]Industry!C$18</f>
        <v>3.4647174507110776</v>
      </c>
      <c r="H789" s="1">
        <f>[1]Industry!D$18</f>
        <v>2.8396388906763432</v>
      </c>
      <c r="I789" s="1">
        <f>[1]Industry!E$18</f>
        <v>1.084283481751751E-3</v>
      </c>
      <c r="J789" s="1">
        <f>[1]Industry!F$18</f>
        <v>1.2209685423580901E-3</v>
      </c>
      <c r="K789" s="1">
        <f>[1]Industry!G$18</f>
        <v>1.0643395556494081E-3</v>
      </c>
      <c r="L789" s="1">
        <f>[1]Industry!H$18</f>
        <v>1.3485759018950169E-3</v>
      </c>
      <c r="M789" s="1">
        <f>[1]Industry!I$18</f>
        <v>3.013073023153809E-3</v>
      </c>
      <c r="N789" s="1">
        <f>[1]Industry!J$18</f>
        <v>2.0202697743399293E-3</v>
      </c>
      <c r="O789" s="1">
        <f>[1]Industry!K$18</f>
        <v>3.3876999435382897E-3</v>
      </c>
      <c r="P789" s="1">
        <f>[1]Industry!L$18</f>
        <v>1.6532110017628168E-3</v>
      </c>
      <c r="Q789" s="1">
        <f>[1]Industry!M$18</f>
        <v>3.0893599445160837E-3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3.5600019703904997</v>
      </c>
      <c r="G790" s="1">
        <f t="shared" ref="G790:K790" si="952">G789</f>
        <v>3.4647174507110776</v>
      </c>
      <c r="H790" s="1">
        <f t="shared" si="952"/>
        <v>2.8396388906763432</v>
      </c>
      <c r="I790" s="1">
        <f t="shared" si="952"/>
        <v>1.084283481751751E-3</v>
      </c>
      <c r="J790" s="1">
        <f t="shared" si="952"/>
        <v>1.2209685423580901E-3</v>
      </c>
      <c r="K790" s="1">
        <f t="shared" si="952"/>
        <v>1.0643395556494081E-3</v>
      </c>
      <c r="L790" s="1">
        <f t="shared" ref="L790:O790" si="953">L789</f>
        <v>1.3485759018950169E-3</v>
      </c>
      <c r="M790" s="1">
        <f t="shared" si="953"/>
        <v>3.013073023153809E-3</v>
      </c>
      <c r="N790" s="1">
        <f t="shared" si="953"/>
        <v>2.0202697743399293E-3</v>
      </c>
      <c r="O790" s="1">
        <f t="shared" si="953"/>
        <v>3.3876999435382897E-3</v>
      </c>
      <c r="P790" s="1">
        <f>P789</f>
        <v>1.6532110017628168E-3</v>
      </c>
      <c r="Q790" s="1">
        <f>Q789</f>
        <v>3.0893599445160837E-3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12.728640962548841</v>
      </c>
      <c r="G791" s="1">
        <f>[1]Industry!C$19</f>
        <v>13.638425437021191</v>
      </c>
      <c r="H791" s="1">
        <f>[1]Industry!D$19</f>
        <v>13.523044864052096</v>
      </c>
      <c r="I791" s="1">
        <f>[1]Industry!E$19</f>
        <v>17.062456453604288</v>
      </c>
      <c r="J791" s="1">
        <f>[1]Industry!F$19</f>
        <v>16.514110261945067</v>
      </c>
      <c r="K791" s="1">
        <f>[1]Industry!G$19</f>
        <v>15.983092112762661</v>
      </c>
      <c r="L791" s="1">
        <f>[1]Industry!H$19</f>
        <v>18.183405271991727</v>
      </c>
      <c r="M791" s="1">
        <f>[1]Industry!I$19</f>
        <v>18.696229056305679</v>
      </c>
      <c r="N791" s="1">
        <f>[1]Industry!J$19</f>
        <v>18.790827379761609</v>
      </c>
      <c r="O791" s="1">
        <f>[1]Industry!K$19</f>
        <v>19.468464803251141</v>
      </c>
      <c r="P791" s="1">
        <f>[1]Industry!L$19</f>
        <v>19.015693142036135</v>
      </c>
      <c r="Q791" s="1">
        <f>[1]Industry!M$19</f>
        <v>19.075892769962341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4.293463990807731</v>
      </c>
      <c r="G792" s="1">
        <f t="shared" ref="G792:K792" si="956">SUM(G793:G801)</f>
        <v>5.8497590183410981</v>
      </c>
      <c r="H792" s="1">
        <f t="shared" si="956"/>
        <v>6.0729794831034143</v>
      </c>
      <c r="I792" s="1">
        <f t="shared" si="956"/>
        <v>8.4545477522723491</v>
      </c>
      <c r="J792" s="1">
        <f t="shared" si="956"/>
        <v>9.2061502262730812</v>
      </c>
      <c r="K792" s="1">
        <f t="shared" si="956"/>
        <v>8.2034767786277989</v>
      </c>
      <c r="L792" s="1">
        <f t="shared" ref="L792:O792" si="957">SUM(L793:L801)</f>
        <v>9.3388354298674372</v>
      </c>
      <c r="M792" s="1">
        <f t="shared" si="957"/>
        <v>9.5004576166102677</v>
      </c>
      <c r="N792" s="1">
        <f t="shared" si="957"/>
        <v>9.6818579966815399</v>
      </c>
      <c r="O792" s="1">
        <f t="shared" si="957"/>
        <v>10.121088488421314</v>
      </c>
      <c r="P792" s="1">
        <f>SUM(P793:P801)</f>
        <v>10.02308864605647</v>
      </c>
      <c r="Q792" s="1">
        <f>SUM(Q793:Q801)</f>
        <v>10.167111282870176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0.92934506068164746</v>
      </c>
      <c r="G793" s="1">
        <f t="shared" ref="G793:K793" si="960">G235</f>
        <v>2.0723805192236053</v>
      </c>
      <c r="H793" s="1">
        <f t="shared" si="960"/>
        <v>2.7284111891074811E-2</v>
      </c>
      <c r="I793" s="1">
        <f t="shared" si="960"/>
        <v>1.3063050562825889</v>
      </c>
      <c r="J793" s="1">
        <f t="shared" si="960"/>
        <v>0.83789504327709263</v>
      </c>
      <c r="K793" s="1">
        <f t="shared" si="960"/>
        <v>4.0361402088766984E-2</v>
      </c>
      <c r="L793" s="1">
        <f t="shared" ref="L793:O793" si="961">L235</f>
        <v>4.5068658613177243E-2</v>
      </c>
      <c r="M793" s="1">
        <f t="shared" si="961"/>
        <v>4.4302215011751661E-2</v>
      </c>
      <c r="N793" s="1">
        <f t="shared" si="961"/>
        <v>4.3642272762013233E-2</v>
      </c>
      <c r="O793" s="1">
        <f t="shared" si="961"/>
        <v>4.7810375945085283E-2</v>
      </c>
      <c r="P793" s="1">
        <f>P235</f>
        <v>4.5754077568156429E-2</v>
      </c>
      <c r="Q793" s="1">
        <f>Q235</f>
        <v>4.6138500897852812E-2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0.7695545991180941</v>
      </c>
      <c r="G794" s="1">
        <f t="shared" ref="G794:K794" si="962">G241</f>
        <v>0.10222829655914813</v>
      </c>
      <c r="H794" s="1">
        <f t="shared" si="962"/>
        <v>6.5289101970921692E-2</v>
      </c>
      <c r="I794" s="1">
        <f t="shared" si="962"/>
        <v>0.84868412673914539</v>
      </c>
      <c r="J794" s="1">
        <f t="shared" si="962"/>
        <v>1.0484883634022417</v>
      </c>
      <c r="K794" s="1">
        <f t="shared" si="962"/>
        <v>0.17622016425431186</v>
      </c>
      <c r="L794" s="1">
        <f t="shared" ref="L794:O794" si="963">L241</f>
        <v>0.13102936594385073</v>
      </c>
      <c r="M794" s="1">
        <f t="shared" si="963"/>
        <v>5.8469346949024892E-2</v>
      </c>
      <c r="N794" s="1">
        <f t="shared" si="963"/>
        <v>4.4824733294722655E-2</v>
      </c>
      <c r="O794" s="1">
        <f t="shared" si="963"/>
        <v>5.9390849278333595E-2</v>
      </c>
      <c r="P794" s="1">
        <f t="shared" ref="P794:Q796" si="964">P241</f>
        <v>6.7014817321886799E-2</v>
      </c>
      <c r="Q794" s="1">
        <f t="shared" si="964"/>
        <v>2.313085151554551E-2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0</v>
      </c>
      <c r="L795" s="1">
        <f t="shared" ref="L795:O795" si="966">L242</f>
        <v>0</v>
      </c>
      <c r="M795" s="1">
        <f t="shared" si="966"/>
        <v>0</v>
      </c>
      <c r="N795" s="1">
        <f t="shared" si="966"/>
        <v>0</v>
      </c>
      <c r="O795" s="1">
        <f t="shared" si="966"/>
        <v>0</v>
      </c>
      <c r="P795" s="1">
        <f t="shared" si="964"/>
        <v>0</v>
      </c>
      <c r="Q795" s="1">
        <f t="shared" si="964"/>
        <v>0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5.7709869366167135E-4</v>
      </c>
      <c r="J796" s="1">
        <f t="shared" si="967"/>
        <v>7.8280292101918852E-4</v>
      </c>
      <c r="K796" s="1">
        <f t="shared" si="967"/>
        <v>1.2212270729710451E-3</v>
      </c>
      <c r="L796" s="1">
        <f t="shared" ref="L796:O796" si="968">L243</f>
        <v>1.6931704682461479E-3</v>
      </c>
      <c r="M796" s="1">
        <f t="shared" si="968"/>
        <v>2.6674554791636649E-3</v>
      </c>
      <c r="N796" s="1">
        <f t="shared" si="968"/>
        <v>2.4331791140214348E-3</v>
      </c>
      <c r="O796" s="1">
        <f t="shared" si="968"/>
        <v>4.4154448673619602E-3</v>
      </c>
      <c r="P796" s="1">
        <f t="shared" si="964"/>
        <v>4.2808100549008082E-3</v>
      </c>
      <c r="Q796" s="1">
        <f t="shared" si="964"/>
        <v>5.3161596875963089E-3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1.934796613047008</v>
      </c>
      <c r="G797" s="1">
        <f t="shared" ref="G797:K797" si="969">G274</f>
        <v>1.8587784746536555</v>
      </c>
      <c r="H797" s="1">
        <f t="shared" si="969"/>
        <v>2.5502919553255841</v>
      </c>
      <c r="I797" s="1">
        <f t="shared" si="969"/>
        <v>2.2433365950009776</v>
      </c>
      <c r="J797" s="1">
        <f t="shared" si="969"/>
        <v>1.9426722861373502</v>
      </c>
      <c r="K797" s="1">
        <f t="shared" si="969"/>
        <v>1.6589248634022977</v>
      </c>
      <c r="L797" s="1">
        <f t="shared" ref="L797:O797" si="970">L274</f>
        <v>1.3779582344468517</v>
      </c>
      <c r="M797" s="1">
        <f t="shared" si="970"/>
        <v>1.0997727671888535</v>
      </c>
      <c r="N797" s="1">
        <f t="shared" si="970"/>
        <v>1.0997719412936369</v>
      </c>
      <c r="O797" s="1">
        <f t="shared" si="970"/>
        <v>1.0997743954368899</v>
      </c>
      <c r="P797" s="1">
        <f>P274</f>
        <v>1.0997737985162537</v>
      </c>
      <c r="Q797" s="1">
        <f>Q274</f>
        <v>1.0997810109673893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</v>
      </c>
      <c r="L798" s="1">
        <f t="shared" ref="L798:O798" si="972">L275</f>
        <v>0</v>
      </c>
      <c r="M798" s="1">
        <f t="shared" si="972"/>
        <v>0</v>
      </c>
      <c r="N798" s="1">
        <f t="shared" si="972"/>
        <v>0</v>
      </c>
      <c r="O798" s="1">
        <f t="shared" si="972"/>
        <v>0</v>
      </c>
      <c r="P798" s="1">
        <f>P275</f>
        <v>0</v>
      </c>
      <c r="Q798" s="1">
        <f>Q275</f>
        <v>0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0.6597677179609821</v>
      </c>
      <c r="G799" s="1">
        <f t="shared" ref="G799:K799" si="973">G283</f>
        <v>1.8163717279046891</v>
      </c>
      <c r="H799" s="1">
        <f t="shared" si="973"/>
        <v>3.4301143139158339</v>
      </c>
      <c r="I799" s="1">
        <f t="shared" si="973"/>
        <v>4.054722841643037</v>
      </c>
      <c r="J799" s="1">
        <f t="shared" si="973"/>
        <v>5.3734674080922069</v>
      </c>
      <c r="K799" s="1">
        <f t="shared" si="973"/>
        <v>6.322465259909495</v>
      </c>
      <c r="L799" s="1">
        <f t="shared" ref="L799:O799" si="974">L283</f>
        <v>7.7791326384008324</v>
      </c>
      <c r="M799" s="1">
        <f t="shared" si="974"/>
        <v>8.2841917905839129</v>
      </c>
      <c r="N799" s="1">
        <f t="shared" si="974"/>
        <v>8.4814010367214472</v>
      </c>
      <c r="O799" s="1">
        <f t="shared" si="974"/>
        <v>8.8846938007117462</v>
      </c>
      <c r="P799" s="1">
        <f>P283</f>
        <v>8.7714072535880998</v>
      </c>
      <c r="Q799" s="1">
        <f>Q283</f>
        <v>8.9685674982727441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0</v>
      </c>
      <c r="L800" s="1">
        <f t="shared" ref="L800:O800" si="976">L284</f>
        <v>0</v>
      </c>
      <c r="M800" s="1">
        <f t="shared" si="976"/>
        <v>0</v>
      </c>
      <c r="N800" s="1">
        <f t="shared" si="976"/>
        <v>0</v>
      </c>
      <c r="O800" s="1">
        <f t="shared" si="976"/>
        <v>0</v>
      </c>
      <c r="P800" s="1">
        <f>P284</f>
        <v>0</v>
      </c>
      <c r="Q800" s="1">
        <f>Q284</f>
        <v>0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9.2203391293766562E-4</v>
      </c>
      <c r="J801" s="1">
        <f t="shared" si="977"/>
        <v>2.8443224431705305E-3</v>
      </c>
      <c r="K801" s="1">
        <f t="shared" si="977"/>
        <v>4.2838618999567445E-3</v>
      </c>
      <c r="L801" s="1">
        <f t="shared" ref="L801:O801" si="978">L289</f>
        <v>3.953361994480451E-3</v>
      </c>
      <c r="M801" s="1">
        <f t="shared" si="978"/>
        <v>1.1054041397560336E-2</v>
      </c>
      <c r="N801" s="1">
        <f t="shared" si="978"/>
        <v>9.7848334956980414E-3</v>
      </c>
      <c r="O801" s="1">
        <f t="shared" si="978"/>
        <v>2.5003622181897358E-2</v>
      </c>
      <c r="P801" s="1">
        <f>P289</f>
        <v>3.4857889007172571E-2</v>
      </c>
      <c r="Q801" s="1">
        <f>Q289</f>
        <v>2.417726152904779E-2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7.1200010388641122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7.6289059087354349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7.3930114256968853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7.8106207581416696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7.3255307645330916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7.8107988361459029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8.8814698494627944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9.2265840849056051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9.1450537208966711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9.3853557688595224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9.0428404135824376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8.9636927588490938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9.0018948429083956</v>
      </c>
      <c r="G803" s="1">
        <f t="shared" ref="G803:O803" si="979">G804</f>
        <v>10.609940383810772</v>
      </c>
      <c r="H803" s="1">
        <f t="shared" si="979"/>
        <v>9.8540004205837448</v>
      </c>
      <c r="I803" s="1">
        <f t="shared" si="979"/>
        <v>11.555339573358216</v>
      </c>
      <c r="J803" s="1">
        <f t="shared" si="979"/>
        <v>12.554797410072537</v>
      </c>
      <c r="K803" s="1">
        <f t="shared" si="979"/>
        <v>13.572191740143699</v>
      </c>
      <c r="L803" s="1">
        <f t="shared" si="979"/>
        <v>14.237675609742878</v>
      </c>
      <c r="M803" s="1">
        <f t="shared" si="979"/>
        <v>14.87583508211471</v>
      </c>
      <c r="N803" s="1">
        <f t="shared" si="979"/>
        <v>15.291395700875341</v>
      </c>
      <c r="O803" s="1">
        <f t="shared" si="979"/>
        <v>15.774112650248</v>
      </c>
      <c r="P803" s="1">
        <f>P804</f>
        <v>11.614139621525798</v>
      </c>
      <c r="Q803" s="1">
        <f>Q804</f>
        <v>11.237213943489204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9.0018948429083956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10.609940383810772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9.8540004205837448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11.555339573358216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12.554797410072537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13.572191740143699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14.237675609742878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14.87583508211471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15.291395700875341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15.774112650248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11.614139621525798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11.237213943489204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0.62578810688925957</v>
      </c>
      <c r="G805" s="1">
        <f t="shared" ref="G805:O805" si="981">G806</f>
        <v>0.73757400058959222</v>
      </c>
      <c r="H805" s="1">
        <f t="shared" si="981"/>
        <v>0.73632875946640697</v>
      </c>
      <c r="I805" s="1">
        <f t="shared" si="981"/>
        <v>0.73426766403715005</v>
      </c>
      <c r="J805" s="1">
        <f t="shared" si="981"/>
        <v>0.73258028567336597</v>
      </c>
      <c r="K805" s="1">
        <f t="shared" si="981"/>
        <v>0.7305410281175968</v>
      </c>
      <c r="L805" s="1">
        <f t="shared" si="981"/>
        <v>0.72851499866067304</v>
      </c>
      <c r="M805" s="1">
        <f t="shared" si="981"/>
        <v>0.72650347949492322</v>
      </c>
      <c r="N805" s="1">
        <f t="shared" si="981"/>
        <v>0.7265112034150949</v>
      </c>
      <c r="O805" s="1">
        <f t="shared" si="981"/>
        <v>0.7265363044679275</v>
      </c>
      <c r="P805" s="1">
        <f>P806</f>
        <v>0.72656160658010605</v>
      </c>
      <c r="Q805" s="1">
        <f>Q806</f>
        <v>0.72670245871922778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0.62578810688925957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0.73757400058959222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0.73632875946640697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0.73426766403715005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0.73258028567336597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0.7305410281175968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0.72851499866067304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0.72650347949492322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0.7265112034150949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0.7265363044679275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0.72656160658010605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0.72670245871922778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7.7980422035883601</v>
      </c>
      <c r="G807" s="1">
        <f>[1]Industry!C$21</f>
        <v>8.0801403510082697</v>
      </c>
      <c r="H807" s="1">
        <f>[1]Industry!D$21</f>
        <v>5.6082617858987591</v>
      </c>
      <c r="I807" s="1">
        <f>[1]Industry!E$21</f>
        <v>5.5456250381539736</v>
      </c>
      <c r="J807" s="1">
        <f>[1]Industry!F$21</f>
        <v>5.4829877126087094</v>
      </c>
      <c r="K807" s="1">
        <f>[1]Industry!G$21</f>
        <v>5.4553143661209287</v>
      </c>
      <c r="L807" s="1">
        <f>[1]Industry!H$21</f>
        <v>5.4276379959294498</v>
      </c>
      <c r="M807" s="1">
        <f>[1]Industry!I$21</f>
        <v>5.3999549729492555</v>
      </c>
      <c r="N807" s="1">
        <f>[1]Industry!J$21</f>
        <v>5.3999577249740316</v>
      </c>
      <c r="O807" s="1">
        <f>[1]Industry!K$21</f>
        <v>5.3999473699578111</v>
      </c>
      <c r="P807" s="1">
        <f>[1]Industry!L$21</f>
        <v>5.3999490326419242</v>
      </c>
      <c r="Q807" s="1">
        <f>[1]Industry!M$21</f>
        <v>5.3999161910224354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7.7980422035883601</v>
      </c>
      <c r="G808" s="1">
        <f t="shared" ref="G808:K808" si="983">G807</f>
        <v>8.0801403510082697</v>
      </c>
      <c r="H808" s="1">
        <f t="shared" si="983"/>
        <v>5.6082617858987591</v>
      </c>
      <c r="I808" s="1">
        <f t="shared" si="983"/>
        <v>5.5456250381539736</v>
      </c>
      <c r="J808" s="1">
        <f t="shared" si="983"/>
        <v>5.4829877126087094</v>
      </c>
      <c r="K808" s="1">
        <f t="shared" si="983"/>
        <v>5.4553143661209287</v>
      </c>
      <c r="L808" s="1">
        <f t="shared" ref="L808:O808" si="984">L807</f>
        <v>5.4276379959294498</v>
      </c>
      <c r="M808" s="1">
        <f t="shared" si="984"/>
        <v>5.3999549729492555</v>
      </c>
      <c r="N808" s="1">
        <f t="shared" si="984"/>
        <v>5.3999577249740316</v>
      </c>
      <c r="O808" s="1">
        <f t="shared" si="984"/>
        <v>5.3999473699578111</v>
      </c>
      <c r="P808" s="1">
        <f>P807</f>
        <v>5.3999490326419242</v>
      </c>
      <c r="Q808" s="1">
        <f>Q807</f>
        <v>5.3999161910224354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7.7980422035883601</v>
      </c>
      <c r="G810" s="1">
        <f t="shared" ref="G810:K810" si="985">G808</f>
        <v>8.0801403510082697</v>
      </c>
      <c r="H810" s="1">
        <f t="shared" si="985"/>
        <v>5.6082617858987591</v>
      </c>
      <c r="I810" s="1">
        <f t="shared" si="985"/>
        <v>5.5456250381539736</v>
      </c>
      <c r="J810" s="1">
        <f t="shared" si="985"/>
        <v>5.4829877126087094</v>
      </c>
      <c r="K810" s="1">
        <f t="shared" si="985"/>
        <v>5.4553143661209287</v>
      </c>
      <c r="L810" s="1">
        <f t="shared" ref="L810:O810" si="986">L808</f>
        <v>5.4276379959294498</v>
      </c>
      <c r="M810" s="1">
        <f t="shared" si="986"/>
        <v>5.3999549729492555</v>
      </c>
      <c r="N810" s="1">
        <f t="shared" si="986"/>
        <v>5.3999577249740316</v>
      </c>
      <c r="O810" s="1">
        <f t="shared" si="986"/>
        <v>5.3999473699578111</v>
      </c>
      <c r="P810" s="1">
        <f>P808</f>
        <v>5.3999490326419242</v>
      </c>
      <c r="Q810" s="1">
        <f>Q808</f>
        <v>5.3999161910224354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6.762816724175176E-2</v>
      </c>
      <c r="G811" s="1">
        <f>[1]Industry!C$22</f>
        <v>8.5492315754686188E-2</v>
      </c>
      <c r="H811" s="1">
        <f>[1]Industry!D$22</f>
        <v>8.5497217811926152E-2</v>
      </c>
      <c r="I811" s="1">
        <f>[1]Industry!E$22</f>
        <v>8.5497479222536643E-2</v>
      </c>
      <c r="J811" s="1">
        <f>[1]Industry!F$22</f>
        <v>8.5497213756308019E-2</v>
      </c>
      <c r="K811" s="1">
        <f>[1]Industry!G$22</f>
        <v>8.5497207947233742E-2</v>
      </c>
      <c r="L811" s="1">
        <f>[1]Industry!H$22</f>
        <v>8.5497885181834987E-2</v>
      </c>
      <c r="M811" s="1">
        <f>[1]Industry!I$22</f>
        <v>8.5498279094527396E-2</v>
      </c>
      <c r="N811" s="1">
        <f>[1]Industry!J$22</f>
        <v>8.5498632061985352E-2</v>
      </c>
      <c r="O811" s="1">
        <f>[1]Industry!K$22</f>
        <v>8.5500079829780209E-2</v>
      </c>
      <c r="P811" s="1">
        <f>[1]Industry!L$22</f>
        <v>8.5501144006092614E-2</v>
      </c>
      <c r="Q811" s="1">
        <f>[1]Industry!M$22</f>
        <v>8.550811314852079E-2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6.762816724175176E-2</v>
      </c>
      <c r="G812" s="1">
        <f t="shared" ref="G812:K812" si="989">G811</f>
        <v>8.5492315754686188E-2</v>
      </c>
      <c r="H812" s="1">
        <f t="shared" si="989"/>
        <v>8.5497217811926152E-2</v>
      </c>
      <c r="I812" s="1">
        <f t="shared" si="989"/>
        <v>8.5497479222536643E-2</v>
      </c>
      <c r="J812" s="1">
        <f t="shared" si="989"/>
        <v>8.5497213756308019E-2</v>
      </c>
      <c r="K812" s="1">
        <f t="shared" si="989"/>
        <v>8.5497207947233742E-2</v>
      </c>
      <c r="L812" s="1">
        <f t="shared" ref="L812:O812" si="990">L811</f>
        <v>8.5497885181834987E-2</v>
      </c>
      <c r="M812" s="1">
        <f t="shared" si="990"/>
        <v>8.5498279094527396E-2</v>
      </c>
      <c r="N812" s="1">
        <f t="shared" si="990"/>
        <v>8.5498632061985352E-2</v>
      </c>
      <c r="O812" s="1">
        <f t="shared" si="990"/>
        <v>8.5500079829780209E-2</v>
      </c>
      <c r="P812" s="1">
        <f>P811</f>
        <v>8.5501144006092614E-2</v>
      </c>
      <c r="Q812" s="1">
        <f>Q811</f>
        <v>8.550811314852079E-2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2.5489223298275797E-3</v>
      </c>
      <c r="J813" s="1">
        <f>[1]Industry!F$23</f>
        <v>1.0187867753412218E-2</v>
      </c>
      <c r="K813" s="1">
        <f>[1]Industry!G$23</f>
        <v>1.5122993987851645E-2</v>
      </c>
      <c r="L813" s="1">
        <f>[1]Industry!H$23</f>
        <v>1.4545235547844093E-2</v>
      </c>
      <c r="M813" s="1">
        <f>[1]Industry!I$23</f>
        <v>0.1057302644627458</v>
      </c>
      <c r="N813" s="1">
        <f>[1]Industry!J$23</f>
        <v>0.12456742123045741</v>
      </c>
      <c r="O813" s="1">
        <f>[1]Industry!K$23</f>
        <v>0.28137514781921613</v>
      </c>
      <c r="P813" s="1">
        <f>[1]Industry!L$23</f>
        <v>0.33616279005830896</v>
      </c>
      <c r="Q813" s="1">
        <f>[1]Industry!M$23</f>
        <v>0.45331593876270293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2.5489223298275797E-3</v>
      </c>
      <c r="J814" s="1">
        <f t="shared" si="993"/>
        <v>1.0187867753412218E-2</v>
      </c>
      <c r="K814" s="1">
        <f t="shared" si="993"/>
        <v>1.5122993987851645E-2</v>
      </c>
      <c r="L814" s="1">
        <f t="shared" ref="L814:O814" si="994">L813</f>
        <v>1.4545235547844093E-2</v>
      </c>
      <c r="M814" s="1">
        <f t="shared" si="994"/>
        <v>0.1057302644627458</v>
      </c>
      <c r="N814" s="1">
        <f t="shared" si="994"/>
        <v>0.12456742123045741</v>
      </c>
      <c r="O814" s="1">
        <f t="shared" si="994"/>
        <v>0.28137514781921613</v>
      </c>
      <c r="P814" s="1">
        <f>P813</f>
        <v>0.33616279005830896</v>
      </c>
      <c r="Q814" s="1">
        <f>Q813</f>
        <v>0.45331593876270293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0.7484621228280568</v>
      </c>
      <c r="G815" s="1">
        <f>[1]Industry!C$24</f>
        <v>0.94972966108141055</v>
      </c>
      <c r="H815" s="1">
        <f>[1]Industry!D$24</f>
        <v>2.4453109720660335</v>
      </c>
      <c r="I815" s="1">
        <f>[1]Industry!E$24</f>
        <v>4.0785041445800028</v>
      </c>
      <c r="J815" s="1">
        <f>[1]Industry!F$24</f>
        <v>5.7640164029712455</v>
      </c>
      <c r="K815" s="1">
        <f>[1]Industry!G$24</f>
        <v>6.3536839804739529</v>
      </c>
      <c r="L815" s="1">
        <f>[1]Industry!H$24</f>
        <v>6.4047187064324955</v>
      </c>
      <c r="M815" s="1">
        <f>[1]Industry!I$24</f>
        <v>6.4536328038130604</v>
      </c>
      <c r="N815" s="1">
        <f>[1]Industry!J$24</f>
        <v>6.4565233700400508</v>
      </c>
      <c r="O815" s="1">
        <f>[1]Industry!K$24</f>
        <v>8.6107430176801731</v>
      </c>
      <c r="P815" s="1">
        <f>[1]Industry!L$24</f>
        <v>8.6107780508320406</v>
      </c>
      <c r="Q815" s="1">
        <f>[1]Industry!M$24</f>
        <v>8.6150195366249012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0.7484621228280568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0.94972966108141055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2.4214996992295328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3.99758556165947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5.662396349801563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6.2369290491654894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6.285542369224677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6.332404156589698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6.3430096667693228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6.515071272540828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6.5151723813882843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6.5307367656884141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2.3811272836500752E-2</v>
      </c>
      <c r="I817" s="1">
        <f t="shared" si="999"/>
        <v>8.0918582920532778E-2</v>
      </c>
      <c r="J817" s="1">
        <f t="shared" si="999"/>
        <v>0.10162005316968248</v>
      </c>
      <c r="K817" s="1">
        <f t="shared" si="999"/>
        <v>0.11675493130846348</v>
      </c>
      <c r="L817" s="1">
        <f t="shared" ref="L817:O817" si="1000">L815-L816</f>
        <v>0.11917633720781851</v>
      </c>
      <c r="M817" s="1">
        <f t="shared" si="1000"/>
        <v>0.12122864722336235</v>
      </c>
      <c r="N817" s="1">
        <f t="shared" si="1000"/>
        <v>0.11351370327072807</v>
      </c>
      <c r="O817" s="1">
        <f t="shared" si="1000"/>
        <v>2.0956717451393452</v>
      </c>
      <c r="P817" s="1">
        <f>P815-P816</f>
        <v>2.0956056694437564</v>
      </c>
      <c r="Q817" s="1">
        <f>Q815-Q816</f>
        <v>2.0842827709364871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72.70818151919876</v>
      </c>
      <c r="G818" s="17">
        <f>[1]Industry!C$71</f>
        <v>74.352732925407395</v>
      </c>
      <c r="H818" s="17">
        <f>[1]Industry!D$71</f>
        <v>76.145933204557466</v>
      </c>
      <c r="I818" s="17">
        <f>[1]Industry!E$71</f>
        <v>77.046061563603956</v>
      </c>
      <c r="J818" s="17">
        <f>[1]Industry!F$71</f>
        <v>77.576255626020526</v>
      </c>
      <c r="K818" s="17">
        <f>[1]Industry!G$71</f>
        <v>77.745240228753801</v>
      </c>
      <c r="L818" s="17">
        <f>[1]Industry!H$71</f>
        <v>77.786499241632043</v>
      </c>
      <c r="M818" s="17">
        <f>[1]Industry!I$71</f>
        <v>77.901252629734046</v>
      </c>
      <c r="N818" s="17">
        <f>[1]Industry!J$71</f>
        <v>73.028060658601163</v>
      </c>
      <c r="O818" s="17">
        <f>[1]Industry!K$71</f>
        <v>74.972793620383129</v>
      </c>
      <c r="P818" s="17">
        <f>[1]Industry!L$71</f>
        <v>72.25774776845077</v>
      </c>
      <c r="Q818" s="17">
        <f>[1]Industry!M$71</f>
        <v>71.747290875530155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58.985415258172232</v>
      </c>
      <c r="G819" s="18">
        <f t="shared" ref="G819:K819" si="1001">SUM(G820:G822)</f>
        <v>61.602250285226191</v>
      </c>
      <c r="H819" s="18">
        <f t="shared" si="1001"/>
        <v>65.403051030216986</v>
      </c>
      <c r="I819" s="18">
        <f t="shared" si="1001"/>
        <v>69.379914843240599</v>
      </c>
      <c r="J819" s="18">
        <f t="shared" si="1001"/>
        <v>72.977525987223459</v>
      </c>
      <c r="K819" s="18">
        <f t="shared" si="1001"/>
        <v>74.515550192233121</v>
      </c>
      <c r="L819" s="18">
        <f t="shared" ref="L819:O819" si="1002">SUM(L820:L822)</f>
        <v>75.425972154582553</v>
      </c>
      <c r="M819" s="18">
        <f t="shared" si="1002"/>
        <v>76.336682791278463</v>
      </c>
      <c r="N819" s="18">
        <f t="shared" si="1002"/>
        <v>77.04642613278105</v>
      </c>
      <c r="O819" s="18">
        <f t="shared" si="1002"/>
        <v>79.051804613795994</v>
      </c>
      <c r="P819" s="18">
        <f>SUM(P820:P822)</f>
        <v>77.579454524654849</v>
      </c>
      <c r="Q819" s="18">
        <f>SUM(Q820:Q822)</f>
        <v>77.719776963741566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9.8138874146294732</v>
      </c>
      <c r="G820" s="1">
        <f>[1]Industry!C$55</f>
        <v>10.335082490395402</v>
      </c>
      <c r="H820" s="1">
        <f>[1]Industry!D$55</f>
        <v>10.3351326744812</v>
      </c>
      <c r="I820" s="1">
        <f>[1]Industry!E$55</f>
        <v>10.582227145848835</v>
      </c>
      <c r="J820" s="1">
        <f>[1]Industry!F$55</f>
        <v>10.862129304879202</v>
      </c>
      <c r="K820" s="1">
        <f>[1]Industry!G$55</f>
        <v>11.101036223251757</v>
      </c>
      <c r="L820" s="1">
        <f>[1]Industry!H$55</f>
        <v>11.319363989487902</v>
      </c>
      <c r="M820" s="1">
        <f>[1]Industry!I$55</f>
        <v>11.53802960668725</v>
      </c>
      <c r="N820" s="1">
        <f>[1]Industry!J$55</f>
        <v>11.538031592204636</v>
      </c>
      <c r="O820" s="1">
        <f>[1]Industry!K$55</f>
        <v>11.736556365986118</v>
      </c>
      <c r="P820" s="1">
        <f>[1]Industry!L$55</f>
        <v>11.736558028314231</v>
      </c>
      <c r="Q820" s="1">
        <f>[1]Industry!M$55</f>
        <v>11.736564158697774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1.1081301913717583</v>
      </c>
      <c r="G821" s="1">
        <f>[1]Industry!C$56</f>
        <v>1.4007924758127142</v>
      </c>
      <c r="H821" s="1">
        <f>[1]Industry!D$56</f>
        <v>3.5517880404053503</v>
      </c>
      <c r="I821" s="1">
        <f>[1]Industry!E$56</f>
        <v>5.8115641637472084</v>
      </c>
      <c r="J821" s="1">
        <f>[1]Industry!F$56</f>
        <v>8.1621741182518726</v>
      </c>
      <c r="K821" s="1">
        <f>[1]Industry!G$56</f>
        <v>8.917688391617892</v>
      </c>
      <c r="L821" s="1">
        <f>[1]Industry!H$56</f>
        <v>8.9177381520638637</v>
      </c>
      <c r="M821" s="1">
        <f>[1]Industry!I$56</f>
        <v>8.9177557884372654</v>
      </c>
      <c r="N821" s="1">
        <f>[1]Industry!J$56</f>
        <v>8.9326912454066782</v>
      </c>
      <c r="O821" s="1">
        <f>[1]Industry!K$56</f>
        <v>9.1750010132126221</v>
      </c>
      <c r="P821" s="1">
        <f>[1]Industry!L$56</f>
        <v>9.1751434021043252</v>
      </c>
      <c r="Q821" s="1">
        <f>[1]Industry!M$56</f>
        <v>9.1970623091661121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49.866375319018076</v>
      </c>
      <c r="H822" s="1">
        <f>[1]Industry!D$3-([1]Industry!D$6-[1]Industry!D$70)</f>
        <v>51.516130315330436</v>
      </c>
      <c r="I822" s="1">
        <f>[1]Industry!E$3-([1]Industry!E$6-[1]Industry!E$70)</f>
        <v>52.986123533644559</v>
      </c>
      <c r="J822" s="1">
        <f>[1]Industry!F$3-([1]Industry!F$6-[1]Industry!F$70)</f>
        <v>53.953222564092385</v>
      </c>
      <c r="K822" s="1">
        <f>[1]Industry!G$3-([1]Industry!G$6-[1]Industry!G$70)</f>
        <v>54.496825577363481</v>
      </c>
      <c r="L822" s="1">
        <f>[1]Industry!H$3-([1]Industry!H$6-[1]Industry!H$70)</f>
        <v>55.188870013030787</v>
      </c>
      <c r="M822" s="1">
        <f>[1]Industry!I$3-([1]Industry!I$6-[1]Industry!I$70)</f>
        <v>55.880897396153948</v>
      </c>
      <c r="N822" s="1">
        <f>[1]Industry!J$3-([1]Industry!J$6-[1]Industry!J$70)</f>
        <v>56.575703295169731</v>
      </c>
      <c r="O822" s="1">
        <f>[1]Industry!K$3-([1]Industry!K$6-[1]Industry!K$70)</f>
        <v>58.140247234597254</v>
      </c>
      <c r="P822" s="1">
        <f>[1]Industry!L$3-([1]Industry!L$6-[1]Industry!L$70)</f>
        <v>56.667753094236296</v>
      </c>
      <c r="Q822" s="1">
        <f>[1]Industry!M$3-([1]Industry!M$6-[1]Industry!M$70)</f>
        <v>56.786150495877671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8.7635252501422176</v>
      </c>
      <c r="G823" s="1">
        <f t="shared" ref="G823:K823" si="1004">SUM(G824:G825)</f>
        <v>7.7501914822428928</v>
      </c>
      <c r="H823" s="1">
        <f t="shared" si="1004"/>
        <v>6.2477126179090989</v>
      </c>
      <c r="I823" s="1">
        <f t="shared" si="1004"/>
        <v>5.0984832271028555</v>
      </c>
      <c r="J823" s="1">
        <f t="shared" si="1004"/>
        <v>3.9005301349620196</v>
      </c>
      <c r="K823" s="1">
        <f t="shared" si="1004"/>
        <v>2.6752371705546292</v>
      </c>
      <c r="L823" s="1">
        <f t="shared" ref="L823:O823" si="1005">SUM(L824:L825)</f>
        <v>1.4406711872970424</v>
      </c>
      <c r="M823" s="1">
        <f t="shared" si="1005"/>
        <v>0.20677967540981057</v>
      </c>
      <c r="N823" s="1">
        <f t="shared" si="1005"/>
        <v>0.20675835143527313</v>
      </c>
      <c r="O823" s="1">
        <f t="shared" si="1005"/>
        <v>0.20675178412706055</v>
      </c>
      <c r="P823" s="1">
        <f>SUM(P824:P825)</f>
        <v>0.19921035524031333</v>
      </c>
      <c r="Q823" s="1">
        <f>SUM(Q824:Q825)</f>
        <v>0.19747476373389553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6.9177032501589562</v>
      </c>
      <c r="G824" s="1">
        <f>[1]Industry!C$57</f>
        <v>6.311381016310059</v>
      </c>
      <c r="H824" s="1">
        <f>[1]Industry!D$57</f>
        <v>6.2459440597884148</v>
      </c>
      <c r="I824" s="1">
        <f>[1]Industry!E$57</f>
        <v>5.0979687461884398</v>
      </c>
      <c r="J824" s="1">
        <f>[1]Industry!F$57</f>
        <v>3.8997256965171316</v>
      </c>
      <c r="K824" s="1">
        <f>[1]Industry!G$57</f>
        <v>2.6745128717008355</v>
      </c>
      <c r="L824" s="1">
        <f>[1]Industry!H$57</f>
        <v>1.4398542871408633</v>
      </c>
      <c r="M824" s="1">
        <f>[1]Industry!I$57</f>
        <v>0.20677967540981057</v>
      </c>
      <c r="N824" s="1">
        <f>[1]Industry!J$57</f>
        <v>0.20675835143527313</v>
      </c>
      <c r="O824" s="1">
        <f>[1]Industry!K$57</f>
        <v>0.20675178412706055</v>
      </c>
      <c r="P824" s="1">
        <f>[1]Industry!L$57</f>
        <v>0.19921035524031333</v>
      </c>
      <c r="Q824" s="1">
        <f>[1]Industry!M$57</f>
        <v>0.19747476373389553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1.8458219999832608</v>
      </c>
      <c r="G825" s="1">
        <f>[1]Industry!C$58</f>
        <v>1.4388104659328338</v>
      </c>
      <c r="H825" s="1">
        <f>[1]Industry!D$58</f>
        <v>1.7685581206840701E-3</v>
      </c>
      <c r="I825" s="1">
        <f>[1]Industry!E$58</f>
        <v>5.1448091441611324E-4</v>
      </c>
      <c r="J825" s="1">
        <f>[1]Industry!F$58</f>
        <v>8.0443844488813684E-4</v>
      </c>
      <c r="K825" s="1">
        <f>[1]Industry!G$58</f>
        <v>7.2429885379384764E-4</v>
      </c>
      <c r="L825" s="1">
        <f>[1]Industry!H$58</f>
        <v>8.1690015617907094E-4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28.930279793809664</v>
      </c>
      <c r="G826" s="1">
        <f t="shared" ref="G826:K826" si="1006">SUM(G827:G829)</f>
        <v>24.716843017064853</v>
      </c>
      <c r="H826" s="1">
        <f t="shared" si="1006"/>
        <v>28.082048323478105</v>
      </c>
      <c r="I826" s="1">
        <f t="shared" si="1006"/>
        <v>25.151808439947484</v>
      </c>
      <c r="J826" s="1">
        <f t="shared" si="1006"/>
        <v>24.096599886573074</v>
      </c>
      <c r="K826" s="1">
        <f t="shared" si="1006"/>
        <v>24.301501516686169</v>
      </c>
      <c r="L826" s="1">
        <f t="shared" ref="L826:O826" si="1007">SUM(L827:L829)</f>
        <v>22.779329056683604</v>
      </c>
      <c r="M826" s="1">
        <f t="shared" si="1007"/>
        <v>22.90471176912731</v>
      </c>
      <c r="N826" s="1">
        <f t="shared" si="1007"/>
        <v>17.669036667446715</v>
      </c>
      <c r="O826" s="1">
        <f t="shared" si="1007"/>
        <v>18.165817227995479</v>
      </c>
      <c r="P826" s="1">
        <f>SUM(P827:P829)</f>
        <v>18.378853818184737</v>
      </c>
      <c r="Q826" s="1">
        <f>SUM(Q827:Q829)</f>
        <v>17.908095107704625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28.619768228277998</v>
      </c>
      <c r="G827" s="1">
        <f>[1]Industry!C$59</f>
        <v>24.324324047397734</v>
      </c>
      <c r="H827" s="1">
        <f>[1]Industry!D$59</f>
        <v>27.376172788109717</v>
      </c>
      <c r="I827" s="1">
        <f>[1]Industry!E$59</f>
        <v>23.429977400774057</v>
      </c>
      <c r="J827" s="1">
        <f>[1]Industry!F$59</f>
        <v>21.301217183660729</v>
      </c>
      <c r="K827" s="1">
        <f>[1]Industry!G$59</f>
        <v>20.038354401376644</v>
      </c>
      <c r="L827" s="1">
        <f>[1]Industry!H$59</f>
        <v>18.439075037691094</v>
      </c>
      <c r="M827" s="1">
        <f>[1]Industry!I$59</f>
        <v>18.538599576415635</v>
      </c>
      <c r="N827" s="1">
        <f>[1]Industry!J$59</f>
        <v>13.317688476574753</v>
      </c>
      <c r="O827" s="1">
        <f>[1]Industry!K$59</f>
        <v>9.7690517192994015</v>
      </c>
      <c r="P827" s="1">
        <f>[1]Industry!L$59</f>
        <v>9.8373777823409299</v>
      </c>
      <c r="Q827" s="1">
        <f>[1]Industry!M$59</f>
        <v>8.8016550576676877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5.0703780195492085E-2</v>
      </c>
      <c r="I828" s="1">
        <f>[1]Industry!E$60</f>
        <v>0.16865803098858254</v>
      </c>
      <c r="J828" s="1">
        <f>[1]Industry!F$60</f>
        <v>0.20757405546602375</v>
      </c>
      <c r="K828" s="1">
        <f>[1]Industry!G$60</f>
        <v>0.23398677579479071</v>
      </c>
      <c r="L828" s="1">
        <f>[1]Industry!H$60</f>
        <v>0.23457142848747498</v>
      </c>
      <c r="M828" s="1">
        <f>[1]Industry!I$60</f>
        <v>0.23456841948775581</v>
      </c>
      <c r="N828" s="1">
        <f>[1]Industry!J$60</f>
        <v>0.21964057651618832</v>
      </c>
      <c r="O828" s="1">
        <f>[1]Industry!K$60</f>
        <v>4.0549690216105185</v>
      </c>
      <c r="P828" s="1">
        <f>[1]Industry!L$60</f>
        <v>4.0548411700520335</v>
      </c>
      <c r="Q828" s="1">
        <f>[1]Industry!M$60</f>
        <v>4.0329322032549575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0.3105115655316657</v>
      </c>
      <c r="G829" s="1">
        <f>[1]Industry!C$68</f>
        <v>0.39251896966711947</v>
      </c>
      <c r="H829" s="1">
        <f>[1]Industry!D$68</f>
        <v>0.65517175517289872</v>
      </c>
      <c r="I829" s="1">
        <f>[1]Industry!E$68</f>
        <v>1.5531730081848467</v>
      </c>
      <c r="J829" s="1">
        <f>[1]Industry!F$68</f>
        <v>2.5878086474463231</v>
      </c>
      <c r="K829" s="1">
        <f>[1]Industry!G$68</f>
        <v>4.0291603395147355</v>
      </c>
      <c r="L829" s="1">
        <f>[1]Industry!H$68</f>
        <v>4.1056825905050376</v>
      </c>
      <c r="M829" s="1">
        <f>[1]Industry!I$68</f>
        <v>4.1315437732239193</v>
      </c>
      <c r="N829" s="1">
        <f>[1]Industry!J$68</f>
        <v>4.1317076143557729</v>
      </c>
      <c r="O829" s="1">
        <f>[1]Industry!K$68</f>
        <v>4.341796487085559</v>
      </c>
      <c r="P829" s="1">
        <f>[1]Industry!L$68</f>
        <v>4.486634865791773</v>
      </c>
      <c r="Q829" s="1">
        <f>[1]Industry!M$68</f>
        <v>5.0735078467819799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2.3674013103096847</v>
      </c>
      <c r="G830" s="1">
        <f t="shared" ref="G830:O830" si="1010">G831</f>
        <v>2.3075018221735739</v>
      </c>
      <c r="H830" s="1">
        <f t="shared" si="1010"/>
        <v>1.8954589595264599</v>
      </c>
      <c r="I830" s="1">
        <f t="shared" si="1010"/>
        <v>7.2646993277367361E-4</v>
      </c>
      <c r="J830" s="1">
        <f t="shared" si="1010"/>
        <v>8.2110134473581614E-4</v>
      </c>
      <c r="K830" s="1">
        <f t="shared" si="1010"/>
        <v>7.184292000633509E-4</v>
      </c>
      <c r="L830" s="1">
        <f t="shared" si="1010"/>
        <v>9.136601735338745E-4</v>
      </c>
      <c r="M830" s="1">
        <f t="shared" si="1010"/>
        <v>2.0488896557445888E-3</v>
      </c>
      <c r="N830" s="1">
        <f t="shared" si="1010"/>
        <v>1.3737834465511502E-3</v>
      </c>
      <c r="O830" s="1">
        <f t="shared" si="1010"/>
        <v>2.3036359616060383E-3</v>
      </c>
      <c r="P830" s="1">
        <f>P831</f>
        <v>1.1241834811987154E-3</v>
      </c>
      <c r="Q830" s="1">
        <f>Q831</f>
        <v>2.1007647622709388E-3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2.3674013103096847</v>
      </c>
      <c r="G831" s="1">
        <f>[1]Industry!C$61</f>
        <v>2.3075018221735739</v>
      </c>
      <c r="H831" s="1">
        <f>[1]Industry!D$61</f>
        <v>1.8954589595264599</v>
      </c>
      <c r="I831" s="1">
        <f>[1]Industry!E$61</f>
        <v>7.2646993277367361E-4</v>
      </c>
      <c r="J831" s="1">
        <f>[1]Industry!F$61</f>
        <v>8.2110134473581614E-4</v>
      </c>
      <c r="K831" s="1">
        <f>[1]Industry!G$61</f>
        <v>7.184292000633509E-4</v>
      </c>
      <c r="L831" s="1">
        <f>[1]Industry!H$61</f>
        <v>9.136601735338745E-4</v>
      </c>
      <c r="M831" s="1">
        <f>[1]Industry!I$61</f>
        <v>2.0488896557445888E-3</v>
      </c>
      <c r="N831" s="1">
        <f>[1]Industry!J$61</f>
        <v>1.3737834465511502E-3</v>
      </c>
      <c r="O831" s="1">
        <f>[1]Industry!K$61</f>
        <v>2.3036359616060383E-3</v>
      </c>
      <c r="P831" s="1">
        <f>[1]Industry!L$61</f>
        <v>1.1241834811987154E-3</v>
      </c>
      <c r="Q831" s="1">
        <f>[1]Industry!M$61</f>
        <v>2.1007647622709388E-3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11.767326422052751</v>
      </c>
      <c r="G832" s="1">
        <f t="shared" ref="G832:K832" si="1011">G833+G843</f>
        <v>12.635406042817188</v>
      </c>
      <c r="H832" s="1">
        <f t="shared" si="1011"/>
        <v>12.568676484148156</v>
      </c>
      <c r="I832" s="1">
        <f t="shared" si="1011"/>
        <v>15.942762969490104</v>
      </c>
      <c r="J832" s="1">
        <f t="shared" si="1011"/>
        <v>15.512150072529995</v>
      </c>
      <c r="K832" s="1">
        <f t="shared" si="1011"/>
        <v>15.093213032555653</v>
      </c>
      <c r="L832" s="1">
        <f t="shared" ref="L832:O832" si="1012">L833+L843</f>
        <v>17.22300570587592</v>
      </c>
      <c r="M832" s="1">
        <f t="shared" si="1012"/>
        <v>17.762207682207649</v>
      </c>
      <c r="N832" s="1">
        <f t="shared" si="1012"/>
        <v>17.85199614707231</v>
      </c>
      <c r="O832" s="1">
        <f t="shared" si="1012"/>
        <v>18.495737756283962</v>
      </c>
      <c r="P832" s="1">
        <f>P833+P843</f>
        <v>18.065602365444782</v>
      </c>
      <c r="Q832" s="1">
        <f>Q833+Q843</f>
        <v>18.123389763461851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5.1850544736033912</v>
      </c>
      <c r="G833" s="1">
        <f>[1]Industry!C$62</f>
        <v>5.5675576123334665</v>
      </c>
      <c r="H833" s="1">
        <f>[1]Industry!D$62</f>
        <v>5.6974156263067037</v>
      </c>
      <c r="I833" s="1">
        <f>[1]Industry!E$62</f>
        <v>8.6447003645990357</v>
      </c>
      <c r="J833" s="1">
        <f>[1]Industry!F$62</f>
        <v>8.6310810486521969</v>
      </c>
      <c r="K833" s="1">
        <f>[1]Industry!G$62</f>
        <v>7.7176531530032024</v>
      </c>
      <c r="L833" s="1">
        <f>[1]Industry!H$62</f>
        <v>8.8110224314948464</v>
      </c>
      <c r="M833" s="1">
        <f>[1]Industry!I$62</f>
        <v>8.9969528015473301</v>
      </c>
      <c r="N833" s="1">
        <f>[1]Industry!J$62</f>
        <v>9.1641951122204688</v>
      </c>
      <c r="O833" s="1">
        <f>[1]Industry!K$62</f>
        <v>9.5796497758674199</v>
      </c>
      <c r="P833" s="1">
        <f>[1]Industry!L$62</f>
        <v>9.4749039725414761</v>
      </c>
      <c r="Q833" s="1">
        <f>[1]Industry!M$62</f>
        <v>9.6078816425552116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1.1223349665271203</v>
      </c>
      <c r="G834" s="1">
        <f t="shared" ref="G834:K834" si="1013">IFERROR(G793/G$792,0)*G$833</f>
        <v>1.9724056835980559</v>
      </c>
      <c r="H834" s="1">
        <f t="shared" si="1013"/>
        <v>2.5596813865518389E-2</v>
      </c>
      <c r="I834" s="1">
        <f t="shared" si="1013"/>
        <v>1.335685376345354</v>
      </c>
      <c r="J834" s="1">
        <f t="shared" si="1013"/>
        <v>0.78555529195575891</v>
      </c>
      <c r="K834" s="1">
        <f t="shared" si="1013"/>
        <v>3.7971132301066447E-2</v>
      </c>
      <c r="L834" s="1">
        <f t="shared" ref="L834:O834" si="1014">IFERROR(L793/L$792,0)*L$833</f>
        <v>4.2521464799356132E-2</v>
      </c>
      <c r="M834" s="1">
        <f t="shared" si="1014"/>
        <v>4.1954288261636927E-2</v>
      </c>
      <c r="N834" s="1">
        <f t="shared" si="1014"/>
        <v>4.1308837918188422E-2</v>
      </c>
      <c r="O834" s="1">
        <f t="shared" si="1014"/>
        <v>4.5252707525523586E-2</v>
      </c>
      <c r="P834" s="1">
        <f t="shared" ref="P834:Q842" si="1015">IFERROR(P793/P$792,0)*P$833</f>
        <v>4.3251686842165217E-2</v>
      </c>
      <c r="Q834" s="1">
        <f t="shared" si="1015"/>
        <v>4.3600708545245261E-2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0.92936205483085077</v>
      </c>
      <c r="G835" s="1">
        <f t="shared" si="1016"/>
        <v>9.7296645711257665E-2</v>
      </c>
      <c r="H835" s="1">
        <f t="shared" si="1016"/>
        <v>6.125150773711692E-2</v>
      </c>
      <c r="I835" s="1">
        <f t="shared" si="1016"/>
        <v>0.86777201984333496</v>
      </c>
      <c r="J835" s="1">
        <f t="shared" si="1016"/>
        <v>0.98299374012680918</v>
      </c>
      <c r="K835" s="1">
        <f t="shared" si="1016"/>
        <v>0.16578411117383832</v>
      </c>
      <c r="L835" s="1">
        <f t="shared" ref="L835:O835" si="1017">IFERROR(L794/L$792,0)*L$833</f>
        <v>0.12362383845243578</v>
      </c>
      <c r="M835" s="1">
        <f t="shared" si="1017"/>
        <v>5.5370591193202319E-2</v>
      </c>
      <c r="N835" s="1">
        <f t="shared" si="1017"/>
        <v>4.2428075469282789E-2</v>
      </c>
      <c r="O835" s="1">
        <f t="shared" si="1017"/>
        <v>5.6213670755733885E-2</v>
      </c>
      <c r="P835" s="1">
        <f t="shared" si="1015"/>
        <v>6.3349630167354426E-2</v>
      </c>
      <c r="Q835" s="1">
        <f t="shared" si="1015"/>
        <v>2.185856704719201E-2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0</v>
      </c>
      <c r="L836" s="1">
        <f t="shared" ref="L836:O836" si="1018">IFERROR(L795/L$792,0)*L$833</f>
        <v>0</v>
      </c>
      <c r="M836" s="1">
        <f t="shared" si="1018"/>
        <v>0</v>
      </c>
      <c r="N836" s="1">
        <f t="shared" si="1018"/>
        <v>0</v>
      </c>
      <c r="O836" s="1">
        <f t="shared" si="1018"/>
        <v>0</v>
      </c>
      <c r="P836" s="1">
        <f t="shared" si="1015"/>
        <v>0</v>
      </c>
      <c r="Q836" s="1">
        <f t="shared" si="1015"/>
        <v>0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5.9007831449834952E-4</v>
      </c>
      <c r="J837" s="1">
        <f t="shared" si="1016"/>
        <v>7.3390454102697199E-4</v>
      </c>
      <c r="K837" s="1">
        <f t="shared" si="1016"/>
        <v>1.1489039616473912E-3</v>
      </c>
      <c r="L837" s="1">
        <f t="shared" ref="L837:O837" si="1019">IFERROR(L796/L$792,0)*L$833</f>
        <v>1.5974757332535207E-3</v>
      </c>
      <c r="M837" s="1">
        <f t="shared" si="1019"/>
        <v>2.5260857965731412E-3</v>
      </c>
      <c r="N837" s="1">
        <f t="shared" si="1019"/>
        <v>2.3030835766765898E-3</v>
      </c>
      <c r="O837" s="1">
        <f t="shared" si="1019"/>
        <v>4.1792358087145475E-3</v>
      </c>
      <c r="P837" s="1">
        <f t="shared" si="1015"/>
        <v>4.0466831759323387E-3</v>
      </c>
      <c r="Q837" s="1">
        <f t="shared" si="1015"/>
        <v>5.0237507636416443E-3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2.3365808716389744</v>
      </c>
      <c r="G838" s="1">
        <f t="shared" si="1016"/>
        <v>1.7691081314208266</v>
      </c>
      <c r="H838" s="1">
        <f t="shared" si="1016"/>
        <v>2.3925773631119043</v>
      </c>
      <c r="I838" s="1">
        <f t="shared" si="1016"/>
        <v>2.2937918442191085</v>
      </c>
      <c r="J838" s="1">
        <f t="shared" si="1016"/>
        <v>1.8213217838625082</v>
      </c>
      <c r="K838" s="1">
        <f t="shared" si="1016"/>
        <v>1.5606805563206234</v>
      </c>
      <c r="L838" s="1">
        <f t="shared" ref="L838:O838" si="1020">IFERROR(L797/L$792,0)*L$833</f>
        <v>1.300078688028298</v>
      </c>
      <c r="M838" s="1">
        <f t="shared" si="1020"/>
        <v>1.0414870607417728</v>
      </c>
      <c r="N838" s="1">
        <f t="shared" si="1020"/>
        <v>1.0409700960719297</v>
      </c>
      <c r="O838" s="1">
        <f t="shared" si="1020"/>
        <v>1.0409407597616063</v>
      </c>
      <c r="P838" s="1">
        <f t="shared" si="1015"/>
        <v>1.0396247604333493</v>
      </c>
      <c r="Q838" s="1">
        <f t="shared" si="1015"/>
        <v>1.0392888886646916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</v>
      </c>
      <c r="L839" s="1">
        <f t="shared" ref="L839:O839" si="1021">IFERROR(L798/L$792,0)*L$833</f>
        <v>0</v>
      </c>
      <c r="M839" s="1">
        <f t="shared" si="1021"/>
        <v>0</v>
      </c>
      <c r="N839" s="1">
        <f t="shared" si="1021"/>
        <v>0</v>
      </c>
      <c r="O839" s="1">
        <f t="shared" si="1021"/>
        <v>0</v>
      </c>
      <c r="P839" s="1">
        <f t="shared" si="1015"/>
        <v>0</v>
      </c>
      <c r="Q839" s="1">
        <f t="shared" si="1015"/>
        <v>0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0.79677658060644629</v>
      </c>
      <c r="G840" s="1">
        <f t="shared" si="1016"/>
        <v>1.7287471516033264</v>
      </c>
      <c r="H840" s="1">
        <f t="shared" si="1016"/>
        <v>3.2179899415921649</v>
      </c>
      <c r="I840" s="1">
        <f t="shared" si="1016"/>
        <v>4.1459182743486931</v>
      </c>
      <c r="J840" s="1">
        <f t="shared" si="1016"/>
        <v>5.0378096784882027</v>
      </c>
      <c r="K840" s="1">
        <f t="shared" si="1016"/>
        <v>5.9480382848180176</v>
      </c>
      <c r="L840" s="1">
        <f t="shared" ref="L840:O840" si="1022">IFERROR(L799/L$792,0)*L$833</f>
        <v>7.3394710388955167</v>
      </c>
      <c r="M840" s="1">
        <f t="shared" si="1022"/>
        <v>7.8451465757332928</v>
      </c>
      <c r="N840" s="1">
        <f t="shared" si="1022"/>
        <v>8.0279233543958863</v>
      </c>
      <c r="O840" s="1">
        <f t="shared" si="1022"/>
        <v>8.4093973759846783</v>
      </c>
      <c r="P840" s="1">
        <f t="shared" si="1015"/>
        <v>8.2916797772211162</v>
      </c>
      <c r="Q840" s="1">
        <f t="shared" si="1015"/>
        <v>8.4752623069889843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0</v>
      </c>
      <c r="L841" s="1">
        <f t="shared" ref="L841:O841" si="1023">IFERROR(L800/L$792,0)*L$833</f>
        <v>0</v>
      </c>
      <c r="M841" s="1">
        <f t="shared" si="1023"/>
        <v>0</v>
      </c>
      <c r="N841" s="1">
        <f t="shared" si="1023"/>
        <v>0</v>
      </c>
      <c r="O841" s="1">
        <f t="shared" si="1023"/>
        <v>0</v>
      </c>
      <c r="P841" s="1">
        <f t="shared" si="1015"/>
        <v>0</v>
      </c>
      <c r="Q841" s="1">
        <f t="shared" si="1015"/>
        <v>0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9.4277152804567318E-4</v>
      </c>
      <c r="J842" s="1">
        <f t="shared" si="1016"/>
        <v>2.666649677890784E-3</v>
      </c>
      <c r="K842" s="1">
        <f t="shared" si="1016"/>
        <v>4.0301644280099557E-3</v>
      </c>
      <c r="L842" s="1">
        <f t="shared" ref="L842:O842" si="1024">IFERROR(L801/L$792,0)*L$833</f>
        <v>3.7299255859872143E-3</v>
      </c>
      <c r="M842" s="1">
        <f t="shared" si="1024"/>
        <v>1.0468199820850843E-2</v>
      </c>
      <c r="N842" s="1">
        <f t="shared" si="1024"/>
        <v>9.2616647885046012E-3</v>
      </c>
      <c r="O842" s="1">
        <f t="shared" si="1024"/>
        <v>2.3666026031163363E-2</v>
      </c>
      <c r="P842" s="1">
        <f t="shared" si="1015"/>
        <v>3.2951434701559208E-2</v>
      </c>
      <c r="Q842" s="1">
        <f t="shared" si="1015"/>
        <v>2.2847420545456888E-2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6.5822719484493595</v>
      </c>
      <c r="G843" s="1">
        <f>[1]Industry!C$63</f>
        <v>7.0678484304837221</v>
      </c>
      <c r="H843" s="1">
        <f>[1]Industry!D$63</f>
        <v>6.8712608578414534</v>
      </c>
      <c r="I843" s="1">
        <f>[1]Industry!E$63</f>
        <v>7.2980626048910695</v>
      </c>
      <c r="J843" s="1">
        <f>[1]Industry!F$63</f>
        <v>6.8810690238777976</v>
      </c>
      <c r="K843" s="1">
        <f>[1]Industry!G$63</f>
        <v>7.3755598795524495</v>
      </c>
      <c r="L843" s="1">
        <f>[1]Industry!H$63</f>
        <v>8.4119832743810754</v>
      </c>
      <c r="M843" s="1">
        <f>[1]Industry!I$63</f>
        <v>8.7652548806603185</v>
      </c>
      <c r="N843" s="1">
        <f>[1]Industry!J$63</f>
        <v>8.6878010348518409</v>
      </c>
      <c r="O843" s="1">
        <f>[1]Industry!K$63</f>
        <v>8.9160879804165418</v>
      </c>
      <c r="P843" s="1">
        <f>[1]Industry!L$63</f>
        <v>8.5906983929033061</v>
      </c>
      <c r="Q843" s="1">
        <f>[1]Industry!M$63</f>
        <v>8.5155081209066399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5.3111179573159584</v>
      </c>
      <c r="G844" s="1">
        <f t="shared" ref="G844:O844" si="1025">G845</f>
        <v>6.266938120037568</v>
      </c>
      <c r="H844" s="1">
        <f t="shared" si="1025"/>
        <v>5.830283582178712</v>
      </c>
      <c r="I844" s="1">
        <f t="shared" si="1025"/>
        <v>6.8561681468592104</v>
      </c>
      <c r="J844" s="1">
        <f t="shared" si="1025"/>
        <v>7.4701044589931582</v>
      </c>
      <c r="K844" s="1">
        <f t="shared" si="1025"/>
        <v>8.0980744049524098</v>
      </c>
      <c r="L844" s="1">
        <f t="shared" si="1025"/>
        <v>8.5188759064961488</v>
      </c>
      <c r="M844" s="1">
        <f t="shared" si="1025"/>
        <v>8.9255010492688296</v>
      </c>
      <c r="N844" s="1">
        <f t="shared" si="1025"/>
        <v>9.1748374205252059</v>
      </c>
      <c r="O844" s="1">
        <f t="shared" si="1025"/>
        <v>9.4644675901487947</v>
      </c>
      <c r="P844" s="1">
        <f>P845</f>
        <v>6.9684837729154756</v>
      </c>
      <c r="Q844" s="1">
        <f>Q845</f>
        <v>6.7423283660935276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5.3111179573159584</v>
      </c>
      <c r="G845" s="1">
        <f>[1]Industry!C$64</f>
        <v>6.266938120037568</v>
      </c>
      <c r="H845" s="1">
        <f>[1]Industry!D$64</f>
        <v>5.830283582178712</v>
      </c>
      <c r="I845" s="1">
        <f>[1]Industry!E$64</f>
        <v>6.8561681468592104</v>
      </c>
      <c r="J845" s="1">
        <f>[1]Industry!F$64</f>
        <v>7.4701044589931582</v>
      </c>
      <c r="K845" s="1">
        <f>[1]Industry!G$64</f>
        <v>8.0980744049524098</v>
      </c>
      <c r="L845" s="1">
        <f>[1]Industry!H$64</f>
        <v>8.5188759064961488</v>
      </c>
      <c r="M845" s="1">
        <f>[1]Industry!I$64</f>
        <v>8.9255010492688296</v>
      </c>
      <c r="N845" s="1">
        <f>[1]Industry!J$64</f>
        <v>9.1748374205252059</v>
      </c>
      <c r="O845" s="1">
        <f>[1]Industry!K$64</f>
        <v>9.4644675901487947</v>
      </c>
      <c r="P845" s="1">
        <f>[1]Industry!L$64</f>
        <v>6.9684837729154756</v>
      </c>
      <c r="Q845" s="1">
        <f>[1]Industry!M$64</f>
        <v>6.7423283660935276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0.46151872883082901</v>
      </c>
      <c r="G846" s="1">
        <f t="shared" ref="G846:O846" si="1026">G847</f>
        <v>0.54457547043531584</v>
      </c>
      <c r="H846" s="1">
        <f t="shared" si="1026"/>
        <v>0.54457647835536405</v>
      </c>
      <c r="I846" s="1">
        <f t="shared" si="1026"/>
        <v>0.54458185082755362</v>
      </c>
      <c r="J846" s="1">
        <f t="shared" si="1026"/>
        <v>0.54485658746956611</v>
      </c>
      <c r="K846" s="1">
        <f t="shared" si="1026"/>
        <v>0.5448618501377076</v>
      </c>
      <c r="L846" s="1">
        <f t="shared" si="1026"/>
        <v>0.54486850941496123</v>
      </c>
      <c r="M846" s="1">
        <f t="shared" si="1026"/>
        <v>0.54487760962119314</v>
      </c>
      <c r="N846" s="1">
        <f t="shared" si="1026"/>
        <v>0.54488340256132117</v>
      </c>
      <c r="O846" s="1">
        <f t="shared" si="1026"/>
        <v>0.54490222835094559</v>
      </c>
      <c r="P846" s="1">
        <f>P847</f>
        <v>0.54492120493507956</v>
      </c>
      <c r="Q846" s="1">
        <f>Q847</f>
        <v>0.54502684403942014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0.46151872883082901</v>
      </c>
      <c r="G847" s="1">
        <f>[1]Industry!C$65</f>
        <v>0.54457547043531584</v>
      </c>
      <c r="H847" s="1">
        <f>[1]Industry!D$65</f>
        <v>0.54457647835536405</v>
      </c>
      <c r="I847" s="1">
        <f>[1]Industry!E$65</f>
        <v>0.54458185082755362</v>
      </c>
      <c r="J847" s="1">
        <f>[1]Industry!F$65</f>
        <v>0.54485658746956611</v>
      </c>
      <c r="K847" s="1">
        <f>[1]Industry!G$65</f>
        <v>0.5448618501377076</v>
      </c>
      <c r="L847" s="1">
        <f>[1]Industry!H$65</f>
        <v>0.54486850941496123</v>
      </c>
      <c r="M847" s="1">
        <f>[1]Industry!I$65</f>
        <v>0.54487760962119314</v>
      </c>
      <c r="N847" s="1">
        <f>[1]Industry!J$65</f>
        <v>0.54488340256132117</v>
      </c>
      <c r="O847" s="1">
        <f>[1]Industry!K$65</f>
        <v>0.54490222835094559</v>
      </c>
      <c r="P847" s="1">
        <f>[1]Industry!L$65</f>
        <v>0.54492120493507956</v>
      </c>
      <c r="Q847" s="1">
        <f>[1]Industry!M$65</f>
        <v>0.54502684403942014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4.1173662834946549</v>
      </c>
      <c r="G848" s="1">
        <f t="shared" ref="G848:O848" si="1027">G849</f>
        <v>4.2663141053323654</v>
      </c>
      <c r="H848" s="1">
        <f t="shared" si="1027"/>
        <v>2.961162222954544</v>
      </c>
      <c r="I848" s="1">
        <f t="shared" si="1027"/>
        <v>2.9280900201452988</v>
      </c>
      <c r="J848" s="1">
        <f t="shared" si="1027"/>
        <v>2.895017512257398</v>
      </c>
      <c r="K848" s="1">
        <f t="shared" si="1027"/>
        <v>2.880405985311854</v>
      </c>
      <c r="L848" s="1">
        <f t="shared" si="1027"/>
        <v>2.909213965818187</v>
      </c>
      <c r="M848" s="1">
        <f t="shared" si="1027"/>
        <v>2.9375755052843959</v>
      </c>
      <c r="N848" s="1">
        <f t="shared" si="1027"/>
        <v>2.9375770023858729</v>
      </c>
      <c r="O848" s="1">
        <f t="shared" si="1027"/>
        <v>2.9375713692570509</v>
      </c>
      <c r="P848" s="1">
        <f>P849</f>
        <v>2.9375722737572043</v>
      </c>
      <c r="Q848" s="1">
        <f>Q849</f>
        <v>2.9375544079162075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4.1173662834946549</v>
      </c>
      <c r="G849" s="1">
        <f>[1]Industry!C$66</f>
        <v>4.2663141053323654</v>
      </c>
      <c r="H849" s="1">
        <f>[1]Industry!D$66</f>
        <v>2.961162222954544</v>
      </c>
      <c r="I849" s="1">
        <f>[1]Industry!E$66</f>
        <v>2.9280900201452988</v>
      </c>
      <c r="J849" s="1">
        <f>[1]Industry!F$66</f>
        <v>2.895017512257398</v>
      </c>
      <c r="K849" s="1">
        <f>[1]Industry!G$66</f>
        <v>2.880405985311854</v>
      </c>
      <c r="L849" s="1">
        <f>[1]Industry!H$66</f>
        <v>2.909213965818187</v>
      </c>
      <c r="M849" s="1">
        <f>[1]Industry!I$66</f>
        <v>2.9375755052843959</v>
      </c>
      <c r="N849" s="1">
        <f>[1]Industry!J$66</f>
        <v>2.9375770023858729</v>
      </c>
      <c r="O849" s="1">
        <f>[1]Industry!K$66</f>
        <v>2.9375713692570509</v>
      </c>
      <c r="P849" s="1">
        <f>[1]Industry!L$66</f>
        <v>2.9375722737572043</v>
      </c>
      <c r="Q849" s="1">
        <f>[1]Industry!M$66</f>
        <v>2.9375544079162075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6.762816724175176E-2</v>
      </c>
      <c r="G850" s="1">
        <f t="shared" ref="G850:O850" si="1028">G851</f>
        <v>8.5492315754686188E-2</v>
      </c>
      <c r="H850" s="1">
        <f t="shared" si="1028"/>
        <v>8.5497217811926152E-2</v>
      </c>
      <c r="I850" s="1">
        <f t="shared" si="1028"/>
        <v>8.5497479222536643E-2</v>
      </c>
      <c r="J850" s="1">
        <f t="shared" si="1028"/>
        <v>8.5497213756308019E-2</v>
      </c>
      <c r="K850" s="1">
        <f t="shared" si="1028"/>
        <v>8.5497207947233742E-2</v>
      </c>
      <c r="L850" s="1">
        <f t="shared" si="1028"/>
        <v>8.5497885181834987E-2</v>
      </c>
      <c r="M850" s="1">
        <f t="shared" si="1028"/>
        <v>8.5498279094527396E-2</v>
      </c>
      <c r="N850" s="1">
        <f t="shared" si="1028"/>
        <v>8.5498632061985352E-2</v>
      </c>
      <c r="O850" s="1">
        <f t="shared" si="1028"/>
        <v>8.5500079829780209E-2</v>
      </c>
      <c r="P850" s="1">
        <f>P851</f>
        <v>8.5501144006092614E-2</v>
      </c>
      <c r="Q850" s="1">
        <f>Q851</f>
        <v>8.550811314852079E-2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6.762816724175176E-2</v>
      </c>
      <c r="G851" s="1">
        <f>[1]Industry!C$67</f>
        <v>8.5492315754686188E-2</v>
      </c>
      <c r="H851" s="1">
        <f>[1]Industry!D$67</f>
        <v>8.5497217811926152E-2</v>
      </c>
      <c r="I851" s="1">
        <f>[1]Industry!E$67</f>
        <v>8.5497479222536643E-2</v>
      </c>
      <c r="J851" s="1">
        <f>[1]Industry!F$67</f>
        <v>8.5497213756308019E-2</v>
      </c>
      <c r="K851" s="1">
        <f>[1]Industry!G$67</f>
        <v>8.5497207947233742E-2</v>
      </c>
      <c r="L851" s="1">
        <f>[1]Industry!H$67</f>
        <v>8.5497885181834987E-2</v>
      </c>
      <c r="M851" s="1">
        <f>[1]Industry!I$67</f>
        <v>8.5498279094527396E-2</v>
      </c>
      <c r="N851" s="1">
        <f>[1]Industry!J$67</f>
        <v>8.5498632061985352E-2</v>
      </c>
      <c r="O851" s="1">
        <f>[1]Industry!K$67</f>
        <v>8.5500079829780209E-2</v>
      </c>
      <c r="P851" s="1">
        <f>[1]Industry!L$67</f>
        <v>8.5501144006092614E-2</v>
      </c>
      <c r="Q851" s="1">
        <f>[1]Industry!M$67</f>
        <v>8.550811314852079E-2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5.1452796221808307E-4</v>
      </c>
      <c r="J852" s="1">
        <f t="shared" si="1029"/>
        <v>2.731863467769153E-3</v>
      </c>
      <c r="K852" s="1">
        <f t="shared" si="1029"/>
        <v>3.360823002082802E-3</v>
      </c>
      <c r="L852" s="1">
        <f t="shared" si="1029"/>
        <v>3.3719806841924519E-3</v>
      </c>
      <c r="M852" s="1">
        <f t="shared" si="1029"/>
        <v>3.2616471855001702E-2</v>
      </c>
      <c r="N852" s="1">
        <f t="shared" si="1029"/>
        <v>4.1726118021619678E-2</v>
      </c>
      <c r="O852" s="1">
        <f t="shared" si="1029"/>
        <v>0.11453243214167434</v>
      </c>
      <c r="P852" s="1">
        <f>P853</f>
        <v>0.12112320854723725</v>
      </c>
      <c r="Q852" s="1">
        <f>Q853</f>
        <v>0.22852352963931163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5.1452796221808307E-4</v>
      </c>
      <c r="J853" s="1">
        <f>[1]Industry!F$69</f>
        <v>2.731863467769153E-3</v>
      </c>
      <c r="K853" s="1">
        <f>[1]Industry!G$69</f>
        <v>3.360823002082802E-3</v>
      </c>
      <c r="L853" s="1">
        <f>[1]Industry!H$69</f>
        <v>3.3719806841924519E-3</v>
      </c>
      <c r="M853" s="1">
        <f>[1]Industry!I$69</f>
        <v>3.2616471855001702E-2</v>
      </c>
      <c r="N853" s="1">
        <f>[1]Industry!J$69</f>
        <v>4.1726118021619678E-2</v>
      </c>
      <c r="O853" s="1">
        <f>[1]Industry!K$69</f>
        <v>0.11453243214167434</v>
      </c>
      <c r="P853" s="1">
        <f>[1]Industry!L$69</f>
        <v>0.12112320854723725</v>
      </c>
      <c r="Q853" s="1">
        <f>[1]Industry!M$69</f>
        <v>0.22852352963931163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4.8941893242570487</v>
      </c>
      <c r="H854" s="1">
        <f t="shared" si="1030"/>
        <v>4.8941905587809016</v>
      </c>
      <c r="I854" s="1">
        <f t="shared" si="1030"/>
        <v>4.8943873787384593</v>
      </c>
      <c r="J854" s="1">
        <f t="shared" si="1030"/>
        <v>4.8954260511348089</v>
      </c>
      <c r="K854" s="1">
        <f t="shared" si="1030"/>
        <v>4.8956636608614561</v>
      </c>
      <c r="L854" s="1">
        <f t="shared" ref="L854:O854" si="1031">SUM(L855:L856)</f>
        <v>4.8956710034362727</v>
      </c>
      <c r="M854" s="1">
        <f t="shared" si="1031"/>
        <v>4.8956921642317806</v>
      </c>
      <c r="N854" s="1">
        <f t="shared" si="1031"/>
        <v>4.8957132694219512</v>
      </c>
      <c r="O854" s="1">
        <f t="shared" si="1031"/>
        <v>4.8959222453328657</v>
      </c>
      <c r="P854" s="1">
        <f>SUM(P855:P856)</f>
        <v>4.8960185521785933</v>
      </c>
      <c r="Q854" s="1">
        <f>SUM(Q855:Q856)</f>
        <v>4.8979797110075705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0.85059374091624296</v>
      </c>
      <c r="H855" s="1">
        <f>[1]Industry!D$6-H856</f>
        <v>0.85059395547236161</v>
      </c>
      <c r="I855" s="1">
        <f>[1]Industry!E$6-I856</f>
        <v>0.85075025622057954</v>
      </c>
      <c r="J855" s="1">
        <f>[1]Industry!F$6-J856</f>
        <v>0.85178267959940346</v>
      </c>
      <c r="K855" s="1">
        <f>[1]Industry!G$6-K856</f>
        <v>0.85201846732508635</v>
      </c>
      <c r="L855" s="1">
        <f>[1]Industry!H$6-L856</f>
        <v>0.85202176098143223</v>
      </c>
      <c r="M855" s="1">
        <f>[1]Industry!I$6-M856</f>
        <v>0.85204186114673153</v>
      </c>
      <c r="N855" s="1">
        <f>[1]Industry!J$6-N856</f>
        <v>0.85206297338896331</v>
      </c>
      <c r="O855" s="1">
        <f>[1]Industry!K$6-O856</f>
        <v>0.85227010824482008</v>
      </c>
      <c r="P855" s="1">
        <f>[1]Industry!L$6-P856</f>
        <v>0.85236454065849809</v>
      </c>
      <c r="Q855" s="1">
        <f>[1]Industry!M$6-Q856</f>
        <v>0.85431696384094558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4.0435955833408057</v>
      </c>
      <c r="H856" s="1">
        <f>[1]Industry!D$70</f>
        <v>4.04359660330854</v>
      </c>
      <c r="I856" s="1">
        <f>[1]Industry!E$70</f>
        <v>4.0436371225178798</v>
      </c>
      <c r="J856" s="1">
        <f>[1]Industry!F$70</f>
        <v>4.0436433715354054</v>
      </c>
      <c r="K856" s="1">
        <f>[1]Industry!G$70</f>
        <v>4.0436451935363698</v>
      </c>
      <c r="L856" s="1">
        <f>[1]Industry!H$70</f>
        <v>4.0436492424548405</v>
      </c>
      <c r="M856" s="1">
        <f>[1]Industry!I$70</f>
        <v>4.043650303085049</v>
      </c>
      <c r="N856" s="1">
        <f>[1]Industry!J$70</f>
        <v>4.0436502960329879</v>
      </c>
      <c r="O856" s="1">
        <f>[1]Industry!K$70</f>
        <v>4.0436521370880456</v>
      </c>
      <c r="P856" s="1">
        <f>[1]Industry!L$70</f>
        <v>4.0436540115200952</v>
      </c>
      <c r="Q856" s="1">
        <f>[1]Industry!M$70</f>
        <v>4.0436627471666249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0.84261542941328471</v>
      </c>
      <c r="G858" s="4">
        <f t="shared" ref="G858:K858" si="1032">IFERROR(G820/G765,"-")</f>
        <v>0.843062365139853</v>
      </c>
      <c r="H858" s="4">
        <f t="shared" si="1032"/>
        <v>0.84373276872970715</v>
      </c>
      <c r="I858" s="4">
        <f t="shared" si="1032"/>
        <v>0.8448501080461307</v>
      </c>
      <c r="J858" s="4">
        <f t="shared" si="1032"/>
        <v>0.84596744736255247</v>
      </c>
      <c r="K858" s="4">
        <f t="shared" si="1032"/>
        <v>0.84708478667897569</v>
      </c>
      <c r="L858" s="4">
        <f t="shared" ref="L858:O858" si="1033">IFERROR(L820/L765,"-")</f>
        <v>0.84820212599540001</v>
      </c>
      <c r="M858" s="4">
        <f t="shared" si="1033"/>
        <v>0.84931946531182401</v>
      </c>
      <c r="N858" s="4">
        <f t="shared" si="1033"/>
        <v>0.84931946531182367</v>
      </c>
      <c r="O858" s="4">
        <f t="shared" si="1033"/>
        <v>0.84931946531182412</v>
      </c>
      <c r="P858" s="4">
        <f t="shared" ref="P858:Q860" si="1034">IFERROR(P820/P765,"-")</f>
        <v>0.84931946531182356</v>
      </c>
      <c r="Q858" s="4">
        <f t="shared" si="1034"/>
        <v>0.8493194653118239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3.080980182251333</v>
      </c>
      <c r="G859" s="4">
        <f t="shared" si="1037"/>
        <v>3.1055374774069127</v>
      </c>
      <c r="H859" s="4">
        <f t="shared" si="1037"/>
        <v>3.1423734201402906</v>
      </c>
      <c r="I859" s="4">
        <f t="shared" si="1037"/>
        <v>3.2037666580292523</v>
      </c>
      <c r="J859" s="4">
        <f t="shared" si="1037"/>
        <v>3.2651598959182127</v>
      </c>
      <c r="K859" s="4">
        <f t="shared" si="1037"/>
        <v>3.3265531338071708</v>
      </c>
      <c r="L859" s="4">
        <f t="shared" ref="L859:O859" si="1038">IFERROR(L821/L766,"-")</f>
        <v>3.3879463716961249</v>
      </c>
      <c r="M859" s="4">
        <f t="shared" si="1038"/>
        <v>3.4493396095850914</v>
      </c>
      <c r="N859" s="4">
        <f t="shared" si="1038"/>
        <v>3.449339609585091</v>
      </c>
      <c r="O859" s="4">
        <f t="shared" si="1038"/>
        <v>3.4493396095850919</v>
      </c>
      <c r="P859" s="4">
        <f t="shared" si="1034"/>
        <v>3.4493396095850906</v>
      </c>
      <c r="Q859" s="4">
        <f t="shared" si="1034"/>
        <v>3.4493396095850888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0.99999999999999989</v>
      </c>
      <c r="G860" s="4">
        <f t="shared" si="1039"/>
        <v>0.99999999980752563</v>
      </c>
      <c r="H860" s="4">
        <f t="shared" si="1039"/>
        <v>0.99999999981585386</v>
      </c>
      <c r="I860" s="4">
        <f t="shared" si="1039"/>
        <v>1.0000012491100827</v>
      </c>
      <c r="J860" s="4">
        <f t="shared" si="1039"/>
        <v>1.0000028195845203</v>
      </c>
      <c r="K860" s="4">
        <f t="shared" si="1039"/>
        <v>1.0000035916023753</v>
      </c>
      <c r="L860" s="4">
        <f t="shared" ref="L860:O860" si="1040">IFERROR(L822/L767,"-")</f>
        <v>1.0000053663107027</v>
      </c>
      <c r="M860" s="4">
        <f t="shared" si="1040"/>
        <v>1.0000104994036769</v>
      </c>
      <c r="N860" s="4">
        <f t="shared" si="1040"/>
        <v>1.0000083239558089</v>
      </c>
      <c r="O860" s="4">
        <f t="shared" si="1040"/>
        <v>1.0000118545023766</v>
      </c>
      <c r="P860" s="4">
        <f t="shared" si="1034"/>
        <v>1.0000119269186281</v>
      </c>
      <c r="Q860" s="4">
        <f t="shared" si="1034"/>
        <v>1.0000231562439499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0.77746213224363436</v>
      </c>
      <c r="G861" s="4">
        <f t="shared" ref="G861:K862" si="1041">IFERROR(G824/G769,"-")</f>
        <v>0.77871988564932337</v>
      </c>
      <c r="H861" s="4">
        <f t="shared" si="1041"/>
        <v>0.78060651575785689</v>
      </c>
      <c r="I861" s="4">
        <f t="shared" si="1041"/>
        <v>0.78375089927207786</v>
      </c>
      <c r="J861" s="4">
        <f t="shared" si="1041"/>
        <v>0.78689528278629794</v>
      </c>
      <c r="K861" s="4">
        <f t="shared" si="1041"/>
        <v>0.79003966630051914</v>
      </c>
      <c r="L861" s="4">
        <f t="shared" ref="L861:O861" si="1042">IFERROR(L824/L769,"-")</f>
        <v>0.79318404981473978</v>
      </c>
      <c r="M861" s="4">
        <f t="shared" si="1042"/>
        <v>0.79632843332896008</v>
      </c>
      <c r="N861" s="4">
        <f t="shared" si="1042"/>
        <v>0.79632843332896119</v>
      </c>
      <c r="O861" s="4">
        <f t="shared" si="1042"/>
        <v>0.7963284333289613</v>
      </c>
      <c r="P861" s="4">
        <f>IFERROR(P824/P769,"-")</f>
        <v>0.79632843332896119</v>
      </c>
      <c r="Q861" s="4">
        <f>IFERROR(Q824/Q769,"-")</f>
        <v>0.79632843332896097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0.67612500000000042</v>
      </c>
      <c r="G862" s="4">
        <f t="shared" si="1041"/>
        <v>0.67904999999999949</v>
      </c>
      <c r="H862" s="4">
        <f t="shared" si="1041"/>
        <v>0.68343750000000036</v>
      </c>
      <c r="I862" s="4">
        <f t="shared" si="1041"/>
        <v>0.69075000000000009</v>
      </c>
      <c r="J862" s="4">
        <f t="shared" si="1041"/>
        <v>0.69806249999999948</v>
      </c>
      <c r="K862" s="4">
        <f t="shared" si="1041"/>
        <v>0.70537499999999953</v>
      </c>
      <c r="L862" s="4">
        <f t="shared" ref="L862:O862" si="1043">IFERROR(L825/L770,"-")</f>
        <v>0.71268749999999925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0.80740959267159818</v>
      </c>
      <c r="G863" s="4">
        <f t="shared" ref="G863:K865" si="1044">IFERROR(G827/G779,"-")</f>
        <v>0.80884882392032165</v>
      </c>
      <c r="H863" s="4">
        <f t="shared" si="1044"/>
        <v>0.80887454527132807</v>
      </c>
      <c r="I863" s="4">
        <f t="shared" si="1044"/>
        <v>0.8092947326547536</v>
      </c>
      <c r="J863" s="4">
        <f t="shared" si="1044"/>
        <v>0.81050304270127183</v>
      </c>
      <c r="K863" s="4">
        <f t="shared" si="1044"/>
        <v>0.87798033551284194</v>
      </c>
      <c r="L863" s="4">
        <f t="shared" ref="L863:O863" si="1045">IFERROR(L827/L779,"-")</f>
        <v>0.88634657797249372</v>
      </c>
      <c r="M863" s="4">
        <f t="shared" si="1045"/>
        <v>0.88999940579124481</v>
      </c>
      <c r="N863" s="4">
        <f t="shared" si="1045"/>
        <v>0.81393174611110441</v>
      </c>
      <c r="O863" s="4">
        <f t="shared" si="1045"/>
        <v>0.70805670104494067</v>
      </c>
      <c r="P863" s="4">
        <f t="shared" ref="P863:Q865" si="1046">IFERROR(P827/P779,"-")</f>
        <v>0.71110339125678346</v>
      </c>
      <c r="Q863" s="4">
        <f t="shared" si="1046"/>
        <v>0.70030843518736985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0.43939286873661404</v>
      </c>
      <c r="I864" s="4">
        <f t="shared" si="1044"/>
        <v>1.4880745533451829</v>
      </c>
      <c r="J864" s="4">
        <f t="shared" si="1044"/>
        <v>1.9559047498358639</v>
      </c>
      <c r="K864" s="4">
        <f t="shared" si="1044"/>
        <v>0.1194238253708068</v>
      </c>
      <c r="L864" s="4">
        <f t="shared" ref="L864:O864" si="1047">IFERROR(L828/L780,"-")</f>
        <v>0.11972599945981401</v>
      </c>
      <c r="M864" s="4">
        <f t="shared" si="1047"/>
        <v>0.12037486866412404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0.57218261875196341</v>
      </c>
      <c r="G865" s="4">
        <f t="shared" si="1044"/>
        <v>0.58646376479791118</v>
      </c>
      <c r="H865" s="4">
        <f t="shared" si="1044"/>
        <v>0.63187188804268868</v>
      </c>
      <c r="I865" s="4">
        <f t="shared" si="1044"/>
        <v>0.67593014906461002</v>
      </c>
      <c r="J865" s="4">
        <f t="shared" si="1044"/>
        <v>0.69085579128458741</v>
      </c>
      <c r="K865" s="4">
        <f t="shared" si="1044"/>
        <v>0.52833205401703387</v>
      </c>
      <c r="L865" s="4">
        <f t="shared" ref="L865:O865" si="1048">IFERROR(L829/L781,"-")</f>
        <v>0.533383127994285</v>
      </c>
      <c r="M865" s="4">
        <f t="shared" si="1048"/>
        <v>0.5374782111954225</v>
      </c>
      <c r="N865" s="4">
        <f t="shared" si="1048"/>
        <v>0.72000000000000097</v>
      </c>
      <c r="O865" s="4">
        <f t="shared" si="1048"/>
        <v>0.72000000000000119</v>
      </c>
      <c r="P865" s="4">
        <f t="shared" si="1046"/>
        <v>0.72</v>
      </c>
      <c r="Q865" s="4">
        <f t="shared" si="1046"/>
        <v>0.72000000000000086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0.6650000000000007</v>
      </c>
      <c r="G866" s="4">
        <f t="shared" ref="G866:K866" si="1049">IFERROR(G831/G790,"-")</f>
        <v>0.66599999999999893</v>
      </c>
      <c r="H866" s="4">
        <f t="shared" si="1049"/>
        <v>0.66750000000000032</v>
      </c>
      <c r="I866" s="4">
        <f t="shared" si="1049"/>
        <v>0.67000000000000037</v>
      </c>
      <c r="J866" s="4">
        <f t="shared" si="1049"/>
        <v>0.67250000000000043</v>
      </c>
      <c r="K866" s="4">
        <f t="shared" si="1049"/>
        <v>0.67500000000000038</v>
      </c>
      <c r="L866" s="4">
        <f t="shared" ref="L866:O866" si="1050">IFERROR(L831/L790,"-")</f>
        <v>0.67750000000000044</v>
      </c>
      <c r="M866" s="4">
        <f t="shared" si="1050"/>
        <v>0.6799999999999996</v>
      </c>
      <c r="N866" s="4">
        <f t="shared" si="1050"/>
        <v>0.67999999999999916</v>
      </c>
      <c r="O866" s="4">
        <f t="shared" si="1050"/>
        <v>0.68000000000000038</v>
      </c>
      <c r="P866" s="4">
        <f>IFERROR(P831/P790,"-")</f>
        <v>0.67999999999999994</v>
      </c>
      <c r="Q866" s="4">
        <f>IFERROR(Q831/Q790,"-")</f>
        <v>0.6800000000000006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1.2076622710018174</v>
      </c>
      <c r="G867" s="4">
        <f t="shared" ref="G867:K867" si="1051">IFERROR(G834/G793,"-")</f>
        <v>0.95175845618207033</v>
      </c>
      <c r="H867" s="4">
        <f t="shared" si="1051"/>
        <v>0.93815822071495125</v>
      </c>
      <c r="I867" s="4">
        <f t="shared" si="1051"/>
        <v>1.0224911630874138</v>
      </c>
      <c r="J867" s="4">
        <f t="shared" si="1051"/>
        <v>0.93753423923284274</v>
      </c>
      <c r="K867" s="4">
        <f t="shared" si="1051"/>
        <v>0.94077832622257251</v>
      </c>
      <c r="L867" s="4">
        <f t="shared" ref="L867:O867" si="1052">IFERROR(L834/L793,"-")</f>
        <v>0.94348192530681718</v>
      </c>
      <c r="M867" s="4">
        <f t="shared" si="1052"/>
        <v>0.94700204607169369</v>
      </c>
      <c r="N867" s="4">
        <f t="shared" si="1052"/>
        <v>0.9465326919028868</v>
      </c>
      <c r="O867" s="4">
        <f t="shared" si="1052"/>
        <v>0.94650390487413405</v>
      </c>
      <c r="P867" s="4">
        <f t="shared" ref="P867:Q876" si="1053">IFERROR(P834/P793,"-")</f>
        <v>0.9453078095113252</v>
      </c>
      <c r="Q867" s="4">
        <f t="shared" si="1053"/>
        <v>0.94499621133712097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1.2076622710018174</v>
      </c>
      <c r="G868" s="4">
        <f t="shared" si="1054"/>
        <v>0.95175845618207022</v>
      </c>
      <c r="H868" s="4">
        <f t="shared" si="1054"/>
        <v>0.93815822071495136</v>
      </c>
      <c r="I868" s="4">
        <f t="shared" si="1054"/>
        <v>1.0224911630874138</v>
      </c>
      <c r="J868" s="4">
        <f t="shared" si="1054"/>
        <v>0.93753423923284285</v>
      </c>
      <c r="K868" s="4">
        <f t="shared" si="1054"/>
        <v>0.94077832622257251</v>
      </c>
      <c r="L868" s="4">
        <f t="shared" ref="L868:O868" si="1055">IFERROR(L835/L794,"-")</f>
        <v>0.94348192530681718</v>
      </c>
      <c r="M868" s="4">
        <f t="shared" si="1055"/>
        <v>0.9470020460716938</v>
      </c>
      <c r="N868" s="4">
        <f t="shared" si="1055"/>
        <v>0.9465326919028868</v>
      </c>
      <c r="O868" s="4">
        <f t="shared" si="1055"/>
        <v>0.94650390487413394</v>
      </c>
      <c r="P868" s="4">
        <f t="shared" si="1053"/>
        <v>0.9453078095113252</v>
      </c>
      <c r="Q868" s="4">
        <f t="shared" si="1053"/>
        <v>0.94499621133712097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 t="str">
        <f t="shared" si="1054"/>
        <v>-</v>
      </c>
      <c r="L869" s="4" t="str">
        <f t="shared" ref="L869:O869" si="1056">IFERROR(L836/L795,"-")</f>
        <v>-</v>
      </c>
      <c r="M869" s="4" t="str">
        <f t="shared" si="1056"/>
        <v>-</v>
      </c>
      <c r="N869" s="4" t="str">
        <f t="shared" si="1056"/>
        <v>-</v>
      </c>
      <c r="O869" s="4" t="str">
        <f t="shared" si="1056"/>
        <v>-</v>
      </c>
      <c r="P869" s="4" t="str">
        <f t="shared" si="1053"/>
        <v>-</v>
      </c>
      <c r="Q869" s="4" t="str">
        <f t="shared" si="1053"/>
        <v>-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1.0224911630874138</v>
      </c>
      <c r="J870" s="4">
        <f t="shared" si="1054"/>
        <v>0.93753423923284274</v>
      </c>
      <c r="K870" s="4">
        <f t="shared" si="1054"/>
        <v>0.94077832622257251</v>
      </c>
      <c r="L870" s="4">
        <f t="shared" ref="L870:O870" si="1057">IFERROR(L837/L796,"-")</f>
        <v>0.94348192530681718</v>
      </c>
      <c r="M870" s="4">
        <f t="shared" si="1057"/>
        <v>0.9470020460716938</v>
      </c>
      <c r="N870" s="4">
        <f t="shared" si="1057"/>
        <v>0.9465326919028868</v>
      </c>
      <c r="O870" s="4">
        <f t="shared" si="1057"/>
        <v>0.94650390487413394</v>
      </c>
      <c r="P870" s="4">
        <f t="shared" si="1053"/>
        <v>0.9453078095113252</v>
      </c>
      <c r="Q870" s="4">
        <f t="shared" si="1053"/>
        <v>0.94499621133712097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1.2076622710018174</v>
      </c>
      <c r="G871" s="4">
        <f t="shared" si="1054"/>
        <v>0.95175845618207022</v>
      </c>
      <c r="H871" s="4">
        <f t="shared" si="1054"/>
        <v>0.93815822071495136</v>
      </c>
      <c r="I871" s="4">
        <f t="shared" si="1054"/>
        <v>1.0224911630874141</v>
      </c>
      <c r="J871" s="4">
        <f t="shared" si="1054"/>
        <v>0.93753423923284285</v>
      </c>
      <c r="K871" s="4">
        <f t="shared" si="1054"/>
        <v>0.94077832622257251</v>
      </c>
      <c r="L871" s="4">
        <f t="shared" ref="L871:O871" si="1058">IFERROR(L838/L797,"-")</f>
        <v>0.94348192530681696</v>
      </c>
      <c r="M871" s="4">
        <f t="shared" si="1058"/>
        <v>0.94700204607169369</v>
      </c>
      <c r="N871" s="4">
        <f t="shared" si="1058"/>
        <v>0.9465326919028868</v>
      </c>
      <c r="O871" s="4">
        <f t="shared" si="1058"/>
        <v>0.94650390487413394</v>
      </c>
      <c r="P871" s="4">
        <f t="shared" si="1053"/>
        <v>0.9453078095113252</v>
      </c>
      <c r="Q871" s="4">
        <f t="shared" si="1053"/>
        <v>0.94499621133712097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 t="str">
        <f t="shared" si="1054"/>
        <v>-</v>
      </c>
      <c r="L872" s="4" t="str">
        <f t="shared" ref="L872:O872" si="1059">IFERROR(L839/L798,"-")</f>
        <v>-</v>
      </c>
      <c r="M872" s="4" t="str">
        <f t="shared" si="1059"/>
        <v>-</v>
      </c>
      <c r="N872" s="4" t="str">
        <f t="shared" si="1059"/>
        <v>-</v>
      </c>
      <c r="O872" s="4" t="str">
        <f t="shared" si="1059"/>
        <v>-</v>
      </c>
      <c r="P872" s="4" t="str">
        <f t="shared" si="1053"/>
        <v>-</v>
      </c>
      <c r="Q872" s="4" t="str">
        <f t="shared" si="1053"/>
        <v>-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1.2076622710018174</v>
      </c>
      <c r="G873" s="4">
        <f t="shared" si="1054"/>
        <v>0.95175845618207033</v>
      </c>
      <c r="H873" s="4">
        <f t="shared" si="1054"/>
        <v>0.93815822071495136</v>
      </c>
      <c r="I873" s="4">
        <f t="shared" si="1054"/>
        <v>1.0224911630874141</v>
      </c>
      <c r="J873" s="4">
        <f t="shared" si="1054"/>
        <v>0.93753423923284274</v>
      </c>
      <c r="K873" s="4">
        <f t="shared" si="1054"/>
        <v>0.94077832622257263</v>
      </c>
      <c r="L873" s="4">
        <f t="shared" ref="L873:O873" si="1060">IFERROR(L840/L799,"-")</f>
        <v>0.94348192530681707</v>
      </c>
      <c r="M873" s="4">
        <f t="shared" si="1060"/>
        <v>0.94700204607169358</v>
      </c>
      <c r="N873" s="4">
        <f t="shared" si="1060"/>
        <v>0.9465326919028868</v>
      </c>
      <c r="O873" s="4">
        <f t="shared" si="1060"/>
        <v>0.94650390487413394</v>
      </c>
      <c r="P873" s="4">
        <f t="shared" si="1053"/>
        <v>0.94530780951132531</v>
      </c>
      <c r="Q873" s="4">
        <f t="shared" si="1053"/>
        <v>0.94499621133712097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 t="str">
        <f t="shared" si="1054"/>
        <v>-</v>
      </c>
      <c r="L874" s="4" t="str">
        <f t="shared" ref="L874:O874" si="1061">IFERROR(L841/L800,"-")</f>
        <v>-</v>
      </c>
      <c r="M874" s="4" t="str">
        <f t="shared" si="1061"/>
        <v>-</v>
      </c>
      <c r="N874" s="4" t="str">
        <f t="shared" si="1061"/>
        <v>-</v>
      </c>
      <c r="O874" s="4" t="str">
        <f t="shared" si="1061"/>
        <v>-</v>
      </c>
      <c r="P874" s="4" t="str">
        <f t="shared" si="1053"/>
        <v>-</v>
      </c>
      <c r="Q874" s="4" t="str">
        <f t="shared" si="1053"/>
        <v>-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1.0224911630874141</v>
      </c>
      <c r="J875" s="4">
        <f t="shared" si="1054"/>
        <v>0.93753423923284274</v>
      </c>
      <c r="K875" s="4">
        <f t="shared" si="1054"/>
        <v>0.94077832622257263</v>
      </c>
      <c r="L875" s="4">
        <f t="shared" ref="L875:O875" si="1062">IFERROR(L842/L801,"-")</f>
        <v>0.94348192530681707</v>
      </c>
      <c r="M875" s="4">
        <f t="shared" si="1062"/>
        <v>0.94700204607169369</v>
      </c>
      <c r="N875" s="4">
        <f t="shared" si="1062"/>
        <v>0.9465326919028868</v>
      </c>
      <c r="O875" s="4">
        <f t="shared" si="1062"/>
        <v>0.94650390487413394</v>
      </c>
      <c r="P875" s="4">
        <f t="shared" si="1053"/>
        <v>0.94530780951132531</v>
      </c>
      <c r="Q875" s="4">
        <f t="shared" si="1053"/>
        <v>0.94499621133712086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0.92447626236575109</v>
      </c>
      <c r="G876" s="4">
        <f t="shared" si="1054"/>
        <v>0.92645636412827204</v>
      </c>
      <c r="H876" s="4">
        <f t="shared" si="1054"/>
        <v>0.92942651677205401</v>
      </c>
      <c r="I876" s="4">
        <f t="shared" si="1054"/>
        <v>0.93437677117835771</v>
      </c>
      <c r="J876" s="4">
        <f t="shared" si="1054"/>
        <v>0.93932702558466119</v>
      </c>
      <c r="K876" s="4">
        <f>IFERROR(K843/K802,"-")</f>
        <v>0.94427727999096511</v>
      </c>
      <c r="L876" s="4">
        <f t="shared" ref="L876:O876" si="1063">IFERROR(L843/L802,"-")</f>
        <v>0.94713863999548265</v>
      </c>
      <c r="M876" s="4">
        <f t="shared" si="1063"/>
        <v>0.94999999999999929</v>
      </c>
      <c r="N876" s="4">
        <f t="shared" si="1063"/>
        <v>0.9500000000000004</v>
      </c>
      <c r="O876" s="4">
        <f t="shared" si="1063"/>
        <v>0.94999999999999951</v>
      </c>
      <c r="P876" s="4">
        <f t="shared" si="1053"/>
        <v>0.94999999999999896</v>
      </c>
      <c r="Q876" s="4">
        <f t="shared" si="1053"/>
        <v>0.95000000000000007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0.59000000000000052</v>
      </c>
      <c r="G877" s="4">
        <f t="shared" ref="G877:K877" si="1064">IFERROR(G845/G804,"-")</f>
        <v>0.59066666666666723</v>
      </c>
      <c r="H877" s="4">
        <f t="shared" si="1064"/>
        <v>0.59166666666666634</v>
      </c>
      <c r="I877" s="4">
        <f t="shared" si="1064"/>
        <v>0.59333333333333349</v>
      </c>
      <c r="J877" s="4">
        <f t="shared" si="1064"/>
        <v>0.59499999999999986</v>
      </c>
      <c r="K877" s="4">
        <f t="shared" si="1064"/>
        <v>0.5966666666666669</v>
      </c>
      <c r="L877" s="4">
        <f t="shared" ref="L877:O877" si="1065">IFERROR(L845/L804,"-")</f>
        <v>0.59833333333333283</v>
      </c>
      <c r="M877" s="4">
        <f t="shared" si="1065"/>
        <v>0.6000000000000002</v>
      </c>
      <c r="N877" s="4">
        <f t="shared" si="1065"/>
        <v>0.60000000000000009</v>
      </c>
      <c r="O877" s="4">
        <f t="shared" si="1065"/>
        <v>0.59999999999999964</v>
      </c>
      <c r="P877" s="4">
        <f>IFERROR(P845/P804,"-")</f>
        <v>0.59999999999999976</v>
      </c>
      <c r="Q877" s="4">
        <f>IFERROR(Q845/Q804,"-")</f>
        <v>0.60000000000000042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66">IFERROR(G847/G806,"-")</f>
        <v>0.73833333333333373</v>
      </c>
      <c r="H878" s="4">
        <f t="shared" si="1066"/>
        <v>0.73958333333333415</v>
      </c>
      <c r="I878" s="4">
        <f t="shared" si="1066"/>
        <v>0.74166666666666758</v>
      </c>
      <c r="J878" s="4">
        <f t="shared" si="1066"/>
        <v>0.74375000000000024</v>
      </c>
      <c r="K878" s="4">
        <f t="shared" si="1066"/>
        <v>0.74583333333333335</v>
      </c>
      <c r="L878" s="4">
        <f t="shared" ref="L878:O878" si="1067">IFERROR(L847/L806,"-")</f>
        <v>0.74791666666666601</v>
      </c>
      <c r="M878" s="4">
        <f t="shared" si="1067"/>
        <v>0.750000000000001</v>
      </c>
      <c r="N878" s="4">
        <f t="shared" si="1067"/>
        <v>0.75</v>
      </c>
      <c r="O878" s="4">
        <f t="shared" si="1067"/>
        <v>0.75</v>
      </c>
      <c r="P878" s="4">
        <f>IFERROR(P847/P806,"-")</f>
        <v>0.75</v>
      </c>
      <c r="Q878" s="4">
        <f>IFERROR(Q847/Q806,"-")</f>
        <v>0.749999999999999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68">IFERROR(G849/G808,"-")</f>
        <v>0.52799999999999991</v>
      </c>
      <c r="H879" s="4">
        <f t="shared" si="1068"/>
        <v>0.5279999999999998</v>
      </c>
      <c r="I879" s="4">
        <f t="shared" si="1068"/>
        <v>0.52800000000000014</v>
      </c>
      <c r="J879" s="4">
        <f t="shared" si="1068"/>
        <v>0.52799999999999991</v>
      </c>
      <c r="K879" s="4">
        <f t="shared" si="1068"/>
        <v>0.52800000000000069</v>
      </c>
      <c r="L879" s="4">
        <f t="shared" ref="L879:O879" si="1069">IFERROR(L849/L808,"-")</f>
        <v>0.53600000000000037</v>
      </c>
      <c r="M879" s="4">
        <f t="shared" si="1069"/>
        <v>0.54400000000000015</v>
      </c>
      <c r="N879" s="4">
        <f t="shared" si="1069"/>
        <v>0.54399999999999993</v>
      </c>
      <c r="O879" s="4">
        <f t="shared" si="1069"/>
        <v>0.54400000000000026</v>
      </c>
      <c r="P879" s="4">
        <f>IFERROR(P849/P808,"-")</f>
        <v>0.54399999999999959</v>
      </c>
      <c r="Q879" s="4">
        <f>IFERROR(Q849/Q808,"-")</f>
        <v>0.54400000000000048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0.20186098108877568</v>
      </c>
      <c r="J881" s="4">
        <f t="shared" si="1072"/>
        <v>0.26814869744006753</v>
      </c>
      <c r="K881" s="4">
        <f t="shared" si="1072"/>
        <v>0.22223264816362176</v>
      </c>
      <c r="L881" s="4">
        <f t="shared" ref="L881:O881" si="1073">IFERROR(L853/L814,"-")</f>
        <v>0.23182716244786078</v>
      </c>
      <c r="M881" s="4">
        <f t="shared" si="1073"/>
        <v>0.30848756522777976</v>
      </c>
      <c r="N881" s="4">
        <f t="shared" si="1073"/>
        <v>0.33496814503708627</v>
      </c>
      <c r="O881" s="4">
        <f t="shared" si="1073"/>
        <v>0.40704530243467546</v>
      </c>
      <c r="P881" s="4">
        <f>IFERROR(P853/P814,"-")</f>
        <v>0.36031117104373117</v>
      </c>
      <c r="Q881" s="4">
        <f>IFERROR(Q853/Q814,"-")</f>
        <v>0.50411536435946214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140.1010596628733</v>
      </c>
      <c r="G882" s="17">
        <f t="shared" si="1074"/>
        <v>139.65428073541895</v>
      </c>
      <c r="H882" s="17">
        <f t="shared" si="1074"/>
        <v>141.57542843733711</v>
      </c>
      <c r="I882" s="17">
        <f t="shared" si="1074"/>
        <v>139.75811889694157</v>
      </c>
      <c r="J882" s="17">
        <f t="shared" si="1074"/>
        <v>135.81272805026614</v>
      </c>
      <c r="K882" s="17">
        <f t="shared" si="1074"/>
        <v>132.4696031266642</v>
      </c>
      <c r="L882" s="17">
        <f t="shared" ref="L882:O882" si="1075">L883+L887+L894+L905+L913+L915+L917+L919+L923</f>
        <v>128.10401881787246</v>
      </c>
      <c r="M882" s="17">
        <f t="shared" si="1075"/>
        <v>123.87891059797941</v>
      </c>
      <c r="N882" s="17">
        <f t="shared" si="1075"/>
        <v>122.97612339417323</v>
      </c>
      <c r="O882" s="17">
        <f t="shared" si="1075"/>
        <v>122.24885758543864</v>
      </c>
      <c r="P882" s="17">
        <f>P883+P887+P894+P905+P913+P915+P917+P919+P923</f>
        <v>121.39721604303814</v>
      </c>
      <c r="Q882" s="17">
        <f>Q883+Q887+Q894+Q905+Q913+Q915+Q917+Q919+Q923</f>
        <v>119.33710267668758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60.950000807948754</v>
      </c>
      <c r="G883" s="1">
        <f>[1]Services!C$11</f>
        <v>60.499272057368962</v>
      </c>
      <c r="H883" s="1">
        <f>[1]Services!D$11</f>
        <v>65.448725835082726</v>
      </c>
      <c r="I883" s="1">
        <f>[1]Services!E$11</f>
        <v>65.720487795221914</v>
      </c>
      <c r="J883" s="1">
        <f>[1]Services!F$11</f>
        <v>65.663652414048983</v>
      </c>
      <c r="K883" s="1">
        <f>[1]Services!G$11</f>
        <v>65.777059492837282</v>
      </c>
      <c r="L883" s="1">
        <f>[1]Services!H$11</f>
        <v>65.022636456009266</v>
      </c>
      <c r="M883" s="1">
        <f>[1]Services!I$11</f>
        <v>64.30519497987288</v>
      </c>
      <c r="N883" s="1">
        <f>[1]Services!J$11</f>
        <v>65.476041818530902</v>
      </c>
      <c r="O883" s="1">
        <f>[1]Services!K$11</f>
        <v>66.457491338195553</v>
      </c>
      <c r="P883" s="1">
        <f>[1]Services!L$11</f>
        <v>67.415854646337323</v>
      </c>
      <c r="Q883" s="1">
        <f>[1]Services!M$11</f>
        <v>68.307015182980066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2.6235996466807268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0.3721774946368207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2.4477135232326708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2.1208386752323345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1.771777645903263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1.4452195589729464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1.1348560937383485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0.85279610055302313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0.83236251486059543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0.81289795180754476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0.79528934758611891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0.76016649634531375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1.3316265863555865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1.4252000372648066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1.4627298392939141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1.5294656298071521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1.599076964317599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1.6734025820955249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1.751822389409005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1.8389702131200925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1.9826134517533911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2.1286299549737944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2.2945594270040548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2.4464787949348938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58.701894525467338</v>
      </c>
      <c r="H886" s="1">
        <f>[1]Services!D$11-[1]Services!D$28</f>
        <v>61.538282472556141</v>
      </c>
      <c r="I886" s="1">
        <f>[1]Services!E$11-[1]Services!E$28</f>
        <v>62.07018349018243</v>
      </c>
      <c r="J886" s="1">
        <f>[1]Services!F$11-[1]Services!F$28</f>
        <v>62.292797803828122</v>
      </c>
      <c r="K886" s="1">
        <f>[1]Services!G$11-[1]Services!G$28</f>
        <v>62.658437351768811</v>
      </c>
      <c r="L886" s="1">
        <f>[1]Services!H$11-[1]Services!H$28</f>
        <v>62.13595797286191</v>
      </c>
      <c r="M886" s="1">
        <f>[1]Services!I$11-[1]Services!I$28</f>
        <v>61.613428666199766</v>
      </c>
      <c r="N886" s="1">
        <f>[1]Services!J$11-[1]Services!J$28</f>
        <v>62.661065851916916</v>
      </c>
      <c r="O886" s="1">
        <f>[1]Services!K$11-[1]Services!K$28</f>
        <v>63.515963431414214</v>
      </c>
      <c r="P886" s="1">
        <f>[1]Services!L$11-[1]Services!L$28</f>
        <v>64.326005871747142</v>
      </c>
      <c r="Q886" s="1">
        <f>[1]Services!M$11-[1]Services!M$28</f>
        <v>65.100369891699856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30.256633834950208</v>
      </c>
      <c r="G887" s="1">
        <f t="shared" ref="G887:O887" si="1078">G888</f>
        <v>27.001124354668281</v>
      </c>
      <c r="H887" s="1">
        <f t="shared" si="1078"/>
        <v>25.343399325318007</v>
      </c>
      <c r="I887" s="1">
        <f t="shared" si="1078"/>
        <v>21.351341418571248</v>
      </c>
      <c r="J887" s="1">
        <f t="shared" si="1078"/>
        <v>17.00661387608109</v>
      </c>
      <c r="K887" s="1">
        <f t="shared" si="1078"/>
        <v>14.244189356215996</v>
      </c>
      <c r="L887" s="1">
        <f t="shared" si="1078"/>
        <v>13.24344233516112</v>
      </c>
      <c r="M887" s="1">
        <f t="shared" si="1078"/>
        <v>12.812644839073847</v>
      </c>
      <c r="N887" s="1">
        <f t="shared" si="1078"/>
        <v>9.409500482830218</v>
      </c>
      <c r="O887" s="1">
        <f t="shared" si="1078"/>
        <v>7.8553531675677437</v>
      </c>
      <c r="P887" s="1">
        <f>P888</f>
        <v>4.2266709895277739</v>
      </c>
      <c r="Q887" s="1">
        <f>Q888</f>
        <v>1.8013725262830811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30.256633834950208</v>
      </c>
      <c r="G888" s="1">
        <f t="shared" ref="G888:K888" si="1079">SUM(G891,G893)</f>
        <v>27.001124354668281</v>
      </c>
      <c r="H888" s="1">
        <f t="shared" si="1079"/>
        <v>25.343399325318007</v>
      </c>
      <c r="I888" s="1">
        <f t="shared" si="1079"/>
        <v>21.351341418571248</v>
      </c>
      <c r="J888" s="1">
        <f t="shared" si="1079"/>
        <v>17.00661387608109</v>
      </c>
      <c r="K888" s="1">
        <f t="shared" si="1079"/>
        <v>14.244189356215996</v>
      </c>
      <c r="L888" s="1">
        <f t="shared" ref="L888:O888" si="1080">SUM(L891,L893)</f>
        <v>13.24344233516112</v>
      </c>
      <c r="M888" s="1">
        <f t="shared" si="1080"/>
        <v>12.812644839073847</v>
      </c>
      <c r="N888" s="1">
        <f t="shared" si="1080"/>
        <v>9.409500482830218</v>
      </c>
      <c r="O888" s="1">
        <f t="shared" si="1080"/>
        <v>7.8553531675677437</v>
      </c>
      <c r="P888" s="1">
        <f>SUM(P891,P893)</f>
        <v>4.2266709895277739</v>
      </c>
      <c r="Q888" s="1">
        <f>SUM(Q891,Q893)</f>
        <v>1.8013725262830811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30.256633834950208</v>
      </c>
      <c r="G889" s="1">
        <f t="shared" ref="G889:O889" si="1081">G890</f>
        <v>27.001124354668281</v>
      </c>
      <c r="H889" s="1">
        <f t="shared" si="1081"/>
        <v>25.343327863671163</v>
      </c>
      <c r="I889" s="1">
        <f t="shared" si="1081"/>
        <v>21.351177663457513</v>
      </c>
      <c r="J889" s="1">
        <f t="shared" si="1081"/>
        <v>17.006261342956179</v>
      </c>
      <c r="K889" s="1">
        <f t="shared" si="1081"/>
        <v>14.244020047273063</v>
      </c>
      <c r="L889" s="1">
        <f t="shared" si="1081"/>
        <v>13.243274631112667</v>
      </c>
      <c r="M889" s="1">
        <f t="shared" si="1081"/>
        <v>12.812297638812538</v>
      </c>
      <c r="N889" s="1">
        <f t="shared" si="1081"/>
        <v>9.4093216255891221</v>
      </c>
      <c r="O889" s="1">
        <f t="shared" si="1081"/>
        <v>7.8549877081849475</v>
      </c>
      <c r="P889" s="1">
        <f>P890</f>
        <v>4.2263861156871929</v>
      </c>
      <c r="Q889" s="1">
        <f>Q890</f>
        <v>1.8007375338067044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30.256633834950208</v>
      </c>
      <c r="G890" s="1">
        <f>[1]Services!C$12</f>
        <v>27.001124354668281</v>
      </c>
      <c r="H890" s="1">
        <f>[1]Services!D$12</f>
        <v>25.343327863671163</v>
      </c>
      <c r="I890" s="1">
        <f>[1]Services!E$12</f>
        <v>21.351177663457513</v>
      </c>
      <c r="J890" s="1">
        <f>[1]Services!F$12</f>
        <v>17.006261342956179</v>
      </c>
      <c r="K890" s="1">
        <f>[1]Services!G$12</f>
        <v>14.244020047273063</v>
      </c>
      <c r="L890" s="1">
        <f>[1]Services!H$12</f>
        <v>13.243274631112667</v>
      </c>
      <c r="M890" s="1">
        <f>[1]Services!I$12</f>
        <v>12.812297638812538</v>
      </c>
      <c r="N890" s="1">
        <f>[1]Services!J$12</f>
        <v>9.4093216255891221</v>
      </c>
      <c r="O890" s="1">
        <f>[1]Services!K$12</f>
        <v>7.8549877081849475</v>
      </c>
      <c r="P890" s="1">
        <f>[1]Services!L$12</f>
        <v>4.2263861156871929</v>
      </c>
      <c r="Q890" s="1">
        <f>[1]Services!M$12</f>
        <v>1.8007375338067044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30.256633834950208</v>
      </c>
      <c r="G891" s="1">
        <f t="shared" ref="G891:K891" si="1082">G890</f>
        <v>27.001124354668281</v>
      </c>
      <c r="H891" s="1">
        <f t="shared" si="1082"/>
        <v>25.343327863671163</v>
      </c>
      <c r="I891" s="1">
        <f t="shared" si="1082"/>
        <v>21.351177663457513</v>
      </c>
      <c r="J891" s="1">
        <f t="shared" si="1082"/>
        <v>17.006261342956179</v>
      </c>
      <c r="K891" s="1">
        <f t="shared" si="1082"/>
        <v>14.244020047273063</v>
      </c>
      <c r="L891" s="1">
        <f t="shared" ref="L891:O891" si="1083">L890</f>
        <v>13.243274631112667</v>
      </c>
      <c r="M891" s="1">
        <f t="shared" si="1083"/>
        <v>12.812297638812538</v>
      </c>
      <c r="N891" s="1">
        <f t="shared" si="1083"/>
        <v>9.4093216255891221</v>
      </c>
      <c r="O891" s="1">
        <f t="shared" si="1083"/>
        <v>7.8549877081849475</v>
      </c>
      <c r="P891" s="1">
        <f>P890</f>
        <v>4.2263861156871929</v>
      </c>
      <c r="Q891" s="1">
        <f>Q890</f>
        <v>1.8007375338067044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7.1461646843863803E-5</v>
      </c>
      <c r="I892">
        <f t="shared" si="1084"/>
        <v>1.6375511373403016E-4</v>
      </c>
      <c r="J892">
        <f t="shared" si="1084"/>
        <v>3.5253312491234889E-4</v>
      </c>
      <c r="K892">
        <f t="shared" si="1084"/>
        <v>1.6930894293281252E-4</v>
      </c>
      <c r="L892">
        <f t="shared" si="1084"/>
        <v>1.6770404845275916E-4</v>
      </c>
      <c r="M892">
        <f t="shared" si="1084"/>
        <v>3.4720026130991547E-4</v>
      </c>
      <c r="N892">
        <f t="shared" si="1084"/>
        <v>1.7885724109609894E-4</v>
      </c>
      <c r="O892">
        <f t="shared" si="1084"/>
        <v>3.6545938279637413E-4</v>
      </c>
      <c r="P892">
        <f>P893</f>
        <v>2.8487384058104454E-4</v>
      </c>
      <c r="Q892">
        <f>Q893</f>
        <v>6.3499247637656842E-4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7.1461646843863803E-5</v>
      </c>
      <c r="I893">
        <f>[1]Services!E$13</f>
        <v>1.6375511373403016E-4</v>
      </c>
      <c r="J893">
        <f>[1]Services!F$13</f>
        <v>3.5253312491234889E-4</v>
      </c>
      <c r="K893">
        <f>[1]Services!G$13</f>
        <v>1.6930894293281252E-4</v>
      </c>
      <c r="L893">
        <f>[1]Services!H$13</f>
        <v>1.6770404845275916E-4</v>
      </c>
      <c r="M893">
        <f>[1]Services!I$13</f>
        <v>3.4720026130991547E-4</v>
      </c>
      <c r="N893">
        <f>[1]Services!J$13</f>
        <v>1.7885724109609894E-4</v>
      </c>
      <c r="O893">
        <f>[1]Services!K$13</f>
        <v>3.6545938279637413E-4</v>
      </c>
      <c r="P893">
        <f>[1]Services!L$13</f>
        <v>2.8487384058104454E-4</v>
      </c>
      <c r="Q893">
        <f>[1]Services!M$13</f>
        <v>6.3499247637656842E-4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26.950964088123879</v>
      </c>
      <c r="G894" s="1">
        <f t="shared" ref="G894:K894" si="1085">SUM(G895:G897)</f>
        <v>28.287003216981375</v>
      </c>
      <c r="H894" s="1">
        <f t="shared" si="1085"/>
        <v>27.153695413497029</v>
      </c>
      <c r="I894" s="1">
        <f t="shared" si="1085"/>
        <v>28.069893360865187</v>
      </c>
      <c r="J894" s="1">
        <f t="shared" si="1085"/>
        <v>28.543961528995847</v>
      </c>
      <c r="K894" s="1">
        <f t="shared" si="1085"/>
        <v>28.856797818778176</v>
      </c>
      <c r="L894" s="1">
        <f t="shared" ref="L894:O894" si="1086">SUM(L895:L897)</f>
        <v>27.236405720492595</v>
      </c>
      <c r="M894" s="1">
        <f t="shared" si="1086"/>
        <v>25.705408633399227</v>
      </c>
      <c r="N894" s="1">
        <f t="shared" si="1086"/>
        <v>25.299512203533883</v>
      </c>
      <c r="O894" s="1">
        <f t="shared" si="1086"/>
        <v>24.72132911065308</v>
      </c>
      <c r="P894" s="1">
        <f>SUM(P895:P897)</f>
        <v>25.594502654773098</v>
      </c>
      <c r="Q894" s="1">
        <f>SUM(Q895:Q897)</f>
        <v>24.608911284062682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25.548686574491168</v>
      </c>
      <c r="G895" s="1">
        <f>SUM([1]Services!C$14:C$15)</f>
        <v>26.74977964936334</v>
      </c>
      <c r="H895" s="1">
        <f>SUM([1]Services!D$14:D$15)</f>
        <v>25.533203403737357</v>
      </c>
      <c r="I895" s="1">
        <f>SUM([1]Services!E$14:E$15)</f>
        <v>26.450006545108423</v>
      </c>
      <c r="J895" s="1">
        <f>SUM([1]Services!F$14:F$15)</f>
        <v>26.765462900993747</v>
      </c>
      <c r="K895" s="1">
        <f>SUM([1]Services!G$14:G$15)</f>
        <v>26.939507821421373</v>
      </c>
      <c r="L895" s="1">
        <f>SUM([1]Services!H$14:H$15)</f>
        <v>25.211813595611723</v>
      </c>
      <c r="M895" s="1">
        <f>SUM([1]Services!I$14:I$15)</f>
        <v>23.539102615208023</v>
      </c>
      <c r="N895" s="1">
        <f>SUM([1]Services!J$14:J$15)</f>
        <v>22.978211418814197</v>
      </c>
      <c r="O895" s="1">
        <f>SUM([1]Services!K$14:K$15)</f>
        <v>22.393071930783613</v>
      </c>
      <c r="P895" s="1">
        <f>SUM([1]Services!L$14:L$15)</f>
        <v>21.892753284074843</v>
      </c>
      <c r="Q895" s="1">
        <f>SUM([1]Services!M$14:M$15)</f>
        <v>20.861415211887881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7.9529155680249533E-4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7.8081348557139721E-4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3.3434096760878774E-3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5.8445575329479508E-3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9.7676556009746208E-3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7.8731975904807842E-3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5.9478087431795263E-3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1.8420647215739331E-2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1.7477428372192884E-2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6.118670919601113E-2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1.4022775136327104</v>
      </c>
      <c r="G897" s="1">
        <f>[1]Services!C$16</f>
        <v>1.5372235676180352</v>
      </c>
      <c r="H897" s="1">
        <f>[1]Services!D$16</f>
        <v>1.619696718202871</v>
      </c>
      <c r="I897" s="1">
        <f>[1]Services!E$16</f>
        <v>1.6191060022711912</v>
      </c>
      <c r="J897" s="1">
        <f>[1]Services!F$16</f>
        <v>1.7751552183260115</v>
      </c>
      <c r="K897" s="1">
        <f>[1]Services!G$16</f>
        <v>1.9114454398238554</v>
      </c>
      <c r="L897" s="1">
        <f>[1]Services!H$16</f>
        <v>2.0148244692798976</v>
      </c>
      <c r="M897" s="1">
        <f>[1]Services!I$16</f>
        <v>2.1584328206007215</v>
      </c>
      <c r="N897" s="1">
        <f>[1]Services!J$16</f>
        <v>2.3153529759765052</v>
      </c>
      <c r="O897" s="1">
        <f>[1]Services!K$16</f>
        <v>2.3098365326537293</v>
      </c>
      <c r="P897" s="1">
        <f>[1]Services!L$16</f>
        <v>3.6842719423260646</v>
      </c>
      <c r="Q897" s="1">
        <f>[1]Services!M$16</f>
        <v>3.6863093629787884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25.26559394212029</v>
      </c>
      <c r="G898" s="1">
        <f>[1]Services!C$14</f>
        <v>23.790459001574739</v>
      </c>
      <c r="H898" s="1">
        <f>[1]Services!D$14</f>
        <v>25.515017761916205</v>
      </c>
      <c r="I898" s="1">
        <f>[1]Services!E$14</f>
        <v>26.449554841691345</v>
      </c>
      <c r="J898" s="1">
        <f>[1]Services!F$14</f>
        <v>26.765066602590046</v>
      </c>
      <c r="K898" s="1">
        <f>[1]Services!G$14</f>
        <v>26.939107170943267</v>
      </c>
      <c r="L898" s="1">
        <f>[1]Services!H$14</f>
        <v>25.211417014668186</v>
      </c>
      <c r="M898" s="1">
        <f>[1]Services!I$14</f>
        <v>23.538670085402462</v>
      </c>
      <c r="N898" s="1">
        <f>[1]Services!J$14</f>
        <v>22.977776505975154</v>
      </c>
      <c r="O898" s="1">
        <f>[1]Services!K$14</f>
        <v>22.392626147068924</v>
      </c>
      <c r="P898" s="1">
        <f>[1]Services!L$14</f>
        <v>21.89230556760829</v>
      </c>
      <c r="Q898" s="1">
        <f>[1]Services!M$14</f>
        <v>20.86065398529249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25.26559394212029</v>
      </c>
      <c r="G899" s="1">
        <f>[1]Services!C$14*IFERROR(G895/SUM(G895:G896),0)</f>
        <v>23.790459001574739</v>
      </c>
      <c r="H899" s="1">
        <f>[1]Services!D$14*IFERROR(H895/SUM(H895:H896),0)</f>
        <v>25.514223061546716</v>
      </c>
      <c r="I899" s="1">
        <f>[1]Services!E$14*IFERROR(I895/SUM(I895:I896),0)</f>
        <v>26.448774064589031</v>
      </c>
      <c r="J899" s="1">
        <f>[1]Services!F$14*IFERROR(J895/SUM(J895:J896),0)</f>
        <v>26.761723660001508</v>
      </c>
      <c r="K899" s="1">
        <f>[1]Services!G$14*IFERROR(K895/SUM(K895:K896),0)</f>
        <v>26.933263968021571</v>
      </c>
      <c r="L899" s="1">
        <f>[1]Services!H$14*IFERROR(L895/SUM(L895:L896),0)</f>
        <v>25.201653295408914</v>
      </c>
      <c r="M899" s="1">
        <f>[1]Services!I$14*IFERROR(M895/SUM(M895:M896),0)</f>
        <v>23.530799664925841</v>
      </c>
      <c r="N899" s="1">
        <f>[1]Services!J$14*IFERROR(N895/SUM(N895:N896),0)</f>
        <v>22.971830348943783</v>
      </c>
      <c r="O899" s="1">
        <f>[1]Services!K$14*IFERROR(O895/SUM(O895:O896),0)</f>
        <v>22.374221006712766</v>
      </c>
      <c r="P899" s="1">
        <f>[1]Services!L$14*IFERROR(P895/SUM(P895:P896),0)</f>
        <v>21.874842437827432</v>
      </c>
      <c r="Q899" s="1">
        <f>[1]Services!M$14*IFERROR(Q895/SUM(Q895:Q896),0)</f>
        <v>20.799648438570767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7.9470036948947609E-4</v>
      </c>
      <c r="I900" s="1">
        <f t="shared" si="1090"/>
        <v>7.8077710231383435E-4</v>
      </c>
      <c r="J900" s="1">
        <f t="shared" si="1090"/>
        <v>3.3429425885387332E-3</v>
      </c>
      <c r="K900" s="1">
        <f t="shared" si="1090"/>
        <v>5.8432029216959336E-3</v>
      </c>
      <c r="L900" s="1">
        <f t="shared" ref="L900:O900" si="1091">L898-L899</f>
        <v>9.7637192592721078E-3</v>
      </c>
      <c r="M900" s="1">
        <f t="shared" si="1091"/>
        <v>7.8704204766211205E-3</v>
      </c>
      <c r="N900" s="1">
        <f t="shared" si="1091"/>
        <v>5.9461570313708023E-3</v>
      </c>
      <c r="O900" s="1">
        <f t="shared" si="1091"/>
        <v>1.8405140356158256E-2</v>
      </c>
      <c r="P900" s="1">
        <f>P898-P899</f>
        <v>1.74631297808574E-2</v>
      </c>
      <c r="Q900" s="1">
        <f>Q898-Q899</f>
        <v>6.1005546721723647E-2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1.6853701460035877</v>
      </c>
      <c r="G901" s="1">
        <f>[1]Services!C$15+G904</f>
        <v>4.4965442154066366</v>
      </c>
      <c r="H901" s="1">
        <f>[1]Services!D$15+H904</f>
        <v>1.6378823600240224</v>
      </c>
      <c r="I901" s="1">
        <f>[1]Services!E$15+I904</f>
        <v>1.6195577056882691</v>
      </c>
      <c r="J901" s="1">
        <f>[1]Services!F$15+J904</f>
        <v>1.775551516729712</v>
      </c>
      <c r="K901" s="1">
        <f>[1]Services!G$15+K904</f>
        <v>1.9118460903019632</v>
      </c>
      <c r="L901" s="1">
        <f>[1]Services!H$15+L904</f>
        <v>2.0152210502234333</v>
      </c>
      <c r="M901" s="1">
        <f>[1]Services!I$15+M904</f>
        <v>2.1588653504062822</v>
      </c>
      <c r="N901" s="1">
        <f>[1]Services!J$15+N904</f>
        <v>2.3157878888155503</v>
      </c>
      <c r="O901" s="1">
        <f>[1]Services!K$15+O904</f>
        <v>2.3102823163684167</v>
      </c>
      <c r="P901" s="1">
        <f>[1]Services!L$15+P904</f>
        <v>3.6847196587926194</v>
      </c>
      <c r="Q901" s="1">
        <f>[1]Services!M$15+Q904</f>
        <v>3.6870705895741787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0.28309263237087734</v>
      </c>
      <c r="G902" s="1">
        <f>[1]Services!C$15*G895/SUM(G895:G896)</f>
        <v>2.9593206477886018</v>
      </c>
      <c r="H902" s="1">
        <f>[1]Services!D$15*H895/SUM(H895:H896)</f>
        <v>1.8185075404290322E-2</v>
      </c>
      <c r="I902" s="1">
        <f>[1]Services!E$15*I895/SUM(I895:I896)</f>
        <v>4.5169008302801652E-4</v>
      </c>
      <c r="J902" s="1">
        <f>[1]Services!F$15*J895/SUM(J895:J896)</f>
        <v>3.9624890624063736E-4</v>
      </c>
      <c r="K902" s="1">
        <f>[1]Services!G$15*K895/SUM(K895:K896)</f>
        <v>4.0056357537444356E-4</v>
      </c>
      <c r="L902" s="1">
        <f>[1]Services!H$15*L895/SUM(L895:L896)</f>
        <v>3.9642735815823878E-4</v>
      </c>
      <c r="M902" s="1">
        <f>[1]Services!I$15*M895/SUM(M895:M896)</f>
        <v>4.3238518433011603E-4</v>
      </c>
      <c r="N902" s="1">
        <f>[1]Services!J$15*N895/SUM(N895:N896)</f>
        <v>4.3480029290570755E-4</v>
      </c>
      <c r="O902" s="1">
        <f>[1]Services!K$15*O895/SUM(O895:O896)</f>
        <v>4.4541731229279263E-4</v>
      </c>
      <c r="P902" s="1">
        <f>[1]Services!L$15*P895/SUM(P895:P896)</f>
        <v>4.473593305401863E-4</v>
      </c>
      <c r="Q902" s="1">
        <f>[1]Services!M$15*Q895/SUM(Q895:Q896)</f>
        <v>7.5900044060789036E-4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5.6641686122047321E-7</v>
      </c>
      <c r="I903" s="1">
        <f>[1]Services!E$15*I896/SUM(I895:I896)</f>
        <v>1.3334049937782111E-8</v>
      </c>
      <c r="J903" s="1">
        <f>[1]Services!F$15*J896/SUM(J895:J896)</f>
        <v>4.9497459923063664E-8</v>
      </c>
      <c r="K903" s="1">
        <f>[1]Services!G$15*K896/SUM(K895:K896)</f>
        <v>8.6902733242130448E-8</v>
      </c>
      <c r="L903" s="1">
        <f>[1]Services!H$15*L896/SUM(L895:L896)</f>
        <v>1.535853773711808E-7</v>
      </c>
      <c r="M903" s="1">
        <f>[1]Services!I$15*M896/SUM(M895:M896)</f>
        <v>1.4462123076977695E-7</v>
      </c>
      <c r="N903" s="1">
        <f>[1]Services!J$15*N896/SUM(N895:N896)</f>
        <v>1.1254613932066623E-7</v>
      </c>
      <c r="O903" s="1">
        <f>[1]Services!K$15*O896/SUM(O895:O896)</f>
        <v>3.6640239440525963E-7</v>
      </c>
      <c r="P903" s="1">
        <f>[1]Services!L$15*P896/SUM(P895:P896)</f>
        <v>3.5713601458413698E-7</v>
      </c>
      <c r="Q903" s="1">
        <f>[1]Services!M$15*Q896/SUM(Q895:Q896)</f>
        <v>2.2261547822822221E-6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1.4022775136327104</v>
      </c>
      <c r="G904" s="1">
        <f>[1]Services!C$16</f>
        <v>1.5372235676180352</v>
      </c>
      <c r="H904" s="1">
        <f>[1]Services!D$16</f>
        <v>1.619696718202871</v>
      </c>
      <c r="I904" s="1">
        <f>[1]Services!E$16</f>
        <v>1.6191060022711912</v>
      </c>
      <c r="J904" s="1">
        <f>[1]Services!F$16</f>
        <v>1.7751552183260115</v>
      </c>
      <c r="K904" s="1">
        <f>[1]Services!G$16</f>
        <v>1.9114454398238554</v>
      </c>
      <c r="L904" s="1">
        <f>[1]Services!H$16</f>
        <v>2.0148244692798976</v>
      </c>
      <c r="M904" s="1">
        <f>[1]Services!I$16</f>
        <v>2.1584328206007215</v>
      </c>
      <c r="N904" s="1">
        <f>[1]Services!J$16</f>
        <v>2.3153529759765052</v>
      </c>
      <c r="O904" s="1">
        <f>[1]Services!K$16</f>
        <v>2.3098365326537293</v>
      </c>
      <c r="P904" s="1">
        <f>[1]Services!L$16</f>
        <v>3.6842719423260646</v>
      </c>
      <c r="Q904" s="1">
        <f>[1]Services!M$16</f>
        <v>3.6863093629787884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7.7268858076310032</v>
      </c>
      <c r="G905" s="1">
        <f>[1]Services!C$17</f>
        <v>8.369694244033667</v>
      </c>
      <c r="H905" s="1">
        <f>[1]Services!D$17</f>
        <v>8.1264354178840605</v>
      </c>
      <c r="I905" s="1">
        <f>[1]Services!E$17</f>
        <v>9.9112786132861839</v>
      </c>
      <c r="J905" s="1">
        <f>[1]Services!F$17</f>
        <v>12.124652126622603</v>
      </c>
      <c r="K905" s="1">
        <f>[1]Services!G$17</f>
        <v>12.290702437843105</v>
      </c>
      <c r="L905" s="1">
        <f>[1]Services!H$17</f>
        <v>12.290214320777201</v>
      </c>
      <c r="M905" s="1">
        <f>[1]Services!I$17</f>
        <v>11.616406416314986</v>
      </c>
      <c r="N905" s="1">
        <f>[1]Services!J$17</f>
        <v>13.036407797177892</v>
      </c>
      <c r="O905" s="1">
        <f>[1]Services!K$17</f>
        <v>13.014144751186636</v>
      </c>
      <c r="P905" s="1">
        <f>[1]Services!L$17</f>
        <v>13.485372942550155</v>
      </c>
      <c r="Q905" s="1">
        <f>[1]Services!M$17</f>
        <v>13.694666509188558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2.1168836438274887</v>
      </c>
      <c r="G906" s="1">
        <f>[1]Services!C$51/0.99</f>
        <v>2.2929893983111356</v>
      </c>
      <c r="H906" s="1">
        <f>[1]Services!D$51/0.99</f>
        <v>2.0497298615168762</v>
      </c>
      <c r="I906" s="1">
        <f>[1]Services!E$51/0.99</f>
        <v>3.8345720085637014</v>
      </c>
      <c r="J906" s="1">
        <f>[1]Services!F$51/0.99</f>
        <v>6.0479451365592398</v>
      </c>
      <c r="K906" s="1">
        <f>[1]Services!G$51/0.99</f>
        <v>6.2139932175877526</v>
      </c>
      <c r="L906" s="1">
        <f>[1]Services!H$51/0.99</f>
        <v>6.2135005554484612</v>
      </c>
      <c r="M906" s="1">
        <f>[1]Services!I$51/0.99</f>
        <v>4.6146130990113141</v>
      </c>
      <c r="N906" s="1">
        <f>[1]Services!J$51/0.99</f>
        <v>4.4722734664979455</v>
      </c>
      <c r="O906" s="1">
        <f>[1]Services!K$51/0.99</f>
        <v>4.4483933113164005</v>
      </c>
      <c r="P906" s="1">
        <f>[1]Services!L$51/0.99</f>
        <v>4.4509343899679914</v>
      </c>
      <c r="Q906" s="1">
        <f>[1]Services!M$51/0.99</f>
        <v>4.6602009931957875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1.4243080851714573</v>
      </c>
      <c r="G907" s="1">
        <f t="shared" ref="G907:K907" si="1093">IF(G906-SUM(G908:G911)&lt;0,0,G906-SUM(G908:G911))</f>
        <v>1.5542528999160679</v>
      </c>
      <c r="H907" s="1">
        <f t="shared" si="1093"/>
        <v>1.4206483952730247</v>
      </c>
      <c r="I907" s="1">
        <f t="shared" si="1093"/>
        <v>1.1752104005083228</v>
      </c>
      <c r="J907" s="1">
        <f t="shared" si="1093"/>
        <v>1.0368626164828765</v>
      </c>
      <c r="K907" s="1">
        <f t="shared" si="1093"/>
        <v>0.91815943513795339</v>
      </c>
      <c r="L907" s="1">
        <f t="shared" ref="L907:O907" si="1094">IF(L906-SUM(L908:L911)&lt;0,0,L906-SUM(L908:L911))</f>
        <v>0.92743117861115643</v>
      </c>
      <c r="M907" s="1">
        <f t="shared" si="1094"/>
        <v>0.91816011615309678</v>
      </c>
      <c r="N907" s="1">
        <f t="shared" si="1094"/>
        <v>0.90670461919404577</v>
      </c>
      <c r="O907" s="1">
        <f t="shared" si="1094"/>
        <v>0.88604941997209741</v>
      </c>
      <c r="P907" s="1">
        <f>IF(P906-SUM(P908:P911)&lt;0,0,P906-SUM(P908:P911))</f>
        <v>0.91677704147853012</v>
      </c>
      <c r="Q907" s="1">
        <f>IF(Q906-SUM(Q908:Q911)&lt;0,0,Q906-SUM(Q908:Q911))</f>
        <v>0.89593826430581691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0.69257555865603149</v>
      </c>
      <c r="G908" s="1">
        <f t="shared" si="1095"/>
        <v>0.73873649839506761</v>
      </c>
      <c r="H908" s="1">
        <f t="shared" si="1095"/>
        <v>0.62908146624385153</v>
      </c>
      <c r="I908" s="1">
        <f t="shared" si="1095"/>
        <v>2.6542553716364452</v>
      </c>
      <c r="J908" s="1">
        <f t="shared" si="1095"/>
        <v>5.0054120430177838</v>
      </c>
      <c r="K908" s="1">
        <f t="shared" si="1095"/>
        <v>5.2906860660450832</v>
      </c>
      <c r="L908" s="1">
        <f t="shared" ref="L908:O908" si="1096">L249*L906/SUM(L248:L250)</f>
        <v>5.2800895658055547</v>
      </c>
      <c r="M908" s="1">
        <f t="shared" si="1096"/>
        <v>3.6851353013219832</v>
      </c>
      <c r="N908" s="1">
        <f t="shared" si="1096"/>
        <v>3.5548635186018727</v>
      </c>
      <c r="O908" s="1">
        <f t="shared" si="1096"/>
        <v>3.540203483730552</v>
      </c>
      <c r="P908" s="1">
        <f>P249*P906/SUM(P248:P250)</f>
        <v>3.5169684570223283</v>
      </c>
      <c r="Q908" s="1">
        <f>Q249*Q906/SUM(Q248:Q250)</f>
        <v>3.7279575400197582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3.1792348778744066E-4</v>
      </c>
      <c r="J909" s="1">
        <f t="shared" si="1097"/>
        <v>1.0082098324155138E-3</v>
      </c>
      <c r="K909" s="1">
        <f t="shared" si="1097"/>
        <v>9.9474080729319435E-4</v>
      </c>
      <c r="L909" s="1">
        <f t="shared" ref="L909:O909" si="1098">L250*L906/SUM(L248:L250)</f>
        <v>7.6049275258182963E-4</v>
      </c>
      <c r="M909" s="1">
        <f t="shared" si="1098"/>
        <v>1.6658221875984005E-3</v>
      </c>
      <c r="N909" s="1">
        <f t="shared" si="1098"/>
        <v>1.6414966076831598E-3</v>
      </c>
      <c r="O909" s="1">
        <f t="shared" si="1098"/>
        <v>3.286181149332692E-3</v>
      </c>
      <c r="P909" s="1">
        <f>P250*P906/SUM(P248:P250)</f>
        <v>2.4748023334770263E-3</v>
      </c>
      <c r="Q909" s="1">
        <f>Q250*Q906/SUM(Q248:Q250)</f>
        <v>6.6158456388015E-3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4.161969626696467E-3</v>
      </c>
      <c r="J910" s="1">
        <f t="shared" si="1099"/>
        <v>3.1621446700864681E-3</v>
      </c>
      <c r="K910" s="1">
        <f t="shared" si="1099"/>
        <v>2.5726117888810272E-3</v>
      </c>
      <c r="L910" s="1">
        <f t="shared" ref="L910:O910" si="1100">L287*L906/SUM(L248:L250)</f>
        <v>3.4671941874415348E-3</v>
      </c>
      <c r="M910" s="1">
        <f t="shared" si="1100"/>
        <v>5.4161272466455189E-3</v>
      </c>
      <c r="N910" s="1">
        <f t="shared" si="1100"/>
        <v>5.0717583504203811E-3</v>
      </c>
      <c r="O910" s="1">
        <f t="shared" si="1100"/>
        <v>8.6115122278975671E-3</v>
      </c>
      <c r="P910" s="1">
        <f>P287*P906/SUM(P248:P250)</f>
        <v>7.2498936416723119E-3</v>
      </c>
      <c r="Q910" s="1">
        <f>Q287*Q906/SUM(Q248:Q250)</f>
        <v>1.4585813160481005E-2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6.2634330444929988E-4</v>
      </c>
      <c r="J911" s="1">
        <f t="shared" si="1101"/>
        <v>1.5001225560779725E-3</v>
      </c>
      <c r="K911" s="1">
        <f t="shared" si="1101"/>
        <v>1.5803638085420337E-3</v>
      </c>
      <c r="L911" s="1">
        <f t="shared" ref="L911:O911" si="1102">L290</f>
        <v>1.7521240917265702E-3</v>
      </c>
      <c r="M911" s="1">
        <f t="shared" si="1102"/>
        <v>4.2357321019900413E-3</v>
      </c>
      <c r="N911" s="1">
        <f t="shared" si="1102"/>
        <v>3.9920737439236402E-3</v>
      </c>
      <c r="O911" s="1">
        <f t="shared" si="1102"/>
        <v>1.0242714236520869E-2</v>
      </c>
      <c r="P911" s="1">
        <f>P290</f>
        <v>7.4641954919837964E-3</v>
      </c>
      <c r="Q911" s="1">
        <f>Q290</f>
        <v>1.5103530070929495E-2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5.6100021638035145</v>
      </c>
      <c r="G912" s="1">
        <f t="shared" ref="G912:K912" si="1103">G905-G906</f>
        <v>6.0767048457225314</v>
      </c>
      <c r="H912" s="1">
        <f t="shared" si="1103"/>
        <v>6.0767055563671839</v>
      </c>
      <c r="I912" s="1">
        <f t="shared" si="1103"/>
        <v>6.0767066047224825</v>
      </c>
      <c r="J912" s="1">
        <f t="shared" si="1103"/>
        <v>6.0767069900633635</v>
      </c>
      <c r="K912" s="1">
        <f t="shared" si="1103"/>
        <v>6.0767092202553528</v>
      </c>
      <c r="L912" s="1">
        <f t="shared" ref="L912:O912" si="1104">L905-L906</f>
        <v>6.0767137653287397</v>
      </c>
      <c r="M912" s="1">
        <f t="shared" si="1104"/>
        <v>7.0017933173036715</v>
      </c>
      <c r="N912" s="1">
        <f t="shared" si="1104"/>
        <v>8.5641343306799467</v>
      </c>
      <c r="O912" s="1">
        <f t="shared" si="1104"/>
        <v>8.5657514398702368</v>
      </c>
      <c r="P912" s="1">
        <f>P905-P906</f>
        <v>9.0344385525821629</v>
      </c>
      <c r="Q912" s="1">
        <f>Q905-Q906</f>
        <v>9.0344655159927711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8.5743679104963544</v>
      </c>
      <c r="G913" s="1">
        <f t="shared" ref="G913:O913" si="1105">G914</f>
        <v>9.2173124719437318</v>
      </c>
      <c r="H913" s="1">
        <f t="shared" si="1105"/>
        <v>9.1314283505627767</v>
      </c>
      <c r="I913" s="1">
        <f t="shared" si="1105"/>
        <v>7.8124736063799771</v>
      </c>
      <c r="J913" s="1">
        <f t="shared" si="1105"/>
        <v>5.1038219640927469</v>
      </c>
      <c r="K913" s="1">
        <f t="shared" si="1105"/>
        <v>3.2564968898215221</v>
      </c>
      <c r="L913" s="1">
        <f t="shared" si="1105"/>
        <v>1.9995564920764193</v>
      </c>
      <c r="M913" s="1">
        <f t="shared" si="1105"/>
        <v>0.63767127521072819</v>
      </c>
      <c r="N913" s="1">
        <f t="shared" si="1105"/>
        <v>0.62241048709907498</v>
      </c>
      <c r="O913" s="1">
        <f t="shared" si="1105"/>
        <v>0.60785547702315346</v>
      </c>
      <c r="P913" s="1">
        <f>P914</f>
        <v>0.59497690525322711</v>
      </c>
      <c r="Q913" s="1">
        <f>Q914</f>
        <v>0.56859215185402678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8.5743679104963544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9.2173124719437318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9.1314283505627767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7.8124736063799771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5.1038219640927469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3.2564968898215221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1.9995564920764193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0.63767127521072819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0.62241048709907498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0.60785547702315346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0.59497690525322711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0.56859215185402678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2.0856341532221734</v>
      </c>
      <c r="G915" s="1">
        <f t="shared" ref="G915:O915" si="1106">G916</f>
        <v>2.4000915900854962</v>
      </c>
      <c r="H915" s="1">
        <f t="shared" si="1106"/>
        <v>2.3202973651983845</v>
      </c>
      <c r="I915" s="1">
        <f t="shared" si="1106"/>
        <v>2.5333021956003021</v>
      </c>
      <c r="J915" s="1">
        <f t="shared" si="1106"/>
        <v>2.6821833480161423</v>
      </c>
      <c r="K915" s="1">
        <f t="shared" si="1106"/>
        <v>3.0027419686055565</v>
      </c>
      <c r="L915" s="1">
        <f t="shared" si="1106"/>
        <v>2.8917193890432515</v>
      </c>
      <c r="M915" s="1">
        <f t="shared" si="1106"/>
        <v>2.9538012057688237</v>
      </c>
      <c r="N915" s="1">
        <f t="shared" si="1106"/>
        <v>2.8830636283710307</v>
      </c>
      <c r="O915" s="1">
        <f t="shared" si="1106"/>
        <v>2.8156031360323381</v>
      </c>
      <c r="P915" s="1">
        <f>P916</f>
        <v>2.7546133034349611</v>
      </c>
      <c r="Q915" s="1">
        <f>Q916</f>
        <v>2.6329409687727581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2.0856341532221734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2.4000915900854962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2.3202973651983845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2.5333021956003021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2.6821833480161423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3.0027419686055565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2.8917193890432515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2.9538012057688237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2.8830636283710307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2.8156031360323381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2.7546133034349611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2.6329409687727581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0.6269945705186114</v>
      </c>
      <c r="G917" s="1">
        <f t="shared" ref="G917:O917" si="1107">G918</f>
        <v>0.6873347168642161</v>
      </c>
      <c r="H917" s="1">
        <f t="shared" si="1107"/>
        <v>0.68716809941817081</v>
      </c>
      <c r="I917" s="1">
        <f t="shared" si="1107"/>
        <v>0.68732307933898418</v>
      </c>
      <c r="J917" s="1">
        <f t="shared" si="1107"/>
        <v>0.68723026203419491</v>
      </c>
      <c r="K917" s="1">
        <f t="shared" si="1107"/>
        <v>0.68727529984835833</v>
      </c>
      <c r="L917" s="1">
        <f t="shared" si="1107"/>
        <v>0.68722902937284314</v>
      </c>
      <c r="M917" s="1">
        <f t="shared" si="1107"/>
        <v>0.68705637000872377</v>
      </c>
      <c r="N917" s="1">
        <f t="shared" si="1107"/>
        <v>0.68724130439512521</v>
      </c>
      <c r="O917" s="1">
        <f t="shared" si="1107"/>
        <v>0.68690565612177745</v>
      </c>
      <c r="P917" s="1">
        <f>P918</f>
        <v>0.68710502831543918</v>
      </c>
      <c r="Q917" s="1">
        <f>Q918</f>
        <v>0.6864806128554195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0.6269945705186114</v>
      </c>
      <c r="G918" s="1">
        <f>[1]Services!C$19</f>
        <v>0.6873347168642161</v>
      </c>
      <c r="H918" s="1">
        <f>[1]Services!D$19</f>
        <v>0.68716809941817081</v>
      </c>
      <c r="I918" s="1">
        <f>[1]Services!E$19</f>
        <v>0.68732307933898418</v>
      </c>
      <c r="J918" s="1">
        <f>[1]Services!F$19</f>
        <v>0.68723026203419491</v>
      </c>
      <c r="K918" s="1">
        <f>[1]Services!G$19</f>
        <v>0.68727529984835833</v>
      </c>
      <c r="L918" s="1">
        <f>[1]Services!H$19</f>
        <v>0.68722902937284314</v>
      </c>
      <c r="M918" s="1">
        <f>[1]Services!I$19</f>
        <v>0.68705637000872377</v>
      </c>
      <c r="N918" s="1">
        <f>[1]Services!J$19</f>
        <v>0.68724130439512521</v>
      </c>
      <c r="O918" s="1">
        <f>[1]Services!K$19</f>
        <v>0.68690565612177745</v>
      </c>
      <c r="P918" s="1">
        <f>[1]Services!L$19</f>
        <v>0.68710502831543918</v>
      </c>
      <c r="Q918" s="1">
        <f>[1]Services!M$19</f>
        <v>0.6864806128554195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1.3013161406076105E-3</v>
      </c>
      <c r="J919" s="1">
        <f>[1]Services!F$20</f>
        <v>2.9201195805348972E-3</v>
      </c>
      <c r="K919" s="1">
        <f>[1]Services!G$20</f>
        <v>3.4931492658342523E-3</v>
      </c>
      <c r="L919" s="1">
        <f>[1]Services!H$20</f>
        <v>2.8946235354532623E-3</v>
      </c>
      <c r="M919" s="1">
        <f>[1]Services!I$20</f>
        <v>1.16102815939313E-2</v>
      </c>
      <c r="N919" s="1">
        <f>[1]Services!J$20</f>
        <v>1.0628007325610121E-2</v>
      </c>
      <c r="O919" s="1">
        <f>[1]Services!K$20</f>
        <v>0.13001107473173296</v>
      </c>
      <c r="P919" s="1">
        <f>[1]Services!L$20</f>
        <v>0.21335317723477559</v>
      </c>
      <c r="Q919" s="1">
        <f>[1]Services!M$20</f>
        <v>0.18698281487328355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1.3013161406076105E-3</v>
      </c>
      <c r="J921" s="1">
        <f t="shared" si="1110"/>
        <v>2.9201195805348972E-3</v>
      </c>
      <c r="K921" s="1">
        <f t="shared" si="1110"/>
        <v>3.4931492658342523E-3</v>
      </c>
      <c r="L921" s="1">
        <f t="shared" si="1110"/>
        <v>2.8946235354532623E-3</v>
      </c>
      <c r="M921" s="1">
        <f t="shared" si="1110"/>
        <v>1.16102815939313E-2</v>
      </c>
      <c r="N921" s="1">
        <f t="shared" si="1110"/>
        <v>1.0628007325610121E-2</v>
      </c>
      <c r="O921" s="1">
        <f t="shared" si="1110"/>
        <v>0.13001107473173296</v>
      </c>
      <c r="P921" s="1">
        <f>P922</f>
        <v>0.21335317723477559</v>
      </c>
      <c r="Q921" s="1">
        <f>Q922</f>
        <v>0.18698281487328355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1.3013161406076105E-3</v>
      </c>
      <c r="J922" s="1">
        <f>[1]Services!F$20</f>
        <v>2.9201195805348972E-3</v>
      </c>
      <c r="K922" s="1">
        <f>[1]Services!G$20</f>
        <v>3.4931492658342523E-3</v>
      </c>
      <c r="L922" s="1">
        <f>[1]Services!H$20</f>
        <v>2.8946235354532623E-3</v>
      </c>
      <c r="M922" s="1">
        <f>[1]Services!I$20</f>
        <v>1.16102815939313E-2</v>
      </c>
      <c r="N922" s="1">
        <f>[1]Services!J$20</f>
        <v>1.0628007325610121E-2</v>
      </c>
      <c r="O922" s="1">
        <f>[1]Services!K$20</f>
        <v>0.13001107473173296</v>
      </c>
      <c r="P922" s="1">
        <f>[1]Services!L$20</f>
        <v>0.21335317723477559</v>
      </c>
      <c r="Q922" s="1">
        <f>[1]Services!M$20</f>
        <v>0.18698281487328355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2.929578489982295</v>
      </c>
      <c r="G923" s="1">
        <f t="shared" ref="G923:O923" si="1111">G924</f>
        <v>3.1924480834731686</v>
      </c>
      <c r="H923" s="1">
        <f t="shared" si="1111"/>
        <v>3.3642786303760026</v>
      </c>
      <c r="I923" s="1">
        <f t="shared" si="1111"/>
        <v>3.670717511537164</v>
      </c>
      <c r="J923" s="1">
        <f t="shared" si="1111"/>
        <v>3.9976924107939955</v>
      </c>
      <c r="K923" s="1">
        <f t="shared" si="1111"/>
        <v>4.3508467134483615</v>
      </c>
      <c r="L923" s="1">
        <f t="shared" si="1111"/>
        <v>4.7299204514043183</v>
      </c>
      <c r="M923" s="1">
        <f t="shared" si="1111"/>
        <v>5.1491165967362607</v>
      </c>
      <c r="N923" s="1">
        <f t="shared" si="1111"/>
        <v>5.5513176649095026</v>
      </c>
      <c r="O923" s="1">
        <f t="shared" si="1111"/>
        <v>5.9601638739266258</v>
      </c>
      <c r="P923" s="1">
        <f>P924</f>
        <v>6.4247663956113676</v>
      </c>
      <c r="Q923" s="1">
        <f>Q924</f>
        <v>6.8501406258176996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2.929578489982295</v>
      </c>
      <c r="G924" s="1">
        <f>[1]Services!C$21-G925</f>
        <v>3.1924480834731686</v>
      </c>
      <c r="H924" s="1">
        <f>[1]Services!D$21-H925</f>
        <v>3.3642786303760026</v>
      </c>
      <c r="I924" s="1">
        <f>[1]Services!E$21-I925</f>
        <v>3.670717511537164</v>
      </c>
      <c r="J924" s="1">
        <f>[1]Services!F$21-J925</f>
        <v>3.9976924107939955</v>
      </c>
      <c r="K924" s="1">
        <f>[1]Services!G$21-K925</f>
        <v>4.3508467134483615</v>
      </c>
      <c r="L924" s="1">
        <f>[1]Services!H$21-L925</f>
        <v>4.7299204514043183</v>
      </c>
      <c r="M924" s="1">
        <f>[1]Services!I$21-M925</f>
        <v>5.1491165967362607</v>
      </c>
      <c r="N924" s="1">
        <f>[1]Services!J$21-N925</f>
        <v>5.5513176649095026</v>
      </c>
      <c r="O924" s="1">
        <f>[1]Services!K$21-O925</f>
        <v>5.9601638739266258</v>
      </c>
      <c r="P924" s="1">
        <f>[1]Services!L$21-P925</f>
        <v>6.4247663956113676</v>
      </c>
      <c r="Q924" s="1">
        <f>[1]Services!M$21-Q925</f>
        <v>6.8501406258176996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7.7938572566644616E-4</v>
      </c>
      <c r="I925" s="1">
        <f>[1]Services!E$50-I896</f>
        <v>8.1204602499425273E-4</v>
      </c>
      <c r="J925" s="1">
        <f>[1]Services!F$50-J896</f>
        <v>3.6777506436966585E-3</v>
      </c>
      <c r="K925" s="1">
        <f>[1]Services!G$50-K896</f>
        <v>6.7796867382196322E-3</v>
      </c>
      <c r="L925" s="1">
        <f>[1]Services!H$50-L896</f>
        <v>1.1916539833189011E-2</v>
      </c>
      <c r="M925" s="1">
        <f>[1]Services!I$50-M896</f>
        <v>1.0077692915815402E-2</v>
      </c>
      <c r="N925" s="1">
        <f>[1]Services!J$50-N896</f>
        <v>7.613195191269787E-3</v>
      </c>
      <c r="O925" s="1">
        <f>[1]Services!K$50-O896</f>
        <v>2.3578428436146322E-2</v>
      </c>
      <c r="P925" s="1">
        <f>[1]Services!L$50-P896</f>
        <v>2.2371108316406881E-2</v>
      </c>
      <c r="Q925" s="1">
        <f>[1]Services!M$50-Q896</f>
        <v>7.8318987770894105E-2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73.238316687028288</v>
      </c>
      <c r="G926" s="17">
        <f>[1]Services!C$59</f>
        <v>78.573895061500295</v>
      </c>
      <c r="H926" s="17">
        <f>[1]Services!D$59</f>
        <v>77.935072494714603</v>
      </c>
      <c r="I926" s="17">
        <f>[1]Services!E$59</f>
        <v>76.69222646322936</v>
      </c>
      <c r="J926" s="17">
        <f>[1]Services!F$59</f>
        <v>74.05901283273073</v>
      </c>
      <c r="K926" s="17">
        <f>[1]Services!G$59</f>
        <v>71.358818494799337</v>
      </c>
      <c r="L926" s="17">
        <f>[1]Services!H$59</f>
        <v>68.147918211131184</v>
      </c>
      <c r="M926" s="17">
        <f>[1]Services!I$59</f>
        <v>64.988206611025205</v>
      </c>
      <c r="N926" s="17">
        <f>[1]Services!J$59</f>
        <v>63.596749595332845</v>
      </c>
      <c r="O926" s="17">
        <f>[1]Services!K$59</f>
        <v>62.30879298523341</v>
      </c>
      <c r="P926" s="17">
        <f>[1]Services!L$59</f>
        <v>61.088867811639005</v>
      </c>
      <c r="Q926" s="17">
        <f>[1]Services!M$59</f>
        <v>58.738716357283785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63.650014328846481</v>
      </c>
      <c r="G927" s="1">
        <f t="shared" ref="G927:K927" si="1114">SUM(G928:G930)</f>
        <v>63.660085053797999</v>
      </c>
      <c r="H927" s="1">
        <f t="shared" si="1114"/>
        <v>68.614127741696066</v>
      </c>
      <c r="I927" s="1">
        <f t="shared" si="1114"/>
        <v>69.232142406116651</v>
      </c>
      <c r="J927" s="1">
        <f t="shared" si="1114"/>
        <v>69.53953511168713</v>
      </c>
      <c r="K927" s="1">
        <f t="shared" si="1114"/>
        <v>70.037579983849838</v>
      </c>
      <c r="L927" s="1">
        <f t="shared" ref="L927:O927" si="1115">SUM(L928:L930)</f>
        <v>69.688721252140809</v>
      </c>
      <c r="M927" s="1">
        <f t="shared" si="1115"/>
        <v>69.411671771581481</v>
      </c>
      <c r="N927" s="1">
        <f t="shared" si="1115"/>
        <v>70.985741357697364</v>
      </c>
      <c r="O927" s="1">
        <f t="shared" si="1115"/>
        <v>72.377010314531802</v>
      </c>
      <c r="P927" s="1">
        <f>SUM(P928:P930)</f>
        <v>73.80085657456938</v>
      </c>
      <c r="Q927" s="1">
        <f>SUM(Q928:Q930)</f>
        <v>75.119147483980498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2.3940346775961614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0.340542407592691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2.2488367994700145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1.9617757745899107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1.6499679327474122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1.3548933365371376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1.0710204384655659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0.81015629552537172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0.79074438911756639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0.77225305421716928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0.75552488020681308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0.72215817152804751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4.2612050763378813</v>
      </c>
      <c r="G929" s="1">
        <f>[1]Services!C$47</f>
        <v>4.6176481207379751</v>
      </c>
      <c r="H929" s="1">
        <f>[1]Services!D$47</f>
        <v>4.8270084696699165</v>
      </c>
      <c r="I929" s="1">
        <f>[1]Services!E$47</f>
        <v>5.2001831413443167</v>
      </c>
      <c r="J929" s="1">
        <f>[1]Services!F$47</f>
        <v>5.5967693751115943</v>
      </c>
      <c r="K929" s="1">
        <f>[1]Services!G$47</f>
        <v>6.0242492955438864</v>
      </c>
      <c r="L929" s="1">
        <f>[1]Services!H$47</f>
        <v>6.4817428408133235</v>
      </c>
      <c r="M929" s="1">
        <f>[1]Services!I$47</f>
        <v>6.9880868098563527</v>
      </c>
      <c r="N929" s="1">
        <f>[1]Services!J$47</f>
        <v>7.5339311166628935</v>
      </c>
      <c r="O929" s="1">
        <f>[1]Services!K$47</f>
        <v>8.0887938289004211</v>
      </c>
      <c r="P929" s="1">
        <f>[1]Services!L$47</f>
        <v>8.7193258226154224</v>
      </c>
      <c r="Q929" s="1">
        <f>[1]Services!M$47</f>
        <v>9.2966194207525934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58.701894525467331</v>
      </c>
      <c r="H930" s="1">
        <f>[1]Services!D$3-([1]Services!D$6-[1]Services!D$58)</f>
        <v>61.538282472556133</v>
      </c>
      <c r="I930" s="1">
        <f>[1]Services!E$3-([1]Services!E$6-[1]Services!E$58)</f>
        <v>62.070183490182423</v>
      </c>
      <c r="J930" s="1">
        <f>[1]Services!F$3-([1]Services!F$6-[1]Services!F$58)</f>
        <v>62.292797803828122</v>
      </c>
      <c r="K930" s="1">
        <f>[1]Services!G$3-([1]Services!G$6-[1]Services!G$58)</f>
        <v>62.658437351768811</v>
      </c>
      <c r="L930" s="1">
        <f>[1]Services!H$3-([1]Services!H$6-[1]Services!H$58)</f>
        <v>62.135957972861917</v>
      </c>
      <c r="M930" s="1">
        <f>[1]Services!I$3-([1]Services!I$6-[1]Services!I$58)</f>
        <v>61.613428666199759</v>
      </c>
      <c r="N930" s="1">
        <f>[1]Services!J$3-([1]Services!J$6-[1]Services!J$58)</f>
        <v>62.661065851916909</v>
      </c>
      <c r="O930" s="1">
        <f>[1]Services!K$3-([1]Services!K$6-[1]Services!K$58)</f>
        <v>63.515963431414207</v>
      </c>
      <c r="P930" s="1">
        <f>[1]Services!L$3-([1]Services!L$6-[1]Services!L$58)</f>
        <v>64.326005871747142</v>
      </c>
      <c r="Q930" s="1">
        <f>[1]Services!M$3-([1]Services!M$6-[1]Services!M$58)</f>
        <v>65.100369891699856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24.843069447814507</v>
      </c>
      <c r="G931" s="1">
        <f t="shared" ref="G931:O931" si="1118">G932</f>
        <v>22.213941901377503</v>
      </c>
      <c r="H931" s="1">
        <f t="shared" si="1118"/>
        <v>20.911933012015279</v>
      </c>
      <c r="I931" s="1">
        <f t="shared" si="1118"/>
        <v>17.704701423815248</v>
      </c>
      <c r="J931" s="1">
        <f t="shared" si="1118"/>
        <v>14.172529026558406</v>
      </c>
      <c r="K931" s="1">
        <f t="shared" si="1118"/>
        <v>11.929508585830902</v>
      </c>
      <c r="L931" s="1">
        <f t="shared" si="1118"/>
        <v>11.09138295569743</v>
      </c>
      <c r="M931" s="1">
        <f t="shared" si="1118"/>
        <v>10.730590052724351</v>
      </c>
      <c r="N931" s="1">
        <f t="shared" si="1118"/>
        <v>7.8804566543702972</v>
      </c>
      <c r="O931" s="1">
        <f t="shared" si="1118"/>
        <v>6.5788582778379734</v>
      </c>
      <c r="P931" s="1">
        <f>P932</f>
        <v>3.5398369537295036</v>
      </c>
      <c r="Q931" s="1">
        <f>Q932</f>
        <v>1.5086494907620782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24.843069447814507</v>
      </c>
      <c r="G932" s="1">
        <f>[1]Services!C$48</f>
        <v>22.213941901377503</v>
      </c>
      <c r="H932" s="1">
        <f>[1]Services!D$48</f>
        <v>20.911933012015279</v>
      </c>
      <c r="I932" s="1">
        <f>[1]Services!E$48</f>
        <v>17.704701423815248</v>
      </c>
      <c r="J932" s="1">
        <f>[1]Services!F$48</f>
        <v>14.172529026558406</v>
      </c>
      <c r="K932" s="1">
        <f>[1]Services!G$48</f>
        <v>11.929508585830902</v>
      </c>
      <c r="L932" s="1">
        <f>[1]Services!H$48</f>
        <v>11.09138295569743</v>
      </c>
      <c r="M932" s="1">
        <f>[1]Services!I$48</f>
        <v>10.730590052724351</v>
      </c>
      <c r="N932" s="1">
        <f>[1]Services!J$48</f>
        <v>7.8804566543702972</v>
      </c>
      <c r="O932" s="1">
        <f>[1]Services!K$48</f>
        <v>6.5788582778379734</v>
      </c>
      <c r="P932" s="1">
        <f>[1]Services!L$48</f>
        <v>3.5398369537295036</v>
      </c>
      <c r="Q932" s="1">
        <f>[1]Services!M$48</f>
        <v>1.5086494907620782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25.412780331749122</v>
      </c>
      <c r="G933" s="1">
        <f t="shared" ref="G933:K933" si="1119">SUM(G934:G936)</f>
        <v>26.667685425392847</v>
      </c>
      <c r="H933" s="1">
        <f t="shared" si="1119"/>
        <v>25.588575452601873</v>
      </c>
      <c r="I933" s="1">
        <f t="shared" si="1119"/>
        <v>26.456873853311176</v>
      </c>
      <c r="J933" s="1">
        <f t="shared" si="1119"/>
        <v>26.895519055876871</v>
      </c>
      <c r="K933" s="1">
        <f t="shared" si="1119"/>
        <v>27.182574964496972</v>
      </c>
      <c r="L933" s="1">
        <f t="shared" ref="L933:O933" si="1120">SUM(L934:L936)</f>
        <v>25.642113508511763</v>
      </c>
      <c r="M933" s="1">
        <f t="shared" si="1120"/>
        <v>24.185818241707423</v>
      </c>
      <c r="N933" s="1">
        <f t="shared" si="1120"/>
        <v>23.788573430329432</v>
      </c>
      <c r="O933" s="1">
        <f t="shared" si="1120"/>
        <v>23.274340422906253</v>
      </c>
      <c r="P933" s="1">
        <f>SUM(P934:P936)</f>
        <v>24.01261984499045</v>
      </c>
      <c r="Q933" s="1">
        <f>SUM(Q934:Q936)</f>
        <v>23.095561918942956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24.189713884358675</v>
      </c>
      <c r="G934" s="1">
        <f>[1]Services!C$49</f>
        <v>25.326919029716397</v>
      </c>
      <c r="H934" s="1">
        <f>[1]Services!D$49</f>
        <v>24.174301297702858</v>
      </c>
      <c r="I934" s="1">
        <f>[1]Services!E$49</f>
        <v>25.043096738619678</v>
      </c>
      <c r="J934" s="1">
        <f>[1]Services!F$49</f>
        <v>25.340207514133141</v>
      </c>
      <c r="K934" s="1">
        <f>[1]Services!G$49</f>
        <v>25.502788007611436</v>
      </c>
      <c r="L934" s="1">
        <f>[1]Services!H$49</f>
        <v>23.863099410971671</v>
      </c>
      <c r="M934" s="1">
        <f>[1]Services!I$49</f>
        <v>22.28528224507318</v>
      </c>
      <c r="N934" s="1">
        <f>[1]Services!J$49</f>
        <v>21.755561560748276</v>
      </c>
      <c r="O934" s="1">
        <f>[1]Services!K$49</f>
        <v>21.217701923473783</v>
      </c>
      <c r="P934" s="1">
        <f>[1]Services!L$49</f>
        <v>20.759349320205057</v>
      </c>
      <c r="Q934" s="1">
        <f>[1]Services!M$49</f>
        <v>19.740857195585949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1.5746772824689415E-3</v>
      </c>
      <c r="I935" s="1">
        <f>[1]Services!E$50</f>
        <v>1.5928595105656499E-3</v>
      </c>
      <c r="J935" s="1">
        <f>[1]Services!F$50</f>
        <v>7.0211603197845359E-3</v>
      </c>
      <c r="K935" s="1">
        <f>[1]Services!G$50</f>
        <v>1.2624244271167583E-2</v>
      </c>
      <c r="L935" s="1">
        <f>[1]Services!H$50</f>
        <v>2.1684195434163632E-2</v>
      </c>
      <c r="M935" s="1">
        <f>[1]Services!I$50</f>
        <v>1.7950890506296186E-2</v>
      </c>
      <c r="N935" s="1">
        <f>[1]Services!J$50</f>
        <v>1.3561003934449313E-2</v>
      </c>
      <c r="O935" s="1">
        <f>[1]Services!K$50</f>
        <v>4.1999075651885653E-2</v>
      </c>
      <c r="P935" s="1">
        <f>[1]Services!L$50</f>
        <v>3.9848536688599764E-2</v>
      </c>
      <c r="Q935" s="1">
        <f>[1]Services!M$50</f>
        <v>0.13950569696690523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1.2230664473904491</v>
      </c>
      <c r="G936" s="1">
        <f>[1]Services!C$56</f>
        <v>1.3407663956764502</v>
      </c>
      <c r="H936" s="1">
        <f>[1]Services!D$56</f>
        <v>1.4126994776165438</v>
      </c>
      <c r="I936" s="1">
        <f>[1]Services!E$56</f>
        <v>1.4121842551809318</v>
      </c>
      <c r="J936" s="1">
        <f>[1]Services!F$56</f>
        <v>1.5482903814239455</v>
      </c>
      <c r="K936" s="1">
        <f>[1]Services!G$56</f>
        <v>1.6671627126143655</v>
      </c>
      <c r="L936" s="1">
        <f>[1]Services!H$56</f>
        <v>1.7573299021059261</v>
      </c>
      <c r="M936" s="1">
        <f>[1]Services!I$56</f>
        <v>1.8825851061279486</v>
      </c>
      <c r="N936" s="1">
        <f>[1]Services!J$56</f>
        <v>2.0194508656467072</v>
      </c>
      <c r="O936" s="1">
        <f>[1]Services!K$56</f>
        <v>2.0146394237805816</v>
      </c>
      <c r="P936" s="1">
        <f>[1]Services!L$56</f>
        <v>3.213421988096794</v>
      </c>
      <c r="Q936" s="1">
        <f>[1]Services!M$56</f>
        <v>3.2151990263901045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7.6496169495546855</v>
      </c>
      <c r="G937" s="1">
        <f t="shared" ref="G937:K937" si="1125">G938+G944</f>
        <v>8.2859973015933388</v>
      </c>
      <c r="H937" s="1">
        <f t="shared" si="1125"/>
        <v>8.0451710637052152</v>
      </c>
      <c r="I937" s="1">
        <f t="shared" si="1125"/>
        <v>9.8121658271533221</v>
      </c>
      <c r="J937" s="1">
        <f t="shared" si="1125"/>
        <v>12.003405605356379</v>
      </c>
      <c r="K937" s="1">
        <f t="shared" si="1125"/>
        <v>12.167795413464667</v>
      </c>
      <c r="L937" s="1">
        <f t="shared" ref="L937:O937" si="1126">L938+L944</f>
        <v>12.167312177569416</v>
      </c>
      <c r="M937" s="1">
        <f t="shared" si="1126"/>
        <v>11.50024235215184</v>
      </c>
      <c r="N937" s="1">
        <f t="shared" si="1126"/>
        <v>12.906043719206108</v>
      </c>
      <c r="O937" s="1">
        <f t="shared" si="1126"/>
        <v>12.884003303674772</v>
      </c>
      <c r="P937" s="1">
        <f>P938+P944</f>
        <v>13.350519213124652</v>
      </c>
      <c r="Q937" s="1">
        <f>Q938+Q944</f>
        <v>13.55771984409667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2.0957148073892138</v>
      </c>
      <c r="G938" s="1">
        <f>[1]Services!C$51</f>
        <v>2.2700595043280241</v>
      </c>
      <c r="H938" s="1">
        <f>[1]Services!D$51</f>
        <v>2.0292325629017074</v>
      </c>
      <c r="I938" s="1">
        <f>[1]Services!E$51</f>
        <v>3.7962262884780644</v>
      </c>
      <c r="J938" s="1">
        <f>[1]Services!F$51</f>
        <v>5.987465685193647</v>
      </c>
      <c r="K938" s="1">
        <f>[1]Services!G$51</f>
        <v>6.1518532854118746</v>
      </c>
      <c r="L938" s="1">
        <f>[1]Services!H$51</f>
        <v>6.1513655498939768</v>
      </c>
      <c r="M938" s="1">
        <f>[1]Services!I$51</f>
        <v>4.5684669680212009</v>
      </c>
      <c r="N938" s="1">
        <f>[1]Services!J$51</f>
        <v>4.4275507318329659</v>
      </c>
      <c r="O938" s="1">
        <f>[1]Services!K$51</f>
        <v>4.4039093782032364</v>
      </c>
      <c r="P938" s="1">
        <f>[1]Services!L$51</f>
        <v>4.4064250460683114</v>
      </c>
      <c r="Q938" s="1">
        <f>[1]Services!M$51</f>
        <v>4.61359898326383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1.4100650043197427</v>
      </c>
      <c r="G939" s="1">
        <f t="shared" ref="G939:K939" si="1127">IFERROR(G907/G$906,0)*G$938</f>
        <v>1.538710370916907</v>
      </c>
      <c r="H939" s="1">
        <f t="shared" si="1127"/>
        <v>1.4064419113202944</v>
      </c>
      <c r="I939" s="1">
        <f t="shared" si="1127"/>
        <v>1.1634582965032396</v>
      </c>
      <c r="J939" s="1">
        <f t="shared" si="1127"/>
        <v>1.0264939903180477</v>
      </c>
      <c r="K939" s="1">
        <f t="shared" si="1127"/>
        <v>0.90897784078657384</v>
      </c>
      <c r="L939" s="1">
        <f t="shared" ref="L939:O939" si="1128">IFERROR(L907/L$906,0)*L$938</f>
        <v>0.91815686682504483</v>
      </c>
      <c r="M939" s="1">
        <f t="shared" si="1128"/>
        <v>0.90897851499156579</v>
      </c>
      <c r="N939" s="1">
        <f t="shared" si="1128"/>
        <v>0.89763757300210534</v>
      </c>
      <c r="O939" s="1">
        <f t="shared" si="1128"/>
        <v>0.8771889257723765</v>
      </c>
      <c r="P939" s="1">
        <f t="shared" ref="P939:Q943" si="1129">IFERROR(P907/P$906,0)*P$938</f>
        <v>0.90760927106374478</v>
      </c>
      <c r="Q939" s="1">
        <f t="shared" si="1129"/>
        <v>0.88697888166275873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0.68564980306947121</v>
      </c>
      <c r="G940" s="1">
        <f t="shared" ref="G940:K943" si="1130">IFERROR(G908/G$906,0)*G$938</f>
        <v>0.73134913341111696</v>
      </c>
      <c r="H940" s="1">
        <f t="shared" si="1130"/>
        <v>0.622790651581413</v>
      </c>
      <c r="I940" s="1">
        <f t="shared" si="1130"/>
        <v>2.6277128179200808</v>
      </c>
      <c r="J940" s="1">
        <f t="shared" si="1130"/>
        <v>4.9553579225876057</v>
      </c>
      <c r="K940" s="1">
        <f t="shared" si="1130"/>
        <v>5.2377792053846317</v>
      </c>
      <c r="L940" s="1">
        <f t="shared" ref="L940:O940" si="1131">IFERROR(L908/L$906,0)*L$938</f>
        <v>5.2272886701474999</v>
      </c>
      <c r="M940" s="1">
        <f t="shared" si="1131"/>
        <v>3.6482839483087637</v>
      </c>
      <c r="N940" s="1">
        <f t="shared" si="1131"/>
        <v>3.5193148834158534</v>
      </c>
      <c r="O940" s="1">
        <f t="shared" si="1131"/>
        <v>3.5048014488932466</v>
      </c>
      <c r="P940" s="1">
        <f t="shared" si="1129"/>
        <v>3.4817987724521049</v>
      </c>
      <c r="Q940" s="1">
        <f t="shared" si="1129"/>
        <v>3.6906779646195607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3.1474425290956628E-4</v>
      </c>
      <c r="J941" s="1">
        <f t="shared" si="1130"/>
        <v>9.9812773409135858E-4</v>
      </c>
      <c r="K941" s="1">
        <f t="shared" si="1130"/>
        <v>9.847933992202624E-4</v>
      </c>
      <c r="L941" s="1">
        <f t="shared" ref="L941:O941" si="1132">IFERROR(L909/L$906,0)*L$938</f>
        <v>7.528878250560114E-4</v>
      </c>
      <c r="M941" s="1">
        <f t="shared" si="1132"/>
        <v>1.6491639657224165E-3</v>
      </c>
      <c r="N941" s="1">
        <f t="shared" si="1132"/>
        <v>1.625081641606328E-3</v>
      </c>
      <c r="O941" s="1">
        <f t="shared" si="1132"/>
        <v>3.2533193378393652E-3</v>
      </c>
      <c r="P941" s="1">
        <f t="shared" si="1129"/>
        <v>2.4500543101422557E-3</v>
      </c>
      <c r="Q941" s="1">
        <f t="shared" si="1129"/>
        <v>6.5496871824134847E-3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4.1203499304295023E-3</v>
      </c>
      <c r="J942" s="1">
        <f t="shared" si="1130"/>
        <v>3.1305232233856031E-3</v>
      </c>
      <c r="K942" s="1">
        <f t="shared" si="1130"/>
        <v>2.5468856709922167E-3</v>
      </c>
      <c r="L942" s="1">
        <f t="shared" ref="L942:O942" si="1133">IFERROR(L910/L$906,0)*L$938</f>
        <v>3.4325222455671191E-3</v>
      </c>
      <c r="M942" s="1">
        <f t="shared" si="1133"/>
        <v>5.3619659741790636E-3</v>
      </c>
      <c r="N942" s="1">
        <f t="shared" si="1133"/>
        <v>5.0210407669161773E-3</v>
      </c>
      <c r="O942" s="1">
        <f t="shared" si="1133"/>
        <v>8.5253971056185908E-3</v>
      </c>
      <c r="P942" s="1">
        <f t="shared" si="1129"/>
        <v>7.1773947052555884E-3</v>
      </c>
      <c r="Q942" s="1">
        <f t="shared" si="1129"/>
        <v>1.4439955028876196E-2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6.2007987140480687E-4</v>
      </c>
      <c r="J943" s="1">
        <f t="shared" si="1130"/>
        <v>1.4851213305171924E-3</v>
      </c>
      <c r="K943" s="1">
        <f t="shared" si="1130"/>
        <v>1.5645601704566132E-3</v>
      </c>
      <c r="L943" s="1">
        <f t="shared" ref="L943:O943" si="1134">IFERROR(L911/L$906,0)*L$938</f>
        <v>1.7346028508093048E-3</v>
      </c>
      <c r="M943" s="1">
        <f t="shared" si="1134"/>
        <v>4.1933747809701407E-3</v>
      </c>
      <c r="N943" s="1">
        <f t="shared" si="1134"/>
        <v>3.9521530064844032E-3</v>
      </c>
      <c r="O943" s="1">
        <f t="shared" si="1134"/>
        <v>1.014028709415566E-2</v>
      </c>
      <c r="P943" s="1">
        <f t="shared" si="1129"/>
        <v>7.3895535370639585E-3</v>
      </c>
      <c r="Q943" s="1">
        <f t="shared" si="1129"/>
        <v>1.4952494770220202E-2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5.5539021421654722</v>
      </c>
      <c r="G944" s="1">
        <f>[1]Services!C$52</f>
        <v>6.0159377972653143</v>
      </c>
      <c r="H944" s="1">
        <f>[1]Services!D$52</f>
        <v>6.0159385008035082</v>
      </c>
      <c r="I944" s="1">
        <f>[1]Services!E$52</f>
        <v>6.0159395386752568</v>
      </c>
      <c r="J944" s="1">
        <f>[1]Services!F$52</f>
        <v>6.0159399201627322</v>
      </c>
      <c r="K944" s="1">
        <f>[1]Services!G$52</f>
        <v>6.0159421280527932</v>
      </c>
      <c r="L944" s="1">
        <f>[1]Services!H$52</f>
        <v>6.0159466276754392</v>
      </c>
      <c r="M944" s="1">
        <f>[1]Services!I$52</f>
        <v>6.9317753841306393</v>
      </c>
      <c r="N944" s="1">
        <f>[1]Services!J$52</f>
        <v>8.4784929873731425</v>
      </c>
      <c r="O944" s="1">
        <f>[1]Services!K$52</f>
        <v>8.480093925471536</v>
      </c>
      <c r="P944" s="1">
        <f>[1]Services!L$52</f>
        <v>8.9440941670563401</v>
      </c>
      <c r="Q944" s="1">
        <f>[1]Services!M$52</f>
        <v>8.9441208608328413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6.1735448955573684</v>
      </c>
      <c r="G945" s="1">
        <f t="shared" ref="G945:O945" si="1135">G946</f>
        <v>6.6364649797994968</v>
      </c>
      <c r="H945" s="1">
        <f t="shared" si="1135"/>
        <v>6.5746284124051995</v>
      </c>
      <c r="I945" s="1">
        <f t="shared" si="1135"/>
        <v>5.6249809965935826</v>
      </c>
      <c r="J945" s="1">
        <f t="shared" si="1135"/>
        <v>3.6747518141467777</v>
      </c>
      <c r="K945" s="1">
        <f t="shared" si="1135"/>
        <v>2.3446777606714955</v>
      </c>
      <c r="L945" s="1">
        <f t="shared" si="1135"/>
        <v>1.4396806742950219</v>
      </c>
      <c r="M945" s="1">
        <f t="shared" si="1135"/>
        <v>0.45912331815172402</v>
      </c>
      <c r="N945" s="1">
        <f t="shared" si="1135"/>
        <v>0.44813555071133354</v>
      </c>
      <c r="O945" s="1">
        <f t="shared" si="1135"/>
        <v>0.43765594345667036</v>
      </c>
      <c r="P945" s="1">
        <f>P946</f>
        <v>0.42838337178232433</v>
      </c>
      <c r="Q945" s="1">
        <f>Q946</f>
        <v>0.40938634933489954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6.1735448955573684</v>
      </c>
      <c r="G946" s="1">
        <f>[1]Services!C$53</f>
        <v>6.6364649797994968</v>
      </c>
      <c r="H946" s="1">
        <f>[1]Services!D$53</f>
        <v>6.5746284124051995</v>
      </c>
      <c r="I946" s="1">
        <f>[1]Services!E$53</f>
        <v>5.6249809965935826</v>
      </c>
      <c r="J946" s="1">
        <f>[1]Services!F$53</f>
        <v>3.6747518141467777</v>
      </c>
      <c r="K946" s="1">
        <f>[1]Services!G$53</f>
        <v>2.3446777606714955</v>
      </c>
      <c r="L946" s="1">
        <f>[1]Services!H$53</f>
        <v>1.4396806742950219</v>
      </c>
      <c r="M946" s="1">
        <f>[1]Services!I$53</f>
        <v>0.45912331815172402</v>
      </c>
      <c r="N946" s="1">
        <f>[1]Services!J$53</f>
        <v>0.44813555071133354</v>
      </c>
      <c r="O946" s="1">
        <f>[1]Services!K$53</f>
        <v>0.43765594345667036</v>
      </c>
      <c r="P946" s="1">
        <f>[1]Services!L$53</f>
        <v>0.42838337178232433</v>
      </c>
      <c r="Q946" s="1">
        <f>[1]Services!M$53</f>
        <v>0.40938634933489954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1.8770707378999587</v>
      </c>
      <c r="G947" s="1">
        <f t="shared" ref="G947:O947" si="1136">G948</f>
        <v>2.160082431076948</v>
      </c>
      <c r="H947" s="1">
        <f t="shared" si="1136"/>
        <v>2.0882676286785449</v>
      </c>
      <c r="I947" s="1">
        <f t="shared" si="1136"/>
        <v>2.2799719760402701</v>
      </c>
      <c r="J947" s="1">
        <f t="shared" si="1136"/>
        <v>2.4139650132145269</v>
      </c>
      <c r="K947" s="1">
        <f t="shared" si="1136"/>
        <v>2.7024677717450016</v>
      </c>
      <c r="L947" s="1">
        <f t="shared" si="1136"/>
        <v>2.6025474501389283</v>
      </c>
      <c r="M947" s="1">
        <f t="shared" si="1136"/>
        <v>2.6584210851919421</v>
      </c>
      <c r="N947" s="1">
        <f t="shared" si="1136"/>
        <v>2.5947572655339264</v>
      </c>
      <c r="O947" s="1">
        <f t="shared" si="1136"/>
        <v>2.5340428224291065</v>
      </c>
      <c r="P947" s="1">
        <f>P948</f>
        <v>2.4791519730914686</v>
      </c>
      <c r="Q947" s="1">
        <f>Q948</f>
        <v>2.3696468718954828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1.8770707378999587</v>
      </c>
      <c r="G948" s="1">
        <f>[1]Services!C$54</f>
        <v>2.160082431076948</v>
      </c>
      <c r="H948" s="1">
        <f>[1]Services!D$54</f>
        <v>2.0882676286785449</v>
      </c>
      <c r="I948" s="1">
        <f>[1]Services!E$54</f>
        <v>2.2799719760402701</v>
      </c>
      <c r="J948" s="1">
        <f>[1]Services!F$54</f>
        <v>2.4139650132145269</v>
      </c>
      <c r="K948" s="1">
        <f>[1]Services!G$54</f>
        <v>2.7024677717450016</v>
      </c>
      <c r="L948" s="1">
        <f>[1]Services!H$54</f>
        <v>2.6025474501389283</v>
      </c>
      <c r="M948" s="1">
        <f>[1]Services!I$54</f>
        <v>2.6584210851919421</v>
      </c>
      <c r="N948" s="1">
        <f>[1]Services!J$54</f>
        <v>2.5947572655339264</v>
      </c>
      <c r="O948" s="1">
        <f>[1]Services!K$54</f>
        <v>2.5340428224291065</v>
      </c>
      <c r="P948" s="1">
        <f>[1]Services!L$54</f>
        <v>2.4791519730914686</v>
      </c>
      <c r="Q948" s="1">
        <f>[1]Services!M$54</f>
        <v>2.3696468718954828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0.6269945705186114</v>
      </c>
      <c r="G949" s="1">
        <f t="shared" ref="G949:O949" si="1137">G950</f>
        <v>0.6873347168642161</v>
      </c>
      <c r="H949" s="1">
        <f t="shared" si="1137"/>
        <v>0.68716809941817081</v>
      </c>
      <c r="I949" s="1">
        <f t="shared" si="1137"/>
        <v>0.68732307933898418</v>
      </c>
      <c r="J949" s="1">
        <f t="shared" si="1137"/>
        <v>0.68723026203419491</v>
      </c>
      <c r="K949" s="1">
        <f t="shared" si="1137"/>
        <v>0.68727529984835833</v>
      </c>
      <c r="L949" s="1">
        <f t="shared" si="1137"/>
        <v>0.68722902937284314</v>
      </c>
      <c r="M949" s="1">
        <f t="shared" si="1137"/>
        <v>0.68705637000872377</v>
      </c>
      <c r="N949" s="1">
        <f t="shared" si="1137"/>
        <v>0.68724130439512521</v>
      </c>
      <c r="O949" s="1">
        <f t="shared" si="1137"/>
        <v>0.68690565612177745</v>
      </c>
      <c r="P949" s="1">
        <f>P950</f>
        <v>0.68710502831543918</v>
      </c>
      <c r="Q949" s="1">
        <f>Q950</f>
        <v>0.6864806128554195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0.6269945705186114</v>
      </c>
      <c r="G950" s="1">
        <f>[1]Services!C$55</f>
        <v>0.6873347168642161</v>
      </c>
      <c r="H950" s="1">
        <f>[1]Services!D$55</f>
        <v>0.68716809941817081</v>
      </c>
      <c r="I950" s="1">
        <f>[1]Services!E$55</f>
        <v>0.68732307933898418</v>
      </c>
      <c r="J950" s="1">
        <f>[1]Services!F$55</f>
        <v>0.68723026203419491</v>
      </c>
      <c r="K950" s="1">
        <f>[1]Services!G$55</f>
        <v>0.68727529984835833</v>
      </c>
      <c r="L950" s="1">
        <f>[1]Services!H$55</f>
        <v>0.68722902937284314</v>
      </c>
      <c r="M950" s="1">
        <f>[1]Services!I$55</f>
        <v>0.68705637000872377</v>
      </c>
      <c r="N950" s="1">
        <f>[1]Services!J$55</f>
        <v>0.68724130439512521</v>
      </c>
      <c r="O950" s="1">
        <f>[1]Services!K$55</f>
        <v>0.68690565612177745</v>
      </c>
      <c r="P950" s="1">
        <f>[1]Services!L$55</f>
        <v>0.68710502831543918</v>
      </c>
      <c r="Q950" s="1">
        <f>[1]Services!M$55</f>
        <v>0.6864806128554195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4.8738107126503386E-4</v>
      </c>
      <c r="J951" s="1">
        <f t="shared" si="1138"/>
        <v>1.1597770364509034E-3</v>
      </c>
      <c r="K951" s="1">
        <f t="shared" si="1138"/>
        <v>1.5409367580299256E-3</v>
      </c>
      <c r="L951" s="1">
        <f t="shared" si="1138"/>
        <v>1.1528247263188312E-3</v>
      </c>
      <c r="M951" s="1">
        <f t="shared" si="1138"/>
        <v>5.2787467334363819E-3</v>
      </c>
      <c r="N951" s="1">
        <f t="shared" si="1138"/>
        <v>4.8358216804729381E-3</v>
      </c>
      <c r="O951" s="1">
        <f t="shared" si="1138"/>
        <v>8.9903926405633314E-2</v>
      </c>
      <c r="P951" s="1">
        <f>P952</f>
        <v>0.15435263651229039</v>
      </c>
      <c r="Q951" s="1">
        <f>Q952</f>
        <v>0.13001309444913858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4.8738107126503386E-4</v>
      </c>
      <c r="J952" s="1">
        <f>[1]Services!F$57</f>
        <v>1.1597770364509034E-3</v>
      </c>
      <c r="K952" s="1">
        <f>[1]Services!G$57</f>
        <v>1.5409367580299256E-3</v>
      </c>
      <c r="L952" s="1">
        <f>[1]Services!H$57</f>
        <v>1.1528247263188312E-3</v>
      </c>
      <c r="M952" s="1">
        <f>[1]Services!I$57</f>
        <v>5.2787467334363819E-3</v>
      </c>
      <c r="N952" s="1">
        <f>[1]Services!J$57</f>
        <v>4.8358216804729381E-3</v>
      </c>
      <c r="O952" s="1">
        <f>[1]Services!K$57</f>
        <v>8.9903926405633314E-2</v>
      </c>
      <c r="P952" s="1">
        <f>[1]Services!L$57</f>
        <v>0.15435263651229039</v>
      </c>
      <c r="Q952" s="1">
        <f>[1]Services!M$57</f>
        <v>0.13001309444913858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6.9641977770652783</v>
      </c>
      <c r="H953" s="1">
        <f>[1]Services!D$58</f>
        <v>6.9634835567503846</v>
      </c>
      <c r="I953" s="1">
        <f>[1]Services!E$58</f>
        <v>6.963763009971295</v>
      </c>
      <c r="J953" s="1">
        <f>[1]Services!F$58</f>
        <v>6.9637149706481329</v>
      </c>
      <c r="K953" s="1">
        <f>[1]Services!G$58</f>
        <v>6.9638351299028933</v>
      </c>
      <c r="L953" s="1">
        <f>[1]Services!H$58</f>
        <v>6.9637363115405826</v>
      </c>
      <c r="M953" s="1">
        <f>[1]Services!I$58</f>
        <v>6.9634333389740384</v>
      </c>
      <c r="N953" s="1">
        <f>[1]Services!J$58</f>
        <v>6.9620303433256847</v>
      </c>
      <c r="O953" s="1">
        <f>[1]Services!K$58</f>
        <v>6.9620357492836371</v>
      </c>
      <c r="P953" s="1">
        <f>[1]Services!L$58</f>
        <v>6.9620480872706381</v>
      </c>
      <c r="Q953" s="1">
        <f>[1]Services!M$58</f>
        <v>6.9624805826664939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0.91249999999999931</v>
      </c>
      <c r="G955" s="4">
        <f t="shared" si="1141"/>
        <v>0.91500000000000015</v>
      </c>
      <c r="H955" s="4">
        <f t="shared" si="1141"/>
        <v>0.91874999999999929</v>
      </c>
      <c r="I955" s="4">
        <f t="shared" si="1141"/>
        <v>0.9250000000000006</v>
      </c>
      <c r="J955" s="4">
        <f t="shared" si="1141"/>
        <v>0.93124999999999913</v>
      </c>
      <c r="K955" s="4">
        <f t="shared" si="1141"/>
        <v>0.93750000000000022</v>
      </c>
      <c r="L955" s="4">
        <f t="shared" ref="L955:O955" si="1142">IFERROR(L928/L884,"-")</f>
        <v>0.94374999999999964</v>
      </c>
      <c r="M955" s="4">
        <f t="shared" si="1142"/>
        <v>0.94999999999999973</v>
      </c>
      <c r="N955" s="4">
        <f t="shared" si="1142"/>
        <v>0.95000000000000084</v>
      </c>
      <c r="O955" s="4">
        <f t="shared" si="1142"/>
        <v>0.95000000000000218</v>
      </c>
      <c r="P955" s="4">
        <f t="shared" ref="P955:Q957" si="1143">IFERROR(P928/P884,"-")</f>
        <v>0.95000000000000018</v>
      </c>
      <c r="Q955" s="4">
        <f t="shared" si="1143"/>
        <v>0.94999999999999929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3.2000000000000033</v>
      </c>
      <c r="G956" s="4">
        <f t="shared" si="1141"/>
        <v>3.2400000000000011</v>
      </c>
      <c r="H956" s="4">
        <f t="shared" si="1141"/>
        <v>3.3</v>
      </c>
      <c r="I956" s="4">
        <f t="shared" si="1141"/>
        <v>3.4</v>
      </c>
      <c r="J956" s="4">
        <f t="shared" si="1141"/>
        <v>3.4999999999999987</v>
      </c>
      <c r="K956" s="4">
        <f t="shared" si="1141"/>
        <v>3.5999999999999979</v>
      </c>
      <c r="L956" s="4">
        <f t="shared" ref="L956:O956" si="1144">IFERROR(L929/L885,"-")</f>
        <v>3.7000000000000028</v>
      </c>
      <c r="M956" s="4">
        <f t="shared" si="1144"/>
        <v>3.8000000000000007</v>
      </c>
      <c r="N956" s="4">
        <f t="shared" si="1144"/>
        <v>3.8000000000000038</v>
      </c>
      <c r="O956" s="4">
        <f t="shared" si="1144"/>
        <v>3.8000000000000012</v>
      </c>
      <c r="P956" s="4">
        <f t="shared" si="1143"/>
        <v>3.800000000000006</v>
      </c>
      <c r="Q956" s="4">
        <f t="shared" si="1143"/>
        <v>3.7999999999999985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0.99999999999999989</v>
      </c>
      <c r="H957" s="4">
        <f t="shared" si="1141"/>
        <v>0.99999999999999989</v>
      </c>
      <c r="I957" s="4">
        <f t="shared" si="1141"/>
        <v>0.99999999999999989</v>
      </c>
      <c r="J957" s="4">
        <f t="shared" si="1141"/>
        <v>1</v>
      </c>
      <c r="K957" s="4">
        <f t="shared" si="1141"/>
        <v>1</v>
      </c>
      <c r="L957" s="4">
        <f t="shared" ref="L957:O957" si="1145">IFERROR(L930/L886,"-")</f>
        <v>1.0000000000000002</v>
      </c>
      <c r="M957" s="4">
        <f t="shared" si="1145"/>
        <v>0.99999999999999989</v>
      </c>
      <c r="N957" s="4">
        <f t="shared" si="1145"/>
        <v>0.99999999999999989</v>
      </c>
      <c r="O957" s="4">
        <f t="shared" si="1145"/>
        <v>0.99999999999999989</v>
      </c>
      <c r="P957" s="4">
        <f t="shared" si="1143"/>
        <v>1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0.82107843137254899</v>
      </c>
      <c r="G958" s="4">
        <f t="shared" si="1146"/>
        <v>0.82270432925645509</v>
      </c>
      <c r="H958" s="4">
        <f t="shared" si="1146"/>
        <v>0.82514317608231424</v>
      </c>
      <c r="I958" s="4">
        <f t="shared" si="1146"/>
        <v>0.82920792079207828</v>
      </c>
      <c r="J958" s="4">
        <f t="shared" si="1146"/>
        <v>0.83335396039603893</v>
      </c>
      <c r="K958" s="4">
        <f t="shared" si="1146"/>
        <v>0.83750000000000036</v>
      </c>
      <c r="L958" s="4">
        <f t="shared" ref="L958:O958" si="1147">IFERROR(L932/L888,"-")</f>
        <v>0.83749999999999936</v>
      </c>
      <c r="M958" s="4">
        <f t="shared" si="1147"/>
        <v>0.83750000000000024</v>
      </c>
      <c r="N958" s="4">
        <f t="shared" si="1147"/>
        <v>0.83749999999999891</v>
      </c>
      <c r="O958" s="4">
        <f t="shared" si="1147"/>
        <v>0.83749999999999847</v>
      </c>
      <c r="P958" s="4">
        <f>IFERROR(P932/P888,"-")</f>
        <v>0.83749999999999836</v>
      </c>
      <c r="Q958" s="4">
        <f>IFERROR(Q932/Q888,"-")</f>
        <v>0.8374999999999988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0.94680851063829852</v>
      </c>
      <c r="G959" s="4">
        <f t="shared" si="1148"/>
        <v>0.94680851063829952</v>
      </c>
      <c r="H959" s="4">
        <f t="shared" si="1148"/>
        <v>0.94677902006468984</v>
      </c>
      <c r="I959" s="4">
        <f t="shared" si="1148"/>
        <v>0.94680871613058504</v>
      </c>
      <c r="J959" s="4">
        <f t="shared" si="1148"/>
        <v>0.94675020596009607</v>
      </c>
      <c r="K959" s="4">
        <f t="shared" si="1148"/>
        <v>0.94666866880665479</v>
      </c>
      <c r="L959" s="4">
        <f t="shared" ref="L959:O959" si="1149">IFERROR(L934/L895,"-")</f>
        <v>0.946504674107427</v>
      </c>
      <c r="M959" s="4">
        <f t="shared" si="1149"/>
        <v>0.94673457222941115</v>
      </c>
      <c r="N959" s="4">
        <f t="shared" si="1149"/>
        <v>0.94679090396631849</v>
      </c>
      <c r="O959" s="4">
        <f t="shared" si="1149"/>
        <v>0.94751189068909936</v>
      </c>
      <c r="P959" s="4">
        <f t="shared" ref="P959:Q961" si="1150">IFERROR(P934/P895,"-")</f>
        <v>0.94822926339309532</v>
      </c>
      <c r="Q959" s="4">
        <f t="shared" si="1150"/>
        <v>0.94628561845299064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1.9800000000000009</v>
      </c>
      <c r="I960" s="4">
        <f t="shared" si="1148"/>
        <v>2.0399999999999996</v>
      </c>
      <c r="J960" s="4">
        <f t="shared" si="1148"/>
        <v>2.0999999999999979</v>
      </c>
      <c r="K960" s="4">
        <f t="shared" si="1148"/>
        <v>2.1600000000000015</v>
      </c>
      <c r="L960" s="4">
        <f t="shared" ref="L960:O960" si="1151">IFERROR(L935/L896,"-")</f>
        <v>2.2199999999999971</v>
      </c>
      <c r="M960" s="4">
        <f t="shared" si="1151"/>
        <v>2.2799999999999998</v>
      </c>
      <c r="N960" s="4">
        <f t="shared" si="1151"/>
        <v>2.2799999999999989</v>
      </c>
      <c r="O960" s="4">
        <f t="shared" si="1151"/>
        <v>2.2799999999999989</v>
      </c>
      <c r="P960" s="4">
        <f t="shared" si="1150"/>
        <v>2.2799999999999994</v>
      </c>
      <c r="Q960" s="4">
        <f t="shared" si="1150"/>
        <v>2.2799999999999976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0.87219999999999942</v>
      </c>
      <c r="G961" s="4">
        <f t="shared" si="1148"/>
        <v>0.87219999999999986</v>
      </c>
      <c r="H961" s="4">
        <f t="shared" si="1148"/>
        <v>0.87219999999999986</v>
      </c>
      <c r="I961" s="4">
        <f t="shared" si="1148"/>
        <v>0.87219999999999931</v>
      </c>
      <c r="J961" s="4">
        <f t="shared" si="1148"/>
        <v>0.87219999999999898</v>
      </c>
      <c r="K961" s="4">
        <f t="shared" si="1148"/>
        <v>0.87219999999999942</v>
      </c>
      <c r="L961" s="4">
        <f t="shared" ref="L961:O961" si="1152">IFERROR(L936/L897,"-")</f>
        <v>0.87219999999999975</v>
      </c>
      <c r="M961" s="4">
        <f t="shared" si="1152"/>
        <v>0.87219999999999964</v>
      </c>
      <c r="N961" s="4">
        <f t="shared" si="1152"/>
        <v>0.87219999999999964</v>
      </c>
      <c r="O961" s="4">
        <f t="shared" si="1152"/>
        <v>0.87219999999999953</v>
      </c>
      <c r="P961" s="4">
        <f t="shared" si="1150"/>
        <v>0.87220000000000009</v>
      </c>
      <c r="Q961" s="4">
        <f t="shared" si="1150"/>
        <v>0.87220000000000142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</v>
      </c>
      <c r="G962" s="4">
        <f t="shared" si="1153"/>
        <v>0.98999999999999988</v>
      </c>
      <c r="H962" s="4">
        <f t="shared" si="1153"/>
        <v>0.99</v>
      </c>
      <c r="I962" s="4">
        <f t="shared" si="1153"/>
        <v>0.99</v>
      </c>
      <c r="J962" s="4">
        <f t="shared" si="1153"/>
        <v>0.99</v>
      </c>
      <c r="K962" s="4">
        <f t="shared" si="1153"/>
        <v>0.99</v>
      </c>
      <c r="L962" s="4">
        <f t="shared" ref="L962:O962" si="1154">IFERROR(L939/L907,"-")</f>
        <v>0.99</v>
      </c>
      <c r="M962" s="4">
        <f t="shared" si="1154"/>
        <v>0.99</v>
      </c>
      <c r="N962" s="4">
        <f t="shared" si="1154"/>
        <v>0.99</v>
      </c>
      <c r="O962" s="4">
        <f t="shared" si="1154"/>
        <v>0.9900000000000001</v>
      </c>
      <c r="P962" s="4">
        <f t="shared" ref="P962:Q967" si="1155">IFERROR(P939/P907,"-")</f>
        <v>0.99</v>
      </c>
      <c r="Q962" s="4">
        <f t="shared" si="1155"/>
        <v>0.99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0.9900000000000001</v>
      </c>
      <c r="G963" s="4">
        <f t="shared" si="1153"/>
        <v>0.99</v>
      </c>
      <c r="H963" s="4">
        <f t="shared" si="1153"/>
        <v>0.99</v>
      </c>
      <c r="I963" s="4">
        <f t="shared" si="1153"/>
        <v>0.99</v>
      </c>
      <c r="J963" s="4">
        <f t="shared" si="1153"/>
        <v>0.99</v>
      </c>
      <c r="K963" s="4">
        <f t="shared" si="1153"/>
        <v>0.98999999999999988</v>
      </c>
      <c r="L963" s="4">
        <f t="shared" ref="L963:O963" si="1156">IFERROR(L940/L908,"-")</f>
        <v>0.9900000000000001</v>
      </c>
      <c r="M963" s="4">
        <f t="shared" si="1156"/>
        <v>0.9900000000000001</v>
      </c>
      <c r="N963" s="4">
        <f t="shared" si="1156"/>
        <v>0.98999999999999988</v>
      </c>
      <c r="O963" s="4">
        <f t="shared" si="1156"/>
        <v>0.99</v>
      </c>
      <c r="P963" s="4">
        <f t="shared" si="1155"/>
        <v>0.99</v>
      </c>
      <c r="Q963" s="4">
        <f t="shared" si="1155"/>
        <v>0.99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>
        <f t="shared" si="1153"/>
        <v>0.9900000000000001</v>
      </c>
      <c r="J964" s="4">
        <f t="shared" si="1153"/>
        <v>0.98999999999999988</v>
      </c>
      <c r="K964" s="4">
        <f t="shared" si="1153"/>
        <v>0.99</v>
      </c>
      <c r="L964" s="4">
        <f t="shared" ref="L964:O964" si="1157">IFERROR(L941/L909,"-")</f>
        <v>0.9900000000000001</v>
      </c>
      <c r="M964" s="4">
        <f t="shared" si="1157"/>
        <v>0.99</v>
      </c>
      <c r="N964" s="4">
        <f t="shared" si="1157"/>
        <v>0.98999999999999988</v>
      </c>
      <c r="O964" s="4">
        <f t="shared" si="1157"/>
        <v>0.99</v>
      </c>
      <c r="P964" s="4">
        <f t="shared" si="1155"/>
        <v>0.98999999999999988</v>
      </c>
      <c r="Q964" s="4">
        <f t="shared" si="1155"/>
        <v>0.99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</v>
      </c>
      <c r="J965" s="4">
        <f t="shared" si="1153"/>
        <v>0.98999999999999988</v>
      </c>
      <c r="K965" s="4">
        <f t="shared" si="1153"/>
        <v>0.98999999999999988</v>
      </c>
      <c r="L965" s="4">
        <f t="shared" ref="L965:O965" si="1158">IFERROR(L942/L910,"-")</f>
        <v>0.98999999999999988</v>
      </c>
      <c r="M965" s="4">
        <f t="shared" si="1158"/>
        <v>0.99</v>
      </c>
      <c r="N965" s="4">
        <f t="shared" si="1158"/>
        <v>0.99</v>
      </c>
      <c r="O965" s="4">
        <f t="shared" si="1158"/>
        <v>0.98999999999999988</v>
      </c>
      <c r="P965" s="4">
        <f t="shared" si="1155"/>
        <v>0.99</v>
      </c>
      <c r="Q965" s="4">
        <f t="shared" si="1155"/>
        <v>0.9900000000000001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0.98999999999999977</v>
      </c>
      <c r="K966" s="4">
        <f t="shared" si="1153"/>
        <v>0.99</v>
      </c>
      <c r="L966" s="4">
        <f t="shared" ref="L966:O966" si="1159">IFERROR(L943/L911,"-")</f>
        <v>0.9900000000000001</v>
      </c>
      <c r="M966" s="4">
        <f t="shared" si="1159"/>
        <v>0.99</v>
      </c>
      <c r="N966" s="4">
        <f t="shared" si="1159"/>
        <v>0.98999999999999988</v>
      </c>
      <c r="O966" s="4">
        <f t="shared" si="1159"/>
        <v>0.99</v>
      </c>
      <c r="P966" s="4">
        <f t="shared" si="1155"/>
        <v>0.99</v>
      </c>
      <c r="Q966" s="4">
        <f t="shared" si="1155"/>
        <v>0.9900000000000001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0.98999999999999877</v>
      </c>
      <c r="G967" s="4">
        <f t="shared" si="1153"/>
        <v>0.99000000000000132</v>
      </c>
      <c r="H967" s="4">
        <f t="shared" si="1153"/>
        <v>0.98999999999999932</v>
      </c>
      <c r="I967" s="4">
        <f t="shared" si="1153"/>
        <v>0.98999999999999988</v>
      </c>
      <c r="J967" s="4">
        <f t="shared" si="1153"/>
        <v>0.99000000000000044</v>
      </c>
      <c r="K967" s="4">
        <f t="shared" si="1153"/>
        <v>0.98999999999999899</v>
      </c>
      <c r="L967" s="4">
        <f t="shared" ref="L967:O967" si="1160">IFERROR(L944/L912,"-")</f>
        <v>0.98999999999999788</v>
      </c>
      <c r="M967" s="4">
        <f t="shared" si="1160"/>
        <v>0.99000000000000066</v>
      </c>
      <c r="N967" s="4">
        <f t="shared" si="1160"/>
        <v>0.98999999999999944</v>
      </c>
      <c r="O967" s="4">
        <f t="shared" si="1160"/>
        <v>0.99000000000000021</v>
      </c>
      <c r="P967" s="4">
        <f t="shared" si="1155"/>
        <v>0.98999999999999988</v>
      </c>
      <c r="Q967" s="4">
        <f t="shared" si="1155"/>
        <v>0.98999999999999977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0.7199999999999992</v>
      </c>
      <c r="G968" s="4">
        <f t="shared" si="1161"/>
        <v>0.72000000000000108</v>
      </c>
      <c r="H968" s="4">
        <f t="shared" si="1161"/>
        <v>0.72</v>
      </c>
      <c r="I968" s="4">
        <f t="shared" si="1161"/>
        <v>0.71999999999999986</v>
      </c>
      <c r="J968" s="4">
        <f t="shared" si="1161"/>
        <v>0.72</v>
      </c>
      <c r="K968" s="4">
        <f t="shared" si="1161"/>
        <v>0.71999999999999986</v>
      </c>
      <c r="L968" s="4">
        <f t="shared" ref="L968:O968" si="1162">IFERROR(L946/L913,"-")</f>
        <v>0.72</v>
      </c>
      <c r="M968" s="4">
        <f t="shared" si="1162"/>
        <v>0.71999999999999953</v>
      </c>
      <c r="N968" s="4">
        <f t="shared" si="1162"/>
        <v>0.71999999999999931</v>
      </c>
      <c r="O968" s="4">
        <f t="shared" si="1162"/>
        <v>0.71999999999999975</v>
      </c>
      <c r="P968" s="4">
        <f>IFERROR(P946/P913,"-")</f>
        <v>0.72000000000000142</v>
      </c>
      <c r="Q968" s="4">
        <f>IFERROR(Q946/Q913,"-")</f>
        <v>0.72000000000000042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0.90000000000000124</v>
      </c>
      <c r="G969" s="4">
        <f t="shared" si="1163"/>
        <v>0.90000000000000058</v>
      </c>
      <c r="H969" s="4">
        <f t="shared" si="1163"/>
        <v>0.89999999999999947</v>
      </c>
      <c r="I969" s="4">
        <f t="shared" si="1163"/>
        <v>0.89999999999999925</v>
      </c>
      <c r="J969" s="4">
        <f t="shared" si="1163"/>
        <v>0.89999999999999958</v>
      </c>
      <c r="K969" s="4">
        <f t="shared" si="1163"/>
        <v>0.90000000000000024</v>
      </c>
      <c r="L969" s="4">
        <f t="shared" ref="L969:O969" si="1164">IFERROR(L948/L916,"-")</f>
        <v>0.90000000000000069</v>
      </c>
      <c r="M969" s="4">
        <f t="shared" si="1164"/>
        <v>0.90000000000000024</v>
      </c>
      <c r="N969" s="4">
        <f t="shared" si="1164"/>
        <v>0.89999999999999958</v>
      </c>
      <c r="O969" s="4">
        <f t="shared" si="1164"/>
        <v>0.9000000000000008</v>
      </c>
      <c r="P969" s="4">
        <f>IFERROR(P948/P916,"-")</f>
        <v>0.90000000000000135</v>
      </c>
      <c r="Q969" s="4">
        <f>IFERROR(Q948/Q916,"-")</f>
        <v>0.90000000000000024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0.37452933691997853</v>
      </c>
      <c r="J971" s="4">
        <f t="shared" si="1167"/>
        <v>0.39716765168858581</v>
      </c>
      <c r="K971" s="4">
        <f t="shared" si="1167"/>
        <v>0.44113109425397284</v>
      </c>
      <c r="L971" s="4">
        <f t="shared" ref="L971:O971" si="1168">IFERROR(L952/L922,"-")</f>
        <v>0.39826413079250844</v>
      </c>
      <c r="M971" s="4">
        <f t="shared" si="1168"/>
        <v>0.45466138704125708</v>
      </c>
      <c r="N971" s="4">
        <f t="shared" si="1168"/>
        <v>0.45500737177891704</v>
      </c>
      <c r="O971" s="4">
        <f t="shared" si="1168"/>
        <v>0.6915097547739113</v>
      </c>
      <c r="P971" s="4">
        <f>IFERROR(P952/P922,"-")</f>
        <v>0.7234606885766669</v>
      </c>
      <c r="Q971" s="4">
        <f>IFERROR(Q952/Q922,"-")</f>
        <v>0.69532108893133948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217.24196147930689</v>
      </c>
      <c r="G972" s="3">
        <f>[1]Residential!C$26</f>
        <v>218.17129358479221</v>
      </c>
      <c r="H972" s="3">
        <f>[1]Residential!D$26</f>
        <v>216.09504441725048</v>
      </c>
      <c r="I972" s="3">
        <f>[1]Residential!E$26</f>
        <v>215.31314796717814</v>
      </c>
      <c r="J972" s="3">
        <f>[1]Residential!F$26</f>
        <v>213.96436857946844</v>
      </c>
      <c r="K972" s="3">
        <f>[1]Residential!G$26</f>
        <v>210.85661700919795</v>
      </c>
      <c r="L972" s="3">
        <f>[1]Residential!H$26</f>
        <v>207.40905149719367</v>
      </c>
      <c r="M972" s="3">
        <f>[1]Residential!I$26</f>
        <v>203.95220254276808</v>
      </c>
      <c r="N972" s="3">
        <f>[1]Residential!J$26</f>
        <v>200.71706189137299</v>
      </c>
      <c r="O972" s="3">
        <f>[1]Residential!K$26</f>
        <v>196.6964285479915</v>
      </c>
      <c r="P972" s="3">
        <f>[1]Residential!L$26</f>
        <v>196.39857665045201</v>
      </c>
      <c r="Q972" s="3">
        <f>[1]Residential!M$26</f>
        <v>184.1522811685212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69.470000948047058</v>
      </c>
      <c r="G973" s="1">
        <f>[1]Residential!C$15</f>
        <v>70.028379863448393</v>
      </c>
      <c r="H973" s="1">
        <f>[1]Residential!D$15</f>
        <v>71.547320467593011</v>
      </c>
      <c r="I973" s="1">
        <f>[1]Residential!E$15</f>
        <v>67.673798912777073</v>
      </c>
      <c r="J973" s="1">
        <f>[1]Residential!F$15</f>
        <v>67.74067280215786</v>
      </c>
      <c r="K973" s="1">
        <f>[1]Residential!G$15</f>
        <v>66.727571992338511</v>
      </c>
      <c r="L973" s="1">
        <f>[1]Residential!H$15</f>
        <v>65.642377728652718</v>
      </c>
      <c r="M973" s="1">
        <f>[1]Residential!I$15</f>
        <v>64.560089878670183</v>
      </c>
      <c r="N973" s="1">
        <f>[1]Residential!J$15</f>
        <v>64.198090090312263</v>
      </c>
      <c r="O973" s="1">
        <f>[1]Residential!K$15</f>
        <v>67.735118367573079</v>
      </c>
      <c r="P973" s="1">
        <f>[1]Residential!L$15</f>
        <v>70.265689096449904</v>
      </c>
      <c r="Q973" s="1">
        <f>[1]Residential!M$15</f>
        <v>77.75904112691785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15.333192948205317</v>
      </c>
      <c r="G974" s="1">
        <f t="shared" ref="G974:K974" si="1169">SUM(G975:G976)</f>
        <v>15.081893425983775</v>
      </c>
      <c r="H974" s="1">
        <f t="shared" si="1169"/>
        <v>16.44134324461443</v>
      </c>
      <c r="I974" s="1">
        <f t="shared" si="1169"/>
        <v>14.073268028500291</v>
      </c>
      <c r="J974" s="1">
        <f t="shared" si="1169"/>
        <v>14.414823669082885</v>
      </c>
      <c r="K974" s="1">
        <f t="shared" si="1169"/>
        <v>13.433285230407121</v>
      </c>
      <c r="L974" s="1">
        <f t="shared" ref="L974:O974" si="1170">SUM(L975:L976)</f>
        <v>11.95007361846714</v>
      </c>
      <c r="M974" s="1">
        <f t="shared" si="1170"/>
        <v>10.742285870943004</v>
      </c>
      <c r="N974" s="1">
        <f t="shared" si="1170"/>
        <v>8.8312929490415844</v>
      </c>
      <c r="O974" s="1">
        <f t="shared" si="1170"/>
        <v>8.8501888298317954</v>
      </c>
      <c r="P974" s="1">
        <f>SUM(P975:P976)</f>
        <v>8.7343064251406926</v>
      </c>
      <c r="Q974" s="1">
        <f>SUM(Q975:Q976)</f>
        <v>8.6266027969556021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9.3768410787900578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8.1039461092659195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9.0357744615610915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6.3234023874513277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5.6501543642381025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4.9447766764930527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3.6849385167184825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2.593512635108945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0.68246322106712543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0.70134344944144467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0.58521414715760411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0.47746682524977391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5.9563518694152595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6.9779473167178558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7.4055687830533401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7.749865641048963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8.7646693048447837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8.4885085539140679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8.2651351017486583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8.1487732358340583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8.1488297279744586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8.14884538039035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8.1490922779830886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8.149135971705828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9.5599024902868628</v>
      </c>
      <c r="G977" s="1">
        <f t="shared" ref="G977:K977" si="1174">SUM(G978:G979)</f>
        <v>10.08530618498239</v>
      </c>
      <c r="H977" s="1">
        <f t="shared" si="1174"/>
        <v>10.443262897246626</v>
      </c>
      <c r="I977" s="1">
        <f t="shared" si="1174"/>
        <v>8.5350268135102478</v>
      </c>
      <c r="J977" s="1">
        <f t="shared" si="1174"/>
        <v>7.7578737173219441</v>
      </c>
      <c r="K977" s="1">
        <f t="shared" si="1174"/>
        <v>7.1072166047278102</v>
      </c>
      <c r="L977" s="1">
        <f t="shared" ref="L977:O977" si="1175">SUM(L978:L979)</f>
        <v>6.4130754411054287</v>
      </c>
      <c r="M977" s="1">
        <f t="shared" si="1175"/>
        <v>5.0036971912401658</v>
      </c>
      <c r="N977" s="1">
        <f t="shared" si="1175"/>
        <v>3.9652225784743935</v>
      </c>
      <c r="O977" s="1">
        <f t="shared" si="1175"/>
        <v>4.0143449688592971</v>
      </c>
      <c r="P977" s="1">
        <f>SUM(P978:P979)</f>
        <v>3.5284111881622167</v>
      </c>
      <c r="Q977" s="1">
        <f>SUM(Q978:Q979)</f>
        <v>3.7511496258331487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8.4110054565913437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8.7988744288373173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8.6954973364463406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6.4295107211287696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5.0958784586204153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4.4321661426556176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3.6778087064834626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2.2963224634515789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0.60425493934365204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0.6209758714356276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0.5181533399085152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0.42280182697020918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1.1488970336955193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1.286431756145072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1.7477655608002847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2.1055160923814777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2.6619952587015283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2.6750504620721922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2.7352667346219661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2.7073747277885869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3.3609676391307417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3.3933690974236694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3.0102578482537012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3.3283477988629393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44.576905509554884</v>
      </c>
      <c r="G980" s="1">
        <f>[1]Residential!C$3-([1]Residential!C$10-[1]Residential!C$244)</f>
        <v>44.861180252482228</v>
      </c>
      <c r="H980" s="1">
        <f>[1]Residential!D$3-([1]Residential!D$10-[1]Residential!D$244)</f>
        <v>44.662714325731962</v>
      </c>
      <c r="I980" s="1">
        <f>[1]Residential!E$3-([1]Residential!E$10-[1]Residential!E$244)</f>
        <v>45.065504070766529</v>
      </c>
      <c r="J980" s="1">
        <f>[1]Residential!F$3-([1]Residential!F$10-[1]Residential!F$244)</f>
        <v>45.567975415753033</v>
      </c>
      <c r="K980" s="1">
        <f>[1]Residential!G$3-([1]Residential!G$10-[1]Residential!G$244)</f>
        <v>46.187070157203586</v>
      </c>
      <c r="L980" s="1">
        <f>[1]Residential!H$3-([1]Residential!H$10-[1]Residential!H$244)</f>
        <v>47.279228669080155</v>
      </c>
      <c r="M980" s="1">
        <f>[1]Residential!I$3-([1]Residential!I$10-[1]Residential!I$244)</f>
        <v>48.814106816487019</v>
      </c>
      <c r="N980" s="1">
        <f>[1]Residential!J$3-([1]Residential!J$10-[1]Residential!J$244)</f>
        <v>51.401574562796284</v>
      </c>
      <c r="O980" s="1">
        <f>[1]Residential!K$3-([1]Residential!K$10-[1]Residential!K$244)</f>
        <v>54.870584568881981</v>
      </c>
      <c r="P980" s="1">
        <f>[1]Residential!L$3-([1]Residential!L$10-[1]Residential!L$244)</f>
        <v>58.002971483146993</v>
      </c>
      <c r="Q980" s="1">
        <f>[1]Residential!M$3-([1]Residential!M$10-[1]Residential!M$244)</f>
        <v>65.381288704129105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60.231815514755141</v>
      </c>
      <c r="G981" s="1">
        <f>SUM([1]Residential!C$16:C$17)</f>
        <v>51.319996428459319</v>
      </c>
      <c r="H981" s="1">
        <f>SUM([1]Residential!D$16:D$17)</f>
        <v>44.795583156890729</v>
      </c>
      <c r="I981" s="1">
        <f>SUM([1]Residential!E$16:E$17)</f>
        <v>45.816044499498005</v>
      </c>
      <c r="J981" s="1">
        <f>SUM([1]Residential!F$16:F$17)</f>
        <v>36.820415360165129</v>
      </c>
      <c r="K981" s="1">
        <f>SUM([1]Residential!G$16:G$17)</f>
        <v>33.700875644638685</v>
      </c>
      <c r="L981" s="1">
        <f>SUM([1]Residential!H$16:H$17)</f>
        <v>32.502279969739206</v>
      </c>
      <c r="M981" s="1">
        <f>SUM([1]Residential!I$16:I$17)</f>
        <v>28.03509708784669</v>
      </c>
      <c r="N981" s="1">
        <f>SUM([1]Residential!J$16:J$17)</f>
        <v>26.165302262954736</v>
      </c>
      <c r="O981" s="1">
        <f>SUM([1]Residential!K$16:K$17)</f>
        <v>22.302477195774813</v>
      </c>
      <c r="P981" s="1">
        <f>SUM([1]Residential!L$16:L$17)</f>
        <v>16.365093351532881</v>
      </c>
      <c r="Q981" s="1">
        <f>SUM([1]Residential!M$16:M$17)</f>
        <v>6.00470608586786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60.231815514755141</v>
      </c>
      <c r="G982" s="1">
        <f>[1]Residential!C$16</f>
        <v>51.319996428459319</v>
      </c>
      <c r="H982" s="1">
        <f>[1]Residential!D$16</f>
        <v>44.795511609740466</v>
      </c>
      <c r="I982" s="1">
        <f>[1]Residential!E$16</f>
        <v>45.815878588271794</v>
      </c>
      <c r="J982" s="1">
        <f>[1]Residential!F$16</f>
        <v>36.820057812387468</v>
      </c>
      <c r="K982" s="1">
        <f>[1]Residential!G$16</f>
        <v>33.700696806183359</v>
      </c>
      <c r="L982" s="1">
        <f>[1]Residential!H$16</f>
        <v>32.502108663814887</v>
      </c>
      <c r="M982" s="1">
        <f>[1]Residential!I$16</f>
        <v>28.03474302220539</v>
      </c>
      <c r="N982" s="1">
        <f>[1]Residential!J$16</f>
        <v>26.165115386910287</v>
      </c>
      <c r="O982" s="1">
        <f>[1]Residential!K$16</f>
        <v>22.302098983070213</v>
      </c>
      <c r="P982" s="1">
        <f>[1]Residential!L$16</f>
        <v>16.364795699542853</v>
      </c>
      <c r="Q982" s="1">
        <f>[1]Residential!M$16</f>
        <v>6.0040432407367978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7.154715026630241E-5</v>
      </c>
      <c r="I983" s="1">
        <f>[1]Residential!E$17</f>
        <v>1.6591122620860686E-4</v>
      </c>
      <c r="J983" s="1">
        <f>[1]Residential!F$17</f>
        <v>3.575477776572911E-4</v>
      </c>
      <c r="K983" s="1">
        <f>[1]Residential!G$17</f>
        <v>1.7883845532532956E-4</v>
      </c>
      <c r="L983" s="1">
        <f>[1]Residential!H$17</f>
        <v>1.7130592432195517E-4</v>
      </c>
      <c r="M983" s="1">
        <f>[1]Residential!I$17</f>
        <v>3.540656412987567E-4</v>
      </c>
      <c r="N983" s="1">
        <f>[1]Residential!J$17</f>
        <v>1.868760444502934E-4</v>
      </c>
      <c r="O983" s="1">
        <f>[1]Residential!K$17</f>
        <v>3.7821270460141454E-4</v>
      </c>
      <c r="P983" s="1">
        <f>[1]Residential!L$17</f>
        <v>2.9765199002647797E-4</v>
      </c>
      <c r="Q983" s="1">
        <f>[1]Residential!M$17</f>
        <v>6.6284513106201531E-4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50.371407260655317</v>
      </c>
      <c r="G984" s="1">
        <f t="shared" ref="G984:K984" si="1178">SUM(G986,G988)</f>
        <v>43.002834104421325</v>
      </c>
      <c r="H984" s="1">
        <f t="shared" si="1178"/>
        <v>43.13353804849271</v>
      </c>
      <c r="I984" s="1">
        <f t="shared" si="1178"/>
        <v>43.17995173497944</v>
      </c>
      <c r="J984" s="1">
        <f t="shared" si="1178"/>
        <v>36.04956863040546</v>
      </c>
      <c r="K984" s="1">
        <f t="shared" si="1178"/>
        <v>33.695176737157063</v>
      </c>
      <c r="L984" s="1">
        <f t="shared" ref="L984:O984" si="1179">SUM(L986,L988)</f>
        <v>32.496582306096634</v>
      </c>
      <c r="M984" s="1">
        <f t="shared" si="1179"/>
        <v>28.029722010255153</v>
      </c>
      <c r="N984" s="1">
        <f t="shared" si="1179"/>
        <v>26.15803917832817</v>
      </c>
      <c r="O984" s="1">
        <f t="shared" si="1179"/>
        <v>22.292119877789588</v>
      </c>
      <c r="P984" s="1">
        <f>SUM(P986,P988)</f>
        <v>16.356614377104421</v>
      </c>
      <c r="Q984" s="1">
        <f>SUM(Q986,Q988)</f>
        <v>5.9821408820732467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50.371407260655317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43.002834104421325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43.13353804849271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43.17995173497944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36.04956863040546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33.695176737157063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32.496582306096634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28.029722010255153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26.15803917832817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22.292119877789588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16.356614377104421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5.9821408820732467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50.371407260655317</v>
      </c>
      <c r="G986" s="1">
        <f t="shared" ref="G986:O986" si="1180">G987</f>
        <v>43.002834104421325</v>
      </c>
      <c r="H986" s="1">
        <f t="shared" si="1180"/>
        <v>43.133469155947722</v>
      </c>
      <c r="I986" s="1">
        <f t="shared" si="1180"/>
        <v>43.179795369696961</v>
      </c>
      <c r="J986" s="1">
        <f t="shared" si="1180"/>
        <v>36.04921856800059</v>
      </c>
      <c r="K986" s="1">
        <f t="shared" si="1180"/>
        <v>33.694997928943792</v>
      </c>
      <c r="L986" s="1">
        <f t="shared" si="1180"/>
        <v>32.496411030202317</v>
      </c>
      <c r="M986" s="1">
        <f t="shared" si="1180"/>
        <v>28.029368012497702</v>
      </c>
      <c r="N986" s="1">
        <f t="shared" si="1180"/>
        <v>26.157852354157633</v>
      </c>
      <c r="O986" s="1">
        <f t="shared" si="1180"/>
        <v>22.291741840727774</v>
      </c>
      <c r="P986" s="1">
        <f>P987</f>
        <v>16.356316879331882</v>
      </c>
      <c r="Q986" s="1">
        <f>Q987</f>
        <v>5.9814805278610166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50.371407260655317</v>
      </c>
      <c r="G987" s="1">
        <f t="shared" ref="G987:K987" si="1181">G985*IFERROR(G982/G981,0)</f>
        <v>43.002834104421325</v>
      </c>
      <c r="H987" s="1">
        <f t="shared" si="1181"/>
        <v>43.133469155947722</v>
      </c>
      <c r="I987" s="1">
        <f t="shared" si="1181"/>
        <v>43.179795369696961</v>
      </c>
      <c r="J987" s="1">
        <f t="shared" si="1181"/>
        <v>36.04921856800059</v>
      </c>
      <c r="K987" s="1">
        <f t="shared" si="1181"/>
        <v>33.694997928943792</v>
      </c>
      <c r="L987" s="1">
        <f t="shared" ref="L987:O987" si="1182">L985*IFERROR(L982/L981,0)</f>
        <v>32.496411030202317</v>
      </c>
      <c r="M987" s="1">
        <f t="shared" si="1182"/>
        <v>28.029368012497702</v>
      </c>
      <c r="N987" s="1">
        <f t="shared" si="1182"/>
        <v>26.157852354157633</v>
      </c>
      <c r="O987" s="1">
        <f t="shared" si="1182"/>
        <v>22.291741840727774</v>
      </c>
      <c r="P987" s="1">
        <f>P985*IFERROR(P982/P981,0)</f>
        <v>16.356316879331882</v>
      </c>
      <c r="Q987" s="1">
        <f>Q985*IFERROR(Q982/Q981,0)</f>
        <v>5.9814805278610166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6.8892544987875226E-5</v>
      </c>
      <c r="I988" s="1">
        <f t="shared" si="1183"/>
        <v>1.5636528247853221E-4</v>
      </c>
      <c r="J988" s="1">
        <f t="shared" si="1183"/>
        <v>3.5006240486978868E-4</v>
      </c>
      <c r="K988" s="1">
        <f t="shared" si="1183"/>
        <v>1.7880821327054264E-4</v>
      </c>
      <c r="L988" s="1">
        <f t="shared" si="1183"/>
        <v>1.7127589431709112E-4</v>
      </c>
      <c r="M988" s="1">
        <f t="shared" si="1183"/>
        <v>3.5399775745048601E-4</v>
      </c>
      <c r="N988" s="1">
        <f t="shared" si="1183"/>
        <v>1.8682417053739186E-4</v>
      </c>
      <c r="O988" s="1">
        <f t="shared" si="1183"/>
        <v>3.780370618144957E-4</v>
      </c>
      <c r="P988" s="1">
        <f>P989</f>
        <v>2.9749777253940124E-4</v>
      </c>
      <c r="Q988" s="1">
        <f>Q989</f>
        <v>6.6035421223009649E-4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6.8892544987875226E-5</v>
      </c>
      <c r="I989" s="1">
        <f t="shared" si="1184"/>
        <v>1.5636528247853221E-4</v>
      </c>
      <c r="J989" s="1">
        <f t="shared" si="1184"/>
        <v>3.5006240486978868E-4</v>
      </c>
      <c r="K989" s="1">
        <f t="shared" si="1184"/>
        <v>1.7880821327054264E-4</v>
      </c>
      <c r="L989" s="1">
        <f t="shared" ref="L989:O989" si="1185">L985-L987</f>
        <v>1.7127589431709112E-4</v>
      </c>
      <c r="M989" s="1">
        <f t="shared" si="1185"/>
        <v>3.5399775745048601E-4</v>
      </c>
      <c r="N989" s="1">
        <f t="shared" si="1185"/>
        <v>1.8682417053739186E-4</v>
      </c>
      <c r="O989" s="1">
        <f t="shared" si="1185"/>
        <v>3.780370618144957E-4</v>
      </c>
      <c r="P989" s="1">
        <f>P985-P987</f>
        <v>2.9749777253940124E-4</v>
      </c>
      <c r="Q989" s="1">
        <f>Q985-Q987</f>
        <v>6.6035421223009649E-4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9.8604082540998235</v>
      </c>
      <c r="G990" s="1">
        <f t="shared" ref="G990:O990" si="1186">G991</f>
        <v>8.3171623240379944</v>
      </c>
      <c r="H990" s="1">
        <f t="shared" si="1186"/>
        <v>1.6620451083980192</v>
      </c>
      <c r="I990" s="1">
        <f t="shared" si="1186"/>
        <v>2.6360927645185579</v>
      </c>
      <c r="J990" s="1">
        <f t="shared" si="1186"/>
        <v>0.77084672975967117</v>
      </c>
      <c r="K990" s="1">
        <f t="shared" si="1186"/>
        <v>5.6989074816226519E-3</v>
      </c>
      <c r="L990" s="1">
        <f t="shared" si="1186"/>
        <v>5.6976636425775931E-3</v>
      </c>
      <c r="M990" s="1">
        <f t="shared" si="1186"/>
        <v>5.3750775915383372E-3</v>
      </c>
      <c r="N990" s="1">
        <f t="shared" si="1186"/>
        <v>7.263084626570067E-3</v>
      </c>
      <c r="O990" s="1">
        <f t="shared" si="1186"/>
        <v>1.0357317985224811E-2</v>
      </c>
      <c r="P990" s="1">
        <f>P991</f>
        <v>8.4789744284614974E-3</v>
      </c>
      <c r="Q990" s="1">
        <f>Q991</f>
        <v>2.2565203794613391E-2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9.8604082540998235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8.3171623240379944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1.6620451083980192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2.6360927645185579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0.77084672975967117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5.6989074816226519E-3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5.6976636425775931E-3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5.3750775915383372E-3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7.263084626570067E-3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1.0357317985224811E-2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8.4789744284614974E-3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2.2565203794613391E-2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9.8604082540998235</v>
      </c>
      <c r="G992" s="1">
        <f t="shared" ref="G992:K992" si="1187">IFERROR(G982/G981,0)*G991</f>
        <v>8.3171623240379944</v>
      </c>
      <c r="H992" s="1">
        <f t="shared" si="1187"/>
        <v>1.6620424537927494</v>
      </c>
      <c r="I992" s="1">
        <f t="shared" si="1187"/>
        <v>2.6360832185748224</v>
      </c>
      <c r="J992" s="1">
        <f t="shared" si="1187"/>
        <v>0.77083924438688423</v>
      </c>
      <c r="K992" s="1">
        <f t="shared" si="1187"/>
        <v>5.698877239565389E-3</v>
      </c>
      <c r="L992" s="1">
        <f t="shared" ref="L992:O992" si="1188">IFERROR(L982/L981,0)*L991</f>
        <v>5.6976336125754623E-3</v>
      </c>
      <c r="M992" s="1">
        <f t="shared" si="1188"/>
        <v>5.3750097076894418E-3</v>
      </c>
      <c r="N992" s="1">
        <f t="shared" si="1188"/>
        <v>7.2630327526604192E-3</v>
      </c>
      <c r="O992" s="1">
        <f t="shared" si="1188"/>
        <v>1.0357142342437994E-2</v>
      </c>
      <c r="P992" s="1">
        <f>IFERROR(P982/P981,0)*P991</f>
        <v>8.4788202109720018E-3</v>
      </c>
      <c r="Q992" s="1">
        <f>IFERROR(Q982/Q981,0)*Q991</f>
        <v>2.2562712875781928E-2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2.6546052698250833E-6</v>
      </c>
      <c r="I993" s="1">
        <f t="shared" si="1189"/>
        <v>9.5459437354783461E-6</v>
      </c>
      <c r="J993" s="1">
        <f t="shared" si="1189"/>
        <v>7.4853727869417241E-6</v>
      </c>
      <c r="K993" s="1">
        <f t="shared" si="1189"/>
        <v>3.0242057262944155E-8</v>
      </c>
      <c r="L993" s="1">
        <f t="shared" ref="L993:O993" si="1190">L991-L992</f>
        <v>3.0030002130809752E-8</v>
      </c>
      <c r="M993" s="1">
        <f t="shared" si="1190"/>
        <v>6.7883848895410048E-8</v>
      </c>
      <c r="N993" s="1">
        <f t="shared" si="1190"/>
        <v>5.1873909647816296E-8</v>
      </c>
      <c r="O993" s="1">
        <f t="shared" si="1190"/>
        <v>1.7564278681665713E-7</v>
      </c>
      <c r="P993" s="1">
        <f>P991-P992</f>
        <v>1.5421748949563663E-7</v>
      </c>
      <c r="Q993" s="1">
        <f>Q991-Q992</f>
        <v>2.4909188314631292E-6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47.001911661966808</v>
      </c>
      <c r="G994" s="1">
        <f t="shared" ref="G994:K994" si="1191">SUM(G995:G996)</f>
        <v>48.195419422901217</v>
      </c>
      <c r="H994" s="1">
        <f t="shared" si="1191"/>
        <v>51.147248490820402</v>
      </c>
      <c r="I994" s="1">
        <f t="shared" si="1191"/>
        <v>52.694769289887411</v>
      </c>
      <c r="J994" s="1">
        <f t="shared" si="1191"/>
        <v>54.89822218826496</v>
      </c>
      <c r="K994" s="1">
        <f t="shared" si="1191"/>
        <v>53.873748287797738</v>
      </c>
      <c r="L994" s="1">
        <f t="shared" ref="L994:O994" si="1192">SUM(L995:L996)</f>
        <v>52.95858565809371</v>
      </c>
      <c r="M994" s="1">
        <f t="shared" si="1192"/>
        <v>53.027969799060266</v>
      </c>
      <c r="N994" s="1">
        <f t="shared" si="1192"/>
        <v>50.66892183853377</v>
      </c>
      <c r="O994" s="1">
        <f t="shared" si="1192"/>
        <v>47.754855459224054</v>
      </c>
      <c r="P994" s="1">
        <f>SUM(P995:P996)</f>
        <v>49.077418192736125</v>
      </c>
      <c r="Q994" s="1">
        <f>SUM(Q995:Q996)</f>
        <v>41.719639227369818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46.681504705429042</v>
      </c>
      <c r="G995" s="1">
        <f>[1]Residential!C$18</f>
        <v>48.194437839780782</v>
      </c>
      <c r="H995" s="1">
        <f>[1]Residential!D$18</f>
        <v>51.146271660927916</v>
      </c>
      <c r="I995" s="1">
        <f>[1]Residential!E$18</f>
        <v>52.693823277103242</v>
      </c>
      <c r="J995" s="1">
        <f>[1]Residential!F$18</f>
        <v>54.897275619630257</v>
      </c>
      <c r="K995" s="1">
        <f>[1]Residential!G$18</f>
        <v>53.872806724625704</v>
      </c>
      <c r="L995" s="1">
        <f>[1]Residential!H$18</f>
        <v>52.957639374425547</v>
      </c>
      <c r="M995" s="1">
        <f>[1]Residential!I$18</f>
        <v>53.027024501697582</v>
      </c>
      <c r="N995" s="1">
        <f>[1]Residential!J$18</f>
        <v>50.667975565592911</v>
      </c>
      <c r="O995" s="1">
        <f>[1]Residential!K$18</f>
        <v>47.75390640409929</v>
      </c>
      <c r="P995" s="1">
        <f>[1]Residential!L$18</f>
        <v>49.076464811085415</v>
      </c>
      <c r="Q995" s="1">
        <f>[1]Residential!M$18</f>
        <v>41.718587511177148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0.32040695653777002</v>
      </c>
      <c r="G996" s="1">
        <f>[1]Residential!C$19</f>
        <v>9.815831204320921E-4</v>
      </c>
      <c r="H996" s="1">
        <f>[1]Residential!D$19</f>
        <v>9.7682989248775581E-4</v>
      </c>
      <c r="I996" s="1">
        <f>[1]Residential!E$19</f>
        <v>9.4601278416875281E-4</v>
      </c>
      <c r="J996" s="1">
        <f>[1]Residential!F$19</f>
        <v>9.4656863469959134E-4</v>
      </c>
      <c r="K996" s="1">
        <f>[1]Residential!G$19</f>
        <v>9.4156317203433748E-4</v>
      </c>
      <c r="L996" s="1">
        <f>[1]Residential!H$19</f>
        <v>9.4628366816360823E-4</v>
      </c>
      <c r="M996" s="1">
        <f>[1]Residential!I$19</f>
        <v>9.4529736268271058E-4</v>
      </c>
      <c r="N996" s="1">
        <f>[1]Residential!J$19</f>
        <v>9.4627294086054091E-4</v>
      </c>
      <c r="O996" s="1">
        <f>[1]Residential!K$19</f>
        <v>9.4905512476300589E-4</v>
      </c>
      <c r="P996" s="1">
        <f>[1]Residential!L$19</f>
        <v>9.5338165071118383E-4</v>
      </c>
      <c r="Q996" s="1">
        <f>[1]Residential!M$19</f>
        <v>1.0517161926712343E-3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38.494646581198438</v>
      </c>
      <c r="G997" s="1">
        <f t="shared" ref="G997:K997" si="1195">SUM(G998:G999)</f>
        <v>41.377946408439648</v>
      </c>
      <c r="H997" s="1">
        <f t="shared" si="1195"/>
        <v>39.239722744421591</v>
      </c>
      <c r="I997" s="1">
        <f t="shared" si="1195"/>
        <v>40.80040821821796</v>
      </c>
      <c r="J997" s="1">
        <f t="shared" si="1195"/>
        <v>42.10708190998438</v>
      </c>
      <c r="K997" s="1">
        <f t="shared" si="1195"/>
        <v>41.009946126285975</v>
      </c>
      <c r="L997" s="1">
        <f t="shared" ref="L997:O997" si="1196">SUM(L998:L999)</f>
        <v>40.278929944046034</v>
      </c>
      <c r="M997" s="1">
        <f t="shared" si="1196"/>
        <v>40.199916918250075</v>
      </c>
      <c r="N997" s="1">
        <f t="shared" si="1196"/>
        <v>38.37329828409645</v>
      </c>
      <c r="O997" s="1">
        <f t="shared" si="1196"/>
        <v>36.18094127051571</v>
      </c>
      <c r="P997" s="1">
        <f>SUM(P998:P999)</f>
        <v>37.229242941674151</v>
      </c>
      <c r="Q997" s="1">
        <f>SUM(Q998:Q999)</f>
        <v>31.431260308519541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38.494646581198438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41.377946408439648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39.23434878552797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40.795088719982061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40.950127700293038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38.902942968638769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37.741624331938525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36.599283418274766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34.520522128790532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32.170835034693923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31.509614254109117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25.709179591922073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5.3739588936204639E-3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5.3194982359006625E-3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1.1569542096913437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2.1070031576472061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2.5373056121075122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3.6006334999753116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3.8527761553059148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4.0101062358217865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5.7196286875650371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5.7220807165974676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38.232232732102609</v>
      </c>
      <c r="G1000" s="1">
        <f t="shared" ref="G1000:K1000" si="1197">SUM(G1001:G1002)</f>
        <v>41.377103674955038</v>
      </c>
      <c r="H1000" s="1">
        <f t="shared" si="1197"/>
        <v>39.238973329051639</v>
      </c>
      <c r="I1000" s="1">
        <f t="shared" si="1197"/>
        <v>40.799675741194264</v>
      </c>
      <c r="J1000" s="1">
        <f t="shared" si="1197"/>
        <v>42.106355889332967</v>
      </c>
      <c r="K1000" s="1">
        <f t="shared" si="1197"/>
        <v>41.009229386571612</v>
      </c>
      <c r="L1000" s="1">
        <f t="shared" ref="L1000:O1000" si="1198">SUM(L1001:L1002)</f>
        <v>40.278210225173197</v>
      </c>
      <c r="M1000" s="1">
        <f t="shared" si="1198"/>
        <v>40.199200298783282</v>
      </c>
      <c r="N1000" s="1">
        <f t="shared" si="1198"/>
        <v>38.372581639405766</v>
      </c>
      <c r="O1000" s="1">
        <f t="shared" si="1198"/>
        <v>36.180222229333374</v>
      </c>
      <c r="P1000" s="1">
        <f>SUM(P1001:P1002)</f>
        <v>37.228519723575126</v>
      </c>
      <c r="Q1000" s="1">
        <f>SUM(Q1001:Q1002)</f>
        <v>31.430467953503182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38.232232732102609</v>
      </c>
      <c r="G1001" s="1">
        <f t="shared" ref="G1001:K1001" si="1199">G998-G1004</f>
        <v>41.377103674955038</v>
      </c>
      <c r="H1001" s="1">
        <f t="shared" si="1199"/>
        <v>39.233599472791958</v>
      </c>
      <c r="I1001" s="1">
        <f t="shared" si="1199"/>
        <v>40.794356338457661</v>
      </c>
      <c r="J1001" s="1">
        <f t="shared" si="1199"/>
        <v>40.949421628130352</v>
      </c>
      <c r="K1001" s="1">
        <f t="shared" si="1199"/>
        <v>38.902263053475131</v>
      </c>
      <c r="L1001" s="1">
        <f t="shared" ref="L1001:O1001" si="1200">L998-L1004</f>
        <v>37.740949950584273</v>
      </c>
      <c r="M1001" s="1">
        <f t="shared" si="1200"/>
        <v>36.598630985111242</v>
      </c>
      <c r="N1001" s="1">
        <f t="shared" si="1200"/>
        <v>34.519877437038474</v>
      </c>
      <c r="O1001" s="1">
        <f t="shared" si="1200"/>
        <v>32.170195688274298</v>
      </c>
      <c r="P1001" s="1">
        <f>P998-P1004</f>
        <v>31.509002145951087</v>
      </c>
      <c r="Q1001" s="1">
        <f>Q998-Q1004</f>
        <v>25.708531485635014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5.3738562596793785E-3</v>
      </c>
      <c r="I1002" s="1">
        <f t="shared" si="1201"/>
        <v>5.3194027366052993E-3</v>
      </c>
      <c r="J1002" s="1">
        <f t="shared" si="1201"/>
        <v>1.1569342612026126</v>
      </c>
      <c r="K1002" s="1">
        <f t="shared" si="1201"/>
        <v>2.1069663330964805</v>
      </c>
      <c r="L1002" s="1">
        <f t="shared" ref="L1002:O1002" si="1202">L999-L1005</f>
        <v>2.5372602745889203</v>
      </c>
      <c r="M1002" s="1">
        <f t="shared" si="1202"/>
        <v>3.6005693136720378</v>
      </c>
      <c r="N1002" s="1">
        <f t="shared" si="1202"/>
        <v>3.8527042023672955</v>
      </c>
      <c r="O1002" s="1">
        <f t="shared" si="1202"/>
        <v>4.0100265410590792</v>
      </c>
      <c r="P1002" s="1">
        <f>P999-P1005</f>
        <v>5.7195175776240417</v>
      </c>
      <c r="Q1002" s="1">
        <f>Q999-Q1005</f>
        <v>5.7219364678681677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0.26241384909582949</v>
      </c>
      <c r="G1003" s="1">
        <f t="shared" ref="G1003:K1003" si="1203">SUM(G1004:G1005)</f>
        <v>8.4273348461344532E-4</v>
      </c>
      <c r="H1003" s="1">
        <f t="shared" si="1203"/>
        <v>7.4941536995019441E-4</v>
      </c>
      <c r="I1003" s="1">
        <f t="shared" si="1203"/>
        <v>7.3247702369474608E-4</v>
      </c>
      <c r="J1003" s="1">
        <f t="shared" si="1203"/>
        <v>7.2602065141624307E-4</v>
      </c>
      <c r="K1003" s="1">
        <f t="shared" si="1203"/>
        <v>7.1673971436602194E-4</v>
      </c>
      <c r="L1003" s="1">
        <f t="shared" ref="L1003:O1003" si="1204">SUM(L1004:L1005)</f>
        <v>7.1971887284213532E-4</v>
      </c>
      <c r="M1003" s="1">
        <f t="shared" si="1204"/>
        <v>7.1661946679993968E-4</v>
      </c>
      <c r="N1003" s="1">
        <f t="shared" si="1204"/>
        <v>7.1664469067497848E-4</v>
      </c>
      <c r="O1003" s="1">
        <f t="shared" si="1204"/>
        <v>7.1904118233279666E-4</v>
      </c>
      <c r="P1003" s="1">
        <f>SUM(P1004:P1005)</f>
        <v>7.2321809902612939E-4</v>
      </c>
      <c r="Q1003" s="1">
        <f>SUM(Q1004:Q1005)</f>
        <v>7.9235501635997003E-4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0.26241384909582949</v>
      </c>
      <c r="G1004" s="1">
        <f t="shared" ref="G1004:K1004" si="1205">G998*IFERROR(G996/G994,0)</f>
        <v>8.4273348461344532E-4</v>
      </c>
      <c r="H1004" s="1">
        <f t="shared" si="1205"/>
        <v>7.4931273600910894E-4</v>
      </c>
      <c r="I1004" s="1">
        <f t="shared" si="1205"/>
        <v>7.3238152439938258E-4</v>
      </c>
      <c r="J1004" s="1">
        <f t="shared" si="1205"/>
        <v>7.0607216268518951E-4</v>
      </c>
      <c r="K1004" s="1">
        <f t="shared" si="1205"/>
        <v>6.7991516364045059E-4</v>
      </c>
      <c r="L1004" s="1">
        <f t="shared" ref="L1004:O1004" si="1206">L998*IFERROR(L996/L994,0)</f>
        <v>6.7438135425018522E-4</v>
      </c>
      <c r="M1004" s="1">
        <f t="shared" si="1206"/>
        <v>6.5243316352619075E-4</v>
      </c>
      <c r="N1004" s="1">
        <f t="shared" si="1206"/>
        <v>6.4469175205558835E-4</v>
      </c>
      <c r="O1004" s="1">
        <f t="shared" si="1206"/>
        <v>6.3934641962536088E-4</v>
      </c>
      <c r="P1004" s="1">
        <f>P998*IFERROR(P996/P994,0)</f>
        <v>6.121081580306414E-4</v>
      </c>
      <c r="Q1004" s="1">
        <f>Q998*IFERROR(Q996/Q994,0)</f>
        <v>6.4810628705961411E-4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1.0263394108543368E-7</v>
      </c>
      <c r="I1005" s="1">
        <f t="shared" si="1207"/>
        <v>9.5499295363475481E-8</v>
      </c>
      <c r="J1005" s="1">
        <f t="shared" si="1207"/>
        <v>1.9948488731053596E-5</v>
      </c>
      <c r="K1005" s="1">
        <f t="shared" si="1207"/>
        <v>3.6824550725571312E-5</v>
      </c>
      <c r="L1005" s="1">
        <f t="shared" ref="L1005:O1005" si="1208">L999*IFERROR(L$996/L$994,0)</f>
        <v>4.53375185919501E-5</v>
      </c>
      <c r="M1005" s="1">
        <f t="shared" si="1208"/>
        <v>6.4186303273748899E-5</v>
      </c>
      <c r="N1005" s="1">
        <f t="shared" si="1208"/>
        <v>7.1952938619390116E-5</v>
      </c>
      <c r="O1005" s="1">
        <f t="shared" si="1208"/>
        <v>7.9694762707435742E-5</v>
      </c>
      <c r="P1005" s="1">
        <f>P999*IFERROR(P$996/P$994,0)</f>
        <v>1.1110994099548793E-4</v>
      </c>
      <c r="Q1005" s="1">
        <f>Q999*IFERROR(Q$996/Q$994,0)</f>
        <v>1.4424872930035587E-4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8.5072650807683701</v>
      </c>
      <c r="G1006" s="1">
        <f t="shared" ref="G1006:K1006" si="1209">SUM(G1007:G1008)</f>
        <v>6.8174730144615694</v>
      </c>
      <c r="H1006" s="1">
        <f t="shared" si="1209"/>
        <v>11.907525746398811</v>
      </c>
      <c r="I1006" s="1">
        <f t="shared" si="1209"/>
        <v>11.894361071669449</v>
      </c>
      <c r="J1006" s="1">
        <f t="shared" si="1209"/>
        <v>12.791140278280576</v>
      </c>
      <c r="K1006" s="1">
        <f t="shared" si="1209"/>
        <v>12.863802161511764</v>
      </c>
      <c r="L1006" s="1">
        <f t="shared" ref="L1006:O1006" si="1210">SUM(L1007:L1008)</f>
        <v>12.679655714047673</v>
      </c>
      <c r="M1006" s="1">
        <f t="shared" si="1210"/>
        <v>12.828052880810189</v>
      </c>
      <c r="N1006" s="1">
        <f t="shared" si="1210"/>
        <v>12.295623554437324</v>
      </c>
      <c r="O1006" s="1">
        <f t="shared" si="1210"/>
        <v>11.573914188708343</v>
      </c>
      <c r="P1006" s="1">
        <f>SUM(P1007:P1008)</f>
        <v>11.848175251061971</v>
      </c>
      <c r="Q1006" s="1">
        <f>SUM(Q1007:Q1008)</f>
        <v>10.288378918850277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8.5072650807683701</v>
      </c>
      <c r="G1007" s="1">
        <f t="shared" ref="G1007:K1007" si="1211">G994-G998-G999-G1008</f>
        <v>6.8174730144615694</v>
      </c>
      <c r="H1007" s="1">
        <f t="shared" si="1211"/>
        <v>11.90625653827518</v>
      </c>
      <c r="I1007" s="1">
        <f t="shared" si="1211"/>
        <v>11.892917271195916</v>
      </c>
      <c r="J1007" s="1">
        <f t="shared" si="1211"/>
        <v>12.506989160805869</v>
      </c>
      <c r="K1007" s="1">
        <f t="shared" si="1211"/>
        <v>12.148039721503412</v>
      </c>
      <c r="L1007" s="1">
        <f t="shared" ref="L1007:O1007" si="1212">L994-L998-L999-L1008</f>
        <v>11.710841785536422</v>
      </c>
      <c r="M1007" s="1">
        <f t="shared" si="1212"/>
        <v>11.280077936057044</v>
      </c>
      <c r="N1007" s="1">
        <f t="shared" si="1212"/>
        <v>10.639203450332996</v>
      </c>
      <c r="O1007" s="1">
        <f t="shared" si="1212"/>
        <v>9.849858419719606</v>
      </c>
      <c r="P1007" s="1">
        <f>P994-P998-P999-P1008</f>
        <v>9.6098899339720276</v>
      </c>
      <c r="Q1007" s="1">
        <f>Q994-Q998-Q999-Q1008</f>
        <v>7.8283079001577001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1.2692081236306855E-3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1.4438004735321799E-3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0.28415111747470778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0.71576244000835176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0.96881392851125159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1.5479749447531455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1.6564201041043283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1.7240557689887377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2.2382853170899435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2.4600710186925774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8.4492719733264288</v>
      </c>
      <c r="G1009" s="1">
        <f t="shared" ref="G1009:K1009" si="1213">SUM(G1010:G1011)</f>
        <v>6.8173341648257511</v>
      </c>
      <c r="H1009" s="1">
        <f t="shared" si="1213"/>
        <v>11.907298331876273</v>
      </c>
      <c r="I1009" s="1">
        <f t="shared" si="1213"/>
        <v>11.894147535908974</v>
      </c>
      <c r="J1009" s="1">
        <f t="shared" si="1213"/>
        <v>12.790919730297293</v>
      </c>
      <c r="K1009" s="1">
        <f t="shared" si="1213"/>
        <v>12.863577338054096</v>
      </c>
      <c r="L1009" s="1">
        <f t="shared" ref="L1009:O1009" si="1214">SUM(L1010:L1011)</f>
        <v>12.679429149252352</v>
      </c>
      <c r="M1009" s="1">
        <f t="shared" si="1214"/>
        <v>12.827824202914305</v>
      </c>
      <c r="N1009" s="1">
        <f t="shared" si="1214"/>
        <v>12.295393926187138</v>
      </c>
      <c r="O1009" s="1">
        <f t="shared" si="1214"/>
        <v>11.573684174765912</v>
      </c>
      <c r="P1009" s="1">
        <f>SUM(P1010:P1011)</f>
        <v>11.847945087510286</v>
      </c>
      <c r="Q1009" s="1">
        <f>SUM(Q1010:Q1011)</f>
        <v>10.288119557673966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8.4492719733264288</v>
      </c>
      <c r="G1010" s="1">
        <f t="shared" ref="G1010:K1010" si="1215">G1007-G1013</f>
        <v>6.8173341648257511</v>
      </c>
      <c r="H1010" s="1">
        <f t="shared" si="1215"/>
        <v>11.906029147992468</v>
      </c>
      <c r="I1010" s="1">
        <f t="shared" si="1215"/>
        <v>11.892703761355543</v>
      </c>
      <c r="J1010" s="1">
        <f t="shared" si="1215"/>
        <v>12.506773512225966</v>
      </c>
      <c r="K1010" s="1">
        <f t="shared" si="1215"/>
        <v>12.147827407580998</v>
      </c>
      <c r="L1010" s="1">
        <f t="shared" ref="L1010:O1010" si="1216">L1007-L1013</f>
        <v>11.710632531868024</v>
      </c>
      <c r="M1010" s="1">
        <f t="shared" si="1216"/>
        <v>11.279876852968926</v>
      </c>
      <c r="N1010" s="1">
        <f t="shared" si="1216"/>
        <v>10.639004756735973</v>
      </c>
      <c r="O1010" s="1">
        <f t="shared" si="1216"/>
        <v>9.8496626687635711</v>
      </c>
      <c r="P1010" s="1">
        <f>P1007-P1013</f>
        <v>9.609703251520795</v>
      </c>
      <c r="Q1010" s="1">
        <f>Q1007-Q1013</f>
        <v>7.8281105552541419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1.2691838838040765E-3</v>
      </c>
      <c r="I1011" s="1">
        <f t="shared" si="1217"/>
        <v>1.443774553431871E-3</v>
      </c>
      <c r="J1011" s="1">
        <f t="shared" si="1217"/>
        <v>0.28414621807132828</v>
      </c>
      <c r="K1011" s="1">
        <f t="shared" si="1217"/>
        <v>0.71574993047309843</v>
      </c>
      <c r="L1011" s="1">
        <f t="shared" ref="L1011:O1011" si="1218">L1008-L1014</f>
        <v>0.96879661738432765</v>
      </c>
      <c r="M1011" s="1">
        <f t="shared" si="1218"/>
        <v>1.5479473499453804</v>
      </c>
      <c r="N1011" s="1">
        <f t="shared" si="1218"/>
        <v>1.6563891694511654</v>
      </c>
      <c r="O1011" s="1">
        <f t="shared" si="1218"/>
        <v>1.7240215060023418</v>
      </c>
      <c r="P1011" s="1">
        <f>P1008-P1014</f>
        <v>2.2382418359894913</v>
      </c>
      <c r="Q1011" s="1">
        <f>Q1008-Q1014</f>
        <v>2.4600090024198242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5.7993107441940556E-2</v>
      </c>
      <c r="G1012" s="1">
        <f t="shared" si="1219"/>
        <v>1.3884963581864675E-4</v>
      </c>
      <c r="H1012" s="1">
        <f t="shared" si="1219"/>
        <v>2.2741452253756151E-4</v>
      </c>
      <c r="I1012" s="1">
        <f t="shared" si="1219"/>
        <v>2.1353576047400679E-4</v>
      </c>
      <c r="J1012" s="1">
        <f t="shared" si="1219"/>
        <v>2.2054798328334825E-4</v>
      </c>
      <c r="K1012" s="1">
        <f t="shared" si="1219"/>
        <v>2.2482345766831557E-4</v>
      </c>
      <c r="L1012" s="1">
        <f t="shared" ref="L1012:O1012" si="1220">SUM(L1013:L1014)</f>
        <v>2.265647953214728E-4</v>
      </c>
      <c r="M1012" s="1">
        <f t="shared" si="1220"/>
        <v>2.2867789588277082E-4</v>
      </c>
      <c r="N1012" s="1">
        <f t="shared" si="1220"/>
        <v>2.2962825018556248E-4</v>
      </c>
      <c r="O1012" s="1">
        <f t="shared" si="1220"/>
        <v>2.3001394243020917E-4</v>
      </c>
      <c r="P1012" s="1">
        <f>SUM(P1013:P1014)</f>
        <v>2.3016355168505454E-4</v>
      </c>
      <c r="Q1012" s="1">
        <f>SUM(Q1013:Q1014)</f>
        <v>2.5936117631126436E-4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5.7993107441940556E-2</v>
      </c>
      <c r="G1013" s="1">
        <f t="shared" ref="G1013:K1013" si="1221">G1007*IFERROR(G$996/G$994,0)</f>
        <v>1.3884963581864675E-4</v>
      </c>
      <c r="H1013" s="1">
        <f t="shared" si="1221"/>
        <v>2.2739028271095239E-4</v>
      </c>
      <c r="I1013" s="1">
        <f t="shared" si="1221"/>
        <v>2.1350984037369784E-4</v>
      </c>
      <c r="J1013" s="1">
        <f t="shared" si="1221"/>
        <v>2.1564857990387246E-4</v>
      </c>
      <c r="K1013" s="1">
        <f t="shared" si="1221"/>
        <v>2.1231392241494718E-4</v>
      </c>
      <c r="L1013" s="1">
        <f t="shared" ref="L1013:O1013" si="1222">L1007*IFERROR(L$996/L$994,0)</f>
        <v>2.0925366839753254E-4</v>
      </c>
      <c r="M1013" s="1">
        <f t="shared" si="1222"/>
        <v>2.0108308811775632E-4</v>
      </c>
      <c r="N1013" s="1">
        <f t="shared" si="1222"/>
        <v>1.9869359702269813E-4</v>
      </c>
      <c r="O1013" s="1">
        <f t="shared" si="1222"/>
        <v>1.957509560343422E-4</v>
      </c>
      <c r="P1013" s="1">
        <f>P1007*IFERROR(P$996/P$994,0)</f>
        <v>1.8668245123291917E-4</v>
      </c>
      <c r="Q1013" s="1">
        <f>Q1007*IFERROR(Q$996/Q$994,0)</f>
        <v>1.9734490355829124E-4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2.4239826609113894E-8</v>
      </c>
      <c r="I1014" s="1">
        <f t="shared" si="1223"/>
        <v>2.5920100308940162E-8</v>
      </c>
      <c r="J1014" s="1">
        <f t="shared" si="1223"/>
        <v>4.8994033794757756E-6</v>
      </c>
      <c r="K1014" s="1">
        <f t="shared" si="1223"/>
        <v>1.2509535253368392E-5</v>
      </c>
      <c r="L1014" s="1">
        <f t="shared" ref="L1014:O1014" si="1224">L1008*IFERROR(L$996/L$994,0)</f>
        <v>1.7311126923940265E-5</v>
      </c>
      <c r="M1014" s="1">
        <f t="shared" si="1224"/>
        <v>2.7594807765014504E-5</v>
      </c>
      <c r="N1014" s="1">
        <f t="shared" si="1224"/>
        <v>3.0934653162864363E-5</v>
      </c>
      <c r="O1014" s="1">
        <f t="shared" si="1224"/>
        <v>3.4262986395866955E-5</v>
      </c>
      <c r="P1014" s="1">
        <f>P1008*IFERROR(P$996/P$994,0)</f>
        <v>4.3481100452135379E-5</v>
      </c>
      <c r="Q1014" s="1">
        <f>Q1008*IFERROR(Q$996/Q$994,0)</f>
        <v>6.2016272752973091E-5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0.10000158409796647</v>
      </c>
      <c r="G1015" s="1">
        <f>[1]Residential!C$20</f>
        <v>0.10000128119929226</v>
      </c>
      <c r="H1015" s="1">
        <f>[1]Residential!D$20</f>
        <v>1.6679246782046943E-3</v>
      </c>
      <c r="I1015" s="1">
        <f>[1]Residential!E$20</f>
        <v>1.406566211540651E-3</v>
      </c>
      <c r="J1015" s="1">
        <f>[1]Residential!F$20</f>
        <v>5.7226925935850346E-4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0.10000158409796647</v>
      </c>
      <c r="G1016" s="1">
        <f t="shared" ref="G1016:G1017" si="1225">G1015</f>
        <v>0.10000128119929226</v>
      </c>
      <c r="H1016" s="1">
        <f t="shared" ref="H1016:H1017" si="1226">H1015</f>
        <v>1.6679246782046943E-3</v>
      </c>
      <c r="I1016" s="1">
        <f t="shared" ref="I1016:I1017" si="1227">I1015</f>
        <v>1.406566211540651E-3</v>
      </c>
      <c r="J1016" s="1">
        <f t="shared" ref="J1016:J1017" si="1228">J1015</f>
        <v>5.7226925935850346E-4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0.10000158409796647</v>
      </c>
      <c r="G1017" s="1">
        <f t="shared" si="1225"/>
        <v>0.10000128119929226</v>
      </c>
      <c r="H1017" s="1">
        <f t="shared" si="1226"/>
        <v>1.6679246782046943E-3</v>
      </c>
      <c r="I1017" s="1">
        <f t="shared" si="1227"/>
        <v>1.406566211540651E-3</v>
      </c>
      <c r="J1017" s="1">
        <f t="shared" si="1228"/>
        <v>5.7226925935850346E-4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13.722985789827399</v>
      </c>
      <c r="G1020" s="1">
        <f t="shared" ref="G1020:K1020" si="1233">G1021+G1023</f>
        <v>14.023618636143862</v>
      </c>
      <c r="H1020" s="1">
        <f t="shared" si="1233"/>
        <v>11.21249699299725</v>
      </c>
      <c r="I1020" s="1">
        <f t="shared" si="1233"/>
        <v>9.5753912838560797</v>
      </c>
      <c r="J1020" s="1">
        <f t="shared" si="1233"/>
        <v>8.8967152785116461</v>
      </c>
      <c r="K1020" s="1">
        <f t="shared" si="1233"/>
        <v>7.8066135728666382</v>
      </c>
      <c r="L1020" s="1">
        <f t="shared" ref="L1020:O1020" si="1234">L1021+L1023</f>
        <v>6.899549344639194</v>
      </c>
      <c r="M1020" s="1">
        <f t="shared" si="1234"/>
        <v>5.7080815858075136</v>
      </c>
      <c r="N1020" s="1">
        <f t="shared" si="1234"/>
        <v>5.410764592413341</v>
      </c>
      <c r="O1020" s="1">
        <f t="shared" si="1234"/>
        <v>4.5801781912709476</v>
      </c>
      <c r="P1020" s="1">
        <f>P1021+P1023</f>
        <v>4.2742819726196224</v>
      </c>
      <c r="Q1020" s="1">
        <f>Q1021+Q1023</f>
        <v>2.6747127326354208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12.682045027099484</v>
      </c>
      <c r="G1021" s="1">
        <f t="shared" ref="G1021:O1021" si="1235">G1022</f>
        <v>12.829136505097622</v>
      </c>
      <c r="H1021" s="1">
        <f t="shared" si="1235"/>
        <v>10.592409111590989</v>
      </c>
      <c r="I1021" s="1">
        <f t="shared" si="1235"/>
        <v>9.0458890194733534</v>
      </c>
      <c r="J1021" s="1">
        <f t="shared" si="1235"/>
        <v>8.4047488465071147</v>
      </c>
      <c r="K1021" s="1">
        <f t="shared" si="1235"/>
        <v>7.3749273301114542</v>
      </c>
      <c r="L1021" s="1">
        <f t="shared" si="1235"/>
        <v>6.5180133911797133</v>
      </c>
      <c r="M1021" s="1">
        <f t="shared" si="1235"/>
        <v>5.3924203087758196</v>
      </c>
      <c r="N1021" s="1">
        <f t="shared" si="1235"/>
        <v>5.1115489598708521</v>
      </c>
      <c r="O1021" s="1">
        <f t="shared" si="1235"/>
        <v>4.3268327788509051</v>
      </c>
      <c r="P1021" s="1">
        <f>P1022</f>
        <v>4.0378888859091671</v>
      </c>
      <c r="Q1021" s="1">
        <f>Q1022</f>
        <v>2.5266206315829267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12.682045027099484</v>
      </c>
      <c r="G1022" s="1">
        <f>[1]Residential!C$22-G1024-G1025</f>
        <v>12.829136505097622</v>
      </c>
      <c r="H1022" s="1">
        <f>[1]Residential!D$22-H1024-H1025</f>
        <v>10.592409111590989</v>
      </c>
      <c r="I1022" s="1">
        <f>[1]Residential!E$22-I1024-I1025</f>
        <v>9.0458890194733534</v>
      </c>
      <c r="J1022" s="1">
        <f>[1]Residential!F$22-J1024-J1025</f>
        <v>8.4047488465071147</v>
      </c>
      <c r="K1022" s="1">
        <f>[1]Residential!G$22-K1024-K1025</f>
        <v>7.3749273301114542</v>
      </c>
      <c r="L1022" s="1">
        <f>[1]Residential!H$22-L1024-L1025</f>
        <v>6.5180133911797133</v>
      </c>
      <c r="M1022" s="1">
        <f>[1]Residential!I$22-M1024-M1025</f>
        <v>5.3924203087758196</v>
      </c>
      <c r="N1022" s="1">
        <f>[1]Residential!J$22-N1024-N1025</f>
        <v>5.1115489598708521</v>
      </c>
      <c r="O1022" s="1">
        <f>[1]Residential!K$22-O1024-O1025</f>
        <v>4.3268327788509051</v>
      </c>
      <c r="P1022" s="1">
        <f>[1]Residential!L$22-P1024-P1025</f>
        <v>4.0378888859091671</v>
      </c>
      <c r="Q1022" s="1">
        <f>[1]Residential!M$22-Q1024-Q1025</f>
        <v>2.5266206315829267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1.0409407627279155</v>
      </c>
      <c r="G1023" s="1">
        <f t="shared" ref="G1023" si="1236">G1024</f>
        <v>1.1944821310462388</v>
      </c>
      <c r="H1023" s="1">
        <f t="shared" ref="H1023" si="1237">H1024</f>
        <v>0.62008788140626103</v>
      </c>
      <c r="I1023" s="1">
        <f t="shared" ref="I1023" si="1238">I1024</f>
        <v>0.52950226438272707</v>
      </c>
      <c r="J1023" s="1">
        <f t="shared" ref="J1023" si="1239">J1024</f>
        <v>0.49196643200453138</v>
      </c>
      <c r="K1023" s="1">
        <f t="shared" ref="K1023:O1023" si="1240">K1024</f>
        <v>0.43168624275518391</v>
      </c>
      <c r="L1023" s="1">
        <f t="shared" si="1240"/>
        <v>0.38153595345948071</v>
      </c>
      <c r="M1023" s="1">
        <f t="shared" si="1240"/>
        <v>0.31566127703169428</v>
      </c>
      <c r="N1023" s="1">
        <f t="shared" si="1240"/>
        <v>0.29921563254248895</v>
      </c>
      <c r="O1023" s="1">
        <f t="shared" si="1240"/>
        <v>0.25334541242004266</v>
      </c>
      <c r="P1023" s="1">
        <f>P1024</f>
        <v>0.2363930867104552</v>
      </c>
      <c r="Q1023" s="1">
        <f>Q1024</f>
        <v>0.14809210105249423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1.0409407627279155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1.1944821310462388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0.62008788140626103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0.52950226438272707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0.49196643200453138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0.43168624275518391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0.38153595345948071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0.31566127703169428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0.29921563254248895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0.25334541242004266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0.2363930867104552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0.14809210105249423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3.2682057579133739</v>
      </c>
      <c r="G1025" s="1">
        <f t="shared" ref="G1025:K1025" si="1241">G1026+G1028</f>
        <v>3.8319849283212557</v>
      </c>
      <c r="H1025" s="1">
        <f t="shared" si="1241"/>
        <v>3.7273936902154472</v>
      </c>
      <c r="I1025" s="1">
        <f t="shared" si="1241"/>
        <v>3.8798387182482155</v>
      </c>
      <c r="J1025" s="1">
        <f t="shared" si="1241"/>
        <v>4.0148360763520063</v>
      </c>
      <c r="K1025" s="1">
        <f t="shared" si="1241"/>
        <v>4.115681669469307</v>
      </c>
      <c r="L1025" s="1">
        <f t="shared" ref="L1025:O1025" si="1242">L1026+L1028</f>
        <v>4.1960312250740186</v>
      </c>
      <c r="M1025" s="1">
        <f t="shared" si="1242"/>
        <v>4.2591476121683085</v>
      </c>
      <c r="N1025" s="1">
        <f t="shared" si="1242"/>
        <v>4.3089262211056099</v>
      </c>
      <c r="O1025" s="1">
        <f t="shared" si="1242"/>
        <v>4.3531955515048555</v>
      </c>
      <c r="P1025" s="1">
        <f>P1026+P1028</f>
        <v>4.3532101288212868</v>
      </c>
      <c r="Q1025" s="1">
        <f>Q1026+Q1028</f>
        <v>4.3534615741790681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2.9965382176157096</v>
      </c>
      <c r="G1026" s="1">
        <f t="shared" ref="G1026:O1026" si="1243">G1027</f>
        <v>3.5202459104200479</v>
      </c>
      <c r="H1026" s="1">
        <f t="shared" si="1243"/>
        <v>3.5212769136810969</v>
      </c>
      <c r="I1026" s="1">
        <f t="shared" si="1243"/>
        <v>3.6652905661599857</v>
      </c>
      <c r="J1026" s="1">
        <f t="shared" si="1243"/>
        <v>3.7928235885581532</v>
      </c>
      <c r="K1026" s="1">
        <f t="shared" si="1243"/>
        <v>3.8880932342850363</v>
      </c>
      <c r="L1026" s="1">
        <f t="shared" si="1243"/>
        <v>3.9639982112987071</v>
      </c>
      <c r="M1026" s="1">
        <f t="shared" si="1243"/>
        <v>4.0236173459799405</v>
      </c>
      <c r="N1026" s="1">
        <f t="shared" si="1243"/>
        <v>4.0706476745058291</v>
      </c>
      <c r="O1026" s="1">
        <f t="shared" si="1243"/>
        <v>4.1124583098712666</v>
      </c>
      <c r="P1026" s="1">
        <f>P1027</f>
        <v>4.1124769625807813</v>
      </c>
      <c r="Q1026" s="1">
        <f>Q1027</f>
        <v>4.1126846052974564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2.9965382176157096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3.5202459104200479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3.5212769136810969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3.6652905661599857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3.7928235885581532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3.8880932342850363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3.9639982112987071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4.0236173459799405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4.0706476745058291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4.1124583098712666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4.1124769625807813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4.1126846052974564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0.27166754029766421</v>
      </c>
      <c r="G1028" s="1">
        <f t="shared" ref="G1028:O1028" si="1244">G1029</f>
        <v>0.31173901790120806</v>
      </c>
      <c r="H1028" s="1">
        <f t="shared" si="1244"/>
        <v>0.20611677653435054</v>
      </c>
      <c r="I1028" s="1">
        <f t="shared" si="1244"/>
        <v>0.2145481520882298</v>
      </c>
      <c r="J1028" s="1">
        <f t="shared" si="1244"/>
        <v>0.22201248779385335</v>
      </c>
      <c r="K1028" s="1">
        <f t="shared" si="1244"/>
        <v>0.22758843518427035</v>
      </c>
      <c r="L1028" s="1">
        <f t="shared" si="1244"/>
        <v>0.2320330137753111</v>
      </c>
      <c r="M1028" s="1">
        <f t="shared" si="1244"/>
        <v>0.23553026618836767</v>
      </c>
      <c r="N1028" s="1">
        <f t="shared" si="1244"/>
        <v>0.2382785465997809</v>
      </c>
      <c r="O1028" s="1">
        <f t="shared" si="1244"/>
        <v>0.24073724163358901</v>
      </c>
      <c r="P1028" s="1">
        <f>P1029</f>
        <v>0.24073316624050511</v>
      </c>
      <c r="Q1028" s="1">
        <f>Q1029</f>
        <v>0.24077696888161132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0.27166754029766421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0.31173901790120806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0.20611677653435054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0.2145481520882298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0.22201248779385335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0.22758843518427035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0.2320330137753111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0.23553026618836767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0.2382785465997809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0.24073724163358901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0.24073316624050511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0.24077696888161132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2.5068251722921127</v>
      </c>
      <c r="G1030" s="1">
        <f>[1]Residential!C$23</f>
        <v>2.9280015483524946</v>
      </c>
      <c r="H1030" s="1">
        <f>[1]Residential!D$23</f>
        <v>2.8863241270990412</v>
      </c>
      <c r="I1030" s="1">
        <f>[1]Residential!E$23</f>
        <v>2.4283810468738976</v>
      </c>
      <c r="J1030" s="1">
        <f>[1]Residential!F$23</f>
        <v>2.0169615542600199</v>
      </c>
      <c r="K1030" s="1">
        <f>[1]Residential!G$23</f>
        <v>1.9408356742619741</v>
      </c>
      <c r="L1030" s="1">
        <f>[1]Residential!H$23</f>
        <v>1.940379351881788</v>
      </c>
      <c r="M1030" s="1">
        <f>[1]Residential!I$23</f>
        <v>1.7831191360373102</v>
      </c>
      <c r="N1030" s="1">
        <f>[1]Residential!J$23</f>
        <v>1.7953695208168221</v>
      </c>
      <c r="O1030" s="1">
        <f>[1]Residential!K$23</f>
        <v>1.672990191699556</v>
      </c>
      <c r="P1030" s="1">
        <f>[1]Residential!L$23</f>
        <v>1.7045769550212952</v>
      </c>
      <c r="Q1030" s="1">
        <f>[1]Residential!M$23</f>
        <v>1.4146253709227463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0.7853371476322617</v>
      </c>
      <c r="G1031" s="1">
        <f t="shared" ref="G1031:O1031" si="1245">G1032</f>
        <v>0.94128097624198359</v>
      </c>
      <c r="H1031" s="1">
        <f t="shared" si="1245"/>
        <v>0.94128292768799648</v>
      </c>
      <c r="I1031" s="1">
        <f t="shared" si="1245"/>
        <v>0.94008077543731172</v>
      </c>
      <c r="J1031" s="1">
        <f t="shared" si="1245"/>
        <v>0.88746460897464718</v>
      </c>
      <c r="K1031" s="1">
        <f t="shared" si="1245"/>
        <v>0.85396958285744751</v>
      </c>
      <c r="L1031" s="1">
        <f t="shared" si="1245"/>
        <v>0.85376839573279162</v>
      </c>
      <c r="M1031" s="1">
        <f t="shared" si="1245"/>
        <v>0.78457337246827752</v>
      </c>
      <c r="N1031" s="1">
        <f t="shared" si="1245"/>
        <v>0.78996364746724812</v>
      </c>
      <c r="O1031" s="1">
        <f t="shared" si="1245"/>
        <v>0.7361142420946114</v>
      </c>
      <c r="P1031" s="1">
        <f>P1032</f>
        <v>0.75001428312332452</v>
      </c>
      <c r="Q1031" s="1">
        <f>Q1032</f>
        <v>0.62242667578122746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0.7853371476322617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0.94128097624198359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0.94128292768799648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0.94008077543731172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0.88746460897464718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0.85396958285744751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0.85376839573279162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0.78457337246827752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0.78996364746724812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0.7361142420946114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0.75001428312332452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0.62242667578122746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1.986720572110511</v>
      </c>
      <c r="H1033" s="1">
        <f t="shared" si="1246"/>
        <v>1.9450411994110448</v>
      </c>
      <c r="I1033" s="1">
        <f t="shared" si="1246"/>
        <v>1.4883002714365858</v>
      </c>
      <c r="J1033" s="1">
        <f t="shared" si="1246"/>
        <v>1.1294969452853727</v>
      </c>
      <c r="K1033" s="1">
        <f t="shared" si="1246"/>
        <v>1.0868660914045267</v>
      </c>
      <c r="L1033" s="1">
        <f t="shared" ref="L1033:O1033" si="1247">L1030-L1031</f>
        <v>1.0866109561489963</v>
      </c>
      <c r="M1033" s="1">
        <f t="shared" si="1247"/>
        <v>0.99854576356903268</v>
      </c>
      <c r="N1033" s="1">
        <f t="shared" si="1247"/>
        <v>1.0054058733495741</v>
      </c>
      <c r="O1033" s="1">
        <f t="shared" si="1247"/>
        <v>0.93687594960494458</v>
      </c>
      <c r="P1033" s="1">
        <f>P1030-P1031</f>
        <v>0.95456267189797073</v>
      </c>
      <c r="Q1033" s="1">
        <f>Q1030-Q1031</f>
        <v>0.79219869514151886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1.986720572110511</v>
      </c>
      <c r="H1034" s="1">
        <f t="shared" si="1248"/>
        <v>1.9450411994110448</v>
      </c>
      <c r="I1034" s="1">
        <f t="shared" si="1248"/>
        <v>1.4883002714365858</v>
      </c>
      <c r="J1034" s="1">
        <f t="shared" si="1248"/>
        <v>1.1294969452853727</v>
      </c>
      <c r="K1034" s="1">
        <f t="shared" si="1248"/>
        <v>1.0868660914045267</v>
      </c>
      <c r="L1034" s="1">
        <f t="shared" ref="L1034:O1034" si="1249">L1033</f>
        <v>1.0866109561489963</v>
      </c>
      <c r="M1034" s="1">
        <f t="shared" si="1249"/>
        <v>0.99854576356903268</v>
      </c>
      <c r="N1034" s="1">
        <f t="shared" si="1249"/>
        <v>1.0054058733495741</v>
      </c>
      <c r="O1034" s="1">
        <f t="shared" si="1249"/>
        <v>0.93687594960494458</v>
      </c>
      <c r="P1034" s="1">
        <f>P1033</f>
        <v>0.95456267189797073</v>
      </c>
      <c r="Q1034" s="1">
        <f>Q1033</f>
        <v>0.79219869514151886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8.0909698034002057E-4</v>
      </c>
      <c r="J1035" s="1">
        <f>[1]Residential!F$24</f>
        <v>2.0857800653537742E-3</v>
      </c>
      <c r="K1035" s="1">
        <f>[1]Residential!G$24</f>
        <v>2.428089051384915E-3</v>
      </c>
      <c r="L1035" s="1">
        <f>[1]Residential!H$24</f>
        <v>2.7899637651078624E-3</v>
      </c>
      <c r="M1035" s="1">
        <f>[1]Residential!I$24</f>
        <v>7.9823822862061505E-3</v>
      </c>
      <c r="N1035" s="1">
        <f>[1]Residential!J$24</f>
        <v>7.7371952610656288E-3</v>
      </c>
      <c r="O1035" s="1">
        <f>[1]Residential!K$24</f>
        <v>7.2392121168590576E-2</v>
      </c>
      <c r="P1035" s="1">
        <f>[1]Residential!L$24</f>
        <v>0.1084179447218661</v>
      </c>
      <c r="Q1035" s="1">
        <f>[1]Residential!M$24</f>
        <v>0.10101530193822303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8.0909698034002057E-4</v>
      </c>
      <c r="J1036" s="1">
        <f t="shared" si="1250"/>
        <v>2.0857800653537742E-3</v>
      </c>
      <c r="K1036" s="1">
        <f t="shared" si="1250"/>
        <v>2.428089051384915E-3</v>
      </c>
      <c r="L1036" s="1">
        <f t="shared" ref="L1036:O1036" si="1251">L1035-L1038-L1040</f>
        <v>2.7899637651078624E-3</v>
      </c>
      <c r="M1036" s="1">
        <f t="shared" si="1251"/>
        <v>7.9823822862061505E-3</v>
      </c>
      <c r="N1036" s="1">
        <f t="shared" si="1251"/>
        <v>7.7371952610656288E-3</v>
      </c>
      <c r="O1036" s="1">
        <f t="shared" si="1251"/>
        <v>7.2392121168590576E-2</v>
      </c>
      <c r="P1036" s="1">
        <f>P1035-P1038-P1040</f>
        <v>0.1084179447218661</v>
      </c>
      <c r="Q1036" s="1">
        <f>Q1035-Q1038-Q1040</f>
        <v>0.10101530193822303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5.7452483363676423</v>
      </c>
      <c r="G1042" s="1">
        <f>[1]Residential!C$21</f>
        <v>9.6712258022412563</v>
      </c>
      <c r="H1042" s="1">
        <f>[1]Residential!D$21</f>
        <v>10.283935595308474</v>
      </c>
      <c r="I1042" s="1">
        <f>[1]Residential!E$21</f>
        <v>10.22439837758807</v>
      </c>
      <c r="J1042" s="1">
        <f>[1]Residential!F$21</f>
        <v>10.248290162098261</v>
      </c>
      <c r="K1042" s="1">
        <f>[1]Residential!G$21</f>
        <v>11.24558917546433</v>
      </c>
      <c r="L1042" s="1">
        <f>[1]Residential!H$21</f>
        <v>10.41576809393878</v>
      </c>
      <c r="M1042" s="1">
        <f>[1]Residential!I$21</f>
        <v>11.024955212269356</v>
      </c>
      <c r="N1042" s="1">
        <f>[1]Residential!J$21</f>
        <v>10.797974185003344</v>
      </c>
      <c r="O1042" s="1">
        <f>[1]Residential!K$21</f>
        <v>10.522708393546012</v>
      </c>
      <c r="P1042" s="1">
        <f>[1]Residential!L$21</f>
        <v>10.619687526260694</v>
      </c>
      <c r="Q1042" s="1">
        <f>[1]Residential!M$21</f>
        <v>9.6237180086132987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9.4060402943569724E-2</v>
      </c>
      <c r="G1043" s="1">
        <f t="shared" ref="G1043:K1043" si="1256">SUM(G1044:G1046)</f>
        <v>5.5117649608095398E-2</v>
      </c>
      <c r="H1043" s="1">
        <f t="shared" si="1256"/>
        <v>0.22520631093265972</v>
      </c>
      <c r="I1043" s="1">
        <f t="shared" si="1256"/>
        <v>1.3307386418352467</v>
      </c>
      <c r="J1043" s="1">
        <f t="shared" si="1256"/>
        <v>1.3782654954110827</v>
      </c>
      <c r="K1043" s="1">
        <f t="shared" si="1256"/>
        <v>1.5405783551022205</v>
      </c>
      <c r="L1043" s="1">
        <f t="shared" ref="L1043:O1043" si="1257">SUM(L1044:L1046)</f>
        <v>1.3867835131312189</v>
      </c>
      <c r="M1043" s="1">
        <f t="shared" si="1257"/>
        <v>1.4951850929906221</v>
      </c>
      <c r="N1043" s="1">
        <f t="shared" si="1257"/>
        <v>1.4507288315044289</v>
      </c>
      <c r="O1043" s="1">
        <f t="shared" si="1257"/>
        <v>1.4437661929669279</v>
      </c>
      <c r="P1043" s="1">
        <f>SUM(P1044:P1046)</f>
        <v>1.4440584266143421</v>
      </c>
      <c r="Q1043" s="1">
        <f>SUM(Q1044:Q1046)</f>
        <v>1.4598318501863592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9.4060402943569724E-2</v>
      </c>
      <c r="G1044" s="1">
        <f t="shared" si="1258"/>
        <v>5.5117649608095398E-2</v>
      </c>
      <c r="H1044" s="1">
        <f t="shared" si="1258"/>
        <v>0.22520631093265972</v>
      </c>
      <c r="I1044" s="1">
        <f t="shared" si="1258"/>
        <v>1.3204837492774684</v>
      </c>
      <c r="J1044" s="1">
        <f t="shared" si="1258"/>
        <v>1.362699888308885</v>
      </c>
      <c r="K1044" s="1">
        <f t="shared" si="1258"/>
        <v>1.5262780710326687</v>
      </c>
      <c r="L1044" s="1">
        <f t="shared" ref="L1044:O1044" si="1259">SUM(L244,L246)</f>
        <v>1.3727117034955896</v>
      </c>
      <c r="M1044" s="1">
        <f t="shared" si="1259"/>
        <v>1.4623746877899211</v>
      </c>
      <c r="N1044" s="1">
        <f t="shared" si="1259"/>
        <v>1.4190908934787492</v>
      </c>
      <c r="O1044" s="1">
        <f t="shared" si="1259"/>
        <v>1.4035969726533102</v>
      </c>
      <c r="P1044" s="1">
        <f>SUM(P244,P246)</f>
        <v>1.4119584678038819</v>
      </c>
      <c r="Q1044" s="1">
        <f>SUM(Q244,Q246)</f>
        <v>1.4040463612114884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1.0254892557778335E-2</v>
      </c>
      <c r="J1046" s="1">
        <f t="shared" si="1261"/>
        <v>1.5565607102197752E-2</v>
      </c>
      <c r="K1046" s="1">
        <f t="shared" si="1261"/>
        <v>1.4300284069551836E-2</v>
      </c>
      <c r="L1046" s="1">
        <f t="shared" ref="L1046:O1046" si="1262">SUM(L285,L286)</f>
        <v>1.4071809635629427E-2</v>
      </c>
      <c r="M1046" s="1">
        <f t="shared" si="1262"/>
        <v>3.2810405200701026E-2</v>
      </c>
      <c r="N1046" s="1">
        <f t="shared" si="1262"/>
        <v>3.1637938025679754E-2</v>
      </c>
      <c r="O1046" s="1">
        <f t="shared" si="1262"/>
        <v>4.016922031361761E-2</v>
      </c>
      <c r="P1046" s="1">
        <f>SUM(P285,P286)</f>
        <v>3.2099958810460336E-2</v>
      </c>
      <c r="Q1046" s="1">
        <f>SUM(Q285,Q286)</f>
        <v>5.5785488974870748E-2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5.6511879334240724</v>
      </c>
      <c r="G1047" s="1">
        <f t="shared" ref="G1047:K1047" si="1263">G1042-G1043</f>
        <v>9.61610815263316</v>
      </c>
      <c r="H1047" s="1">
        <f t="shared" si="1263"/>
        <v>10.058729284375815</v>
      </c>
      <c r="I1047" s="1">
        <f t="shared" si="1263"/>
        <v>8.8936597357528235</v>
      </c>
      <c r="J1047" s="1">
        <f t="shared" si="1263"/>
        <v>8.8700246666871791</v>
      </c>
      <c r="K1047" s="1">
        <f t="shared" si="1263"/>
        <v>9.7050108203621086</v>
      </c>
      <c r="L1047" s="1">
        <f t="shared" ref="L1047:O1047" si="1264">L1042-L1043</f>
        <v>9.0289845808075615</v>
      </c>
      <c r="M1047" s="1">
        <f t="shared" si="1264"/>
        <v>9.5297701192787336</v>
      </c>
      <c r="N1047" s="1">
        <f t="shared" si="1264"/>
        <v>9.3472453534989146</v>
      </c>
      <c r="O1047" s="1">
        <f t="shared" si="1264"/>
        <v>9.0789422005790836</v>
      </c>
      <c r="P1047" s="1">
        <f>P1042-P1043</f>
        <v>9.1756290996463523</v>
      </c>
      <c r="Q1047" s="1">
        <f>Q1042-Q1043</f>
        <v>8.1638861584269389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15.194966714039424</v>
      </c>
      <c r="G1048" s="1">
        <f>[1]Residential!C$25</f>
        <v>18.07266567372514</v>
      </c>
      <c r="H1048" s="1">
        <f>[1]Residential!D$25</f>
        <v>20.493073971647931</v>
      </c>
      <c r="I1048" s="1">
        <f>[1]Residential!E$25</f>
        <v>23.018310175257508</v>
      </c>
      <c r="J1048" s="1">
        <f>[1]Residential!F$25</f>
        <v>29.325597108333845</v>
      </c>
      <c r="K1048" s="1">
        <f>[1]Residential!G$25</f>
        <v>31.443272903309399</v>
      </c>
      <c r="L1048" s="1">
        <f>[1]Residential!H$25</f>
        <v>32.85129016140916</v>
      </c>
      <c r="M1048" s="1">
        <f>[1]Residential!I$25</f>
        <v>35.545759848622239</v>
      </c>
      <c r="N1048" s="1">
        <f>[1]Residential!J$25</f>
        <v>37.363975984972022</v>
      </c>
      <c r="O1048" s="1">
        <f>[1]Residential!K$25</f>
        <v>37.7025130762296</v>
      </c>
      <c r="P1048" s="1">
        <f>[1]Residential!L$25</f>
        <v>39.630201482288371</v>
      </c>
      <c r="Q1048" s="1">
        <f>[1]Residential!M$25</f>
        <v>40.501361740076916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13.103974112713578</v>
      </c>
      <c r="G1049" s="1">
        <f t="shared" ref="G1049:K1049" si="1265">G1048-G1052</f>
        <v>15.72364128700424</v>
      </c>
      <c r="H1049" s="1">
        <f t="shared" si="1265"/>
        <v>17.285034452684748</v>
      </c>
      <c r="I1049" s="1">
        <f t="shared" si="1265"/>
        <v>19.122080306015572</v>
      </c>
      <c r="J1049" s="1">
        <f t="shared" si="1265"/>
        <v>23.972559711994077</v>
      </c>
      <c r="K1049" s="1">
        <f t="shared" si="1265"/>
        <v>25.48951694789757</v>
      </c>
      <c r="L1049" s="1">
        <f t="shared" ref="L1049:O1049" si="1266">L1048-L1052</f>
        <v>26.390129468393859</v>
      </c>
      <c r="M1049" s="1">
        <f t="shared" si="1266"/>
        <v>28.456291273885689</v>
      </c>
      <c r="N1049" s="1">
        <f t="shared" si="1266"/>
        <v>28.794326259235874</v>
      </c>
      <c r="O1049" s="1">
        <f t="shared" si="1266"/>
        <v>29.005193959133237</v>
      </c>
      <c r="P1049" s="1">
        <f>P1048-P1052</f>
        <v>31.296670047488103</v>
      </c>
      <c r="Q1049" s="1">
        <f>Q1048-Q1052</f>
        <v>31.300082478187544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13.103974112713578</v>
      </c>
      <c r="G1050" s="1">
        <f t="shared" ref="G1050:K1050" si="1267">G1049-G1051</f>
        <v>15.72364128700424</v>
      </c>
      <c r="H1050" s="1">
        <f t="shared" si="1267"/>
        <v>17.279660493791127</v>
      </c>
      <c r="I1050" s="1">
        <f t="shared" si="1267"/>
        <v>19.116335247920798</v>
      </c>
      <c r="J1050" s="1">
        <f t="shared" si="1267"/>
        <v>22.642062370849029</v>
      </c>
      <c r="K1050" s="1">
        <f t="shared" si="1267"/>
        <v>22.918973095567981</v>
      </c>
      <c r="L1050" s="1">
        <f t="shared" ref="L1050:O1050" si="1268">L1049-L1051</f>
        <v>23.142378284896246</v>
      </c>
      <c r="M1050" s="1">
        <f t="shared" si="1268"/>
        <v>23.631442383918774</v>
      </c>
      <c r="N1050" s="1">
        <f t="shared" si="1268"/>
        <v>23.631606211125948</v>
      </c>
      <c r="O1050" s="1">
        <f t="shared" si="1268"/>
        <v>23.631651603132038</v>
      </c>
      <c r="P1050" s="1">
        <f>P1049-P1051</f>
        <v>23.632367606150957</v>
      </c>
      <c r="Q1050" s="1">
        <f>Q1049-Q1051</f>
        <v>23.632494317946939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5.3739588936204605E-3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5.7450580947727183E-3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1.3304973411450467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2.5705438523295898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3.2477511834976136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4.8248488899669173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5.1627200481099269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5.3735423560011997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7.6643024413371466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7.6675881602406051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2.090992601325846</v>
      </c>
      <c r="G1052" s="1">
        <f t="shared" ref="G1052:K1052" si="1269">SUM(G1053:G1054)</f>
        <v>2.3490243867209006</v>
      </c>
      <c r="H1052" s="1">
        <f t="shared" si="1269"/>
        <v>3.2080395189631838</v>
      </c>
      <c r="I1052" s="1">
        <f t="shared" si="1269"/>
        <v>3.8962298692419357</v>
      </c>
      <c r="J1052" s="1">
        <f t="shared" si="1269"/>
        <v>5.3530373963397677</v>
      </c>
      <c r="K1052" s="1">
        <f t="shared" si="1269"/>
        <v>5.9537559554118298</v>
      </c>
      <c r="L1052" s="1">
        <f t="shared" ref="L1052:O1052" si="1270">SUM(L1053:L1054)</f>
        <v>6.4611606930153034</v>
      </c>
      <c r="M1052" s="1">
        <f t="shared" si="1270"/>
        <v>7.08946857473655</v>
      </c>
      <c r="N1052" s="1">
        <f t="shared" si="1270"/>
        <v>8.5696497257361504</v>
      </c>
      <c r="O1052" s="1">
        <f t="shared" si="1270"/>
        <v>8.6973191170963613</v>
      </c>
      <c r="P1052" s="1">
        <f>SUM(P1053:P1054)</f>
        <v>8.3335314348002676</v>
      </c>
      <c r="Q1052" s="1">
        <f>SUM(Q1053:Q1054)</f>
        <v>9.201279261889372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2.090992601325846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2.3490243867209006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3.2071498040685187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3.8952047709057278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5.137650849293939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5.3768514287650984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5.6483258069943627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5.7396344229118075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7.1252513949571732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7.193942486538182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6.3817466382978374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7.0560973335894452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8.8971489466511088E-4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1.0250983362078527E-3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0.21538654704582888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0.57690452664673142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0.81283488602094045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1.3498341518247421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1.4443983307789765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1.5033766305581786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1.9517847965024298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2.1451819282999258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156.22399725192645</v>
      </c>
      <c r="G1055" s="3">
        <f>[1]Residential!C$245</f>
        <v>162.14204722674634</v>
      </c>
      <c r="H1055" s="3">
        <f>[1]Residential!D$245</f>
        <v>162.07780184773489</v>
      </c>
      <c r="I1055" s="3">
        <f>[1]Residential!E$245</f>
        <v>161.81240667713357</v>
      </c>
      <c r="J1055" s="3">
        <f>[1]Residential!F$245</f>
        <v>161.69042546314938</v>
      </c>
      <c r="K1055" s="3">
        <f>[1]Residential!G$245</f>
        <v>159.16434264347743</v>
      </c>
      <c r="L1055" s="3">
        <f>[1]Residential!H$245</f>
        <v>155.47610372862488</v>
      </c>
      <c r="M1055" s="3">
        <f>[1]Residential!I$245</f>
        <v>151.78477930833589</v>
      </c>
      <c r="N1055" s="3">
        <f>[1]Residential!J$245</f>
        <v>146.88114547332171</v>
      </c>
      <c r="O1055" s="3">
        <f>[1]Residential!K$245</f>
        <v>140.30146065336456</v>
      </c>
      <c r="P1055" s="3">
        <f>[1]Residential!L$245</f>
        <v>137.67354851194747</v>
      </c>
      <c r="Q1055" s="3">
        <f>[1]Residential!M$245</f>
        <v>120.31018119592265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129.24571907127424</v>
      </c>
      <c r="G1056" s="1">
        <f>[1]Residential!C$116</f>
        <v>136.21202747032999</v>
      </c>
      <c r="H1056" s="1">
        <f>[1]Residential!D$116</f>
        <v>136.11968351281251</v>
      </c>
      <c r="I1056" s="1">
        <f>[1]Residential!E$116</f>
        <v>136.22516611906022</v>
      </c>
      <c r="J1056" s="1">
        <f>[1]Residential!F$116</f>
        <v>135.99104501624089</v>
      </c>
      <c r="K1056" s="1">
        <f>[1]Residential!G$116</f>
        <v>133.5880443983651</v>
      </c>
      <c r="L1056" s="1">
        <f>[1]Residential!H$116</f>
        <v>130.0984479733248</v>
      </c>
      <c r="M1056" s="1">
        <f>[1]Residential!I$116</f>
        <v>126.6566039346436</v>
      </c>
      <c r="N1056" s="1">
        <f>[1]Residential!J$116</f>
        <v>121.44152306027587</v>
      </c>
      <c r="O1056" s="1">
        <f>[1]Residential!K$116</f>
        <v>115.3267707878049</v>
      </c>
      <c r="P1056" s="1">
        <f>[1]Residential!L$116</f>
        <v>113.15746487427877</v>
      </c>
      <c r="Q1056" s="1">
        <f>[1]Residential!M$116</f>
        <v>96.232833089763034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27.968325006979391</v>
      </c>
      <c r="G1057" s="1">
        <f t="shared" ref="G1057:K1057" si="1273">SUM(G1058:G1059)</f>
        <v>30.400337407524717</v>
      </c>
      <c r="H1057" s="1">
        <f t="shared" si="1273"/>
        <v>33.269215015327504</v>
      </c>
      <c r="I1057" s="1">
        <f t="shared" si="1273"/>
        <v>32.873433157048517</v>
      </c>
      <c r="J1057" s="1">
        <f t="shared" si="1273"/>
        <v>36.774378321720015</v>
      </c>
      <c r="K1057" s="1">
        <f t="shared" si="1273"/>
        <v>36.105019492150454</v>
      </c>
      <c r="L1057" s="1">
        <f t="shared" ref="L1057:O1057" si="1274">SUM(L1058:L1059)</f>
        <v>34.908204977527461</v>
      </c>
      <c r="M1057" s="1">
        <f t="shared" si="1274"/>
        <v>34.244052623106327</v>
      </c>
      <c r="N1057" s="1">
        <f t="shared" si="1274"/>
        <v>32.428775999114173</v>
      </c>
      <c r="O1057" s="1">
        <f t="shared" si="1274"/>
        <v>32.446773260491753</v>
      </c>
      <c r="P1057" s="1">
        <f>SUM(P1058:P1059)</f>
        <v>32.337413323933767</v>
      </c>
      <c r="Q1057" s="1">
        <f>SUM(Q1058:Q1059)</f>
        <v>32.235223773640051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8.9079990248505538</v>
      </c>
      <c r="G1058" s="1">
        <f>[1]Residential!C$102</f>
        <v>7.6987488038026157</v>
      </c>
      <c r="H1058" s="1">
        <f>[1]Residential!D$102</f>
        <v>8.5839857384830367</v>
      </c>
      <c r="I1058" s="1">
        <f>[1]Residential!E$102</f>
        <v>6.0072322680787567</v>
      </c>
      <c r="J1058" s="1">
        <f>[1]Residential!F$102</f>
        <v>5.3676466460261985</v>
      </c>
      <c r="K1058" s="1">
        <f>[1]Residential!G$102</f>
        <v>4.6975378426684005</v>
      </c>
      <c r="L1058" s="1">
        <f>[1]Residential!H$102</f>
        <v>3.5006915908825578</v>
      </c>
      <c r="M1058" s="1">
        <f>[1]Residential!I$102</f>
        <v>2.4638370033534964</v>
      </c>
      <c r="N1058" s="1">
        <f>[1]Residential!J$102</f>
        <v>0.64834006001376909</v>
      </c>
      <c r="O1058" s="1">
        <f>[1]Residential!K$102</f>
        <v>0.66627627696937264</v>
      </c>
      <c r="P1058" s="1">
        <f>[1]Residential!L$102</f>
        <v>0.55595343979972389</v>
      </c>
      <c r="Q1058" s="1">
        <f>[1]Residential!M$102</f>
        <v>0.453593483987285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19.060325982128838</v>
      </c>
      <c r="G1059" s="1">
        <f>[1]Residential!C$104</f>
        <v>22.701588603722101</v>
      </c>
      <c r="H1059" s="1">
        <f>[1]Residential!D$104</f>
        <v>24.685229276844467</v>
      </c>
      <c r="I1059" s="1">
        <f>[1]Residential!E$104</f>
        <v>26.866200888969757</v>
      </c>
      <c r="J1059" s="1">
        <f>[1]Residential!F$104</f>
        <v>31.406731675693816</v>
      </c>
      <c r="K1059" s="1">
        <f>[1]Residential!G$104</f>
        <v>31.407481649482055</v>
      </c>
      <c r="L1059" s="1">
        <f>[1]Residential!H$104</f>
        <v>31.407513386644904</v>
      </c>
      <c r="M1059" s="1">
        <f>[1]Residential!I$104</f>
        <v>31.78021561975283</v>
      </c>
      <c r="N1059" s="1">
        <f>[1]Residential!J$104</f>
        <v>31.780435939100403</v>
      </c>
      <c r="O1059" s="1">
        <f>[1]Residential!K$104</f>
        <v>31.780496983522383</v>
      </c>
      <c r="P1059" s="1">
        <f>[1]Residential!L$104</f>
        <v>31.781459884134044</v>
      </c>
      <c r="Q1059" s="1">
        <f>[1]Residential!M$104</f>
        <v>31.781630289652767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45.124385671003765</v>
      </c>
      <c r="G1060" s="1">
        <f t="shared" ref="G1060:O1060" si="1275">G1061</f>
        <v>38.523372218544118</v>
      </c>
      <c r="H1060" s="1">
        <f t="shared" si="1275"/>
        <v>38.640461168441419</v>
      </c>
      <c r="I1060" s="1">
        <f t="shared" si="1275"/>
        <v>38.682040095919149</v>
      </c>
      <c r="J1060" s="1">
        <f t="shared" si="1275"/>
        <v>32.294405231404895</v>
      </c>
      <c r="K1060" s="1">
        <f t="shared" si="1275"/>
        <v>30.185262493703213</v>
      </c>
      <c r="L1060" s="1">
        <f t="shared" si="1275"/>
        <v>29.111521649211596</v>
      </c>
      <c r="M1060" s="1">
        <f t="shared" si="1275"/>
        <v>25.109959300853589</v>
      </c>
      <c r="N1060" s="1">
        <f t="shared" si="1275"/>
        <v>23.433243430585676</v>
      </c>
      <c r="O1060" s="1">
        <f t="shared" si="1275"/>
        <v>19.970024057186528</v>
      </c>
      <c r="P1060" s="1">
        <f>P1061</f>
        <v>14.652800379489387</v>
      </c>
      <c r="Q1060" s="1">
        <f>Q1061</f>
        <v>5.3590012068572914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45.124385671003765</v>
      </c>
      <c r="G1061" s="1">
        <f>[1]Residential!C$105</f>
        <v>38.523372218544118</v>
      </c>
      <c r="H1061" s="1">
        <f>[1]Residential!D$105</f>
        <v>38.640461168441419</v>
      </c>
      <c r="I1061" s="1">
        <f>[1]Residential!E$105</f>
        <v>38.682040095919149</v>
      </c>
      <c r="J1061" s="1">
        <f>[1]Residential!F$105</f>
        <v>32.294405231404895</v>
      </c>
      <c r="K1061" s="1">
        <f>[1]Residential!G$105</f>
        <v>30.185262493703213</v>
      </c>
      <c r="L1061" s="1">
        <f>[1]Residential!H$105</f>
        <v>29.111521649211596</v>
      </c>
      <c r="M1061" s="1">
        <f>[1]Residential!I$105</f>
        <v>25.109959300853589</v>
      </c>
      <c r="N1061" s="1">
        <f>[1]Residential!J$105</f>
        <v>23.433243430585676</v>
      </c>
      <c r="O1061" s="1">
        <f>[1]Residential!K$105</f>
        <v>19.970024057186528</v>
      </c>
      <c r="P1061" s="1">
        <f>[1]Residential!L$105</f>
        <v>14.652800379489387</v>
      </c>
      <c r="Q1061" s="1">
        <f>[1]Residential!M$105</f>
        <v>5.3590012068572914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36.569914252138517</v>
      </c>
      <c r="G1062" s="1">
        <f t="shared" ref="G1062:K1062" si="1276">SUM(G1063:G1064)</f>
        <v>39.30904908801768</v>
      </c>
      <c r="H1062" s="1">
        <f t="shared" si="1276"/>
        <v>37.2833792640388</v>
      </c>
      <c r="I1062" s="1">
        <f t="shared" si="1276"/>
        <v>38.766398840313613</v>
      </c>
      <c r="J1062" s="1">
        <f t="shared" si="1276"/>
        <v>41.390072866114785</v>
      </c>
      <c r="K1062" s="1">
        <f t="shared" si="1276"/>
        <v>41.635342830183625</v>
      </c>
      <c r="L1062" s="1">
        <f t="shared" ref="L1062:O1062" si="1277">SUM(L1063:L1064)</f>
        <v>41.639599910946728</v>
      </c>
      <c r="M1062" s="1">
        <f t="shared" si="1277"/>
        <v>43.194801637303215</v>
      </c>
      <c r="N1062" s="1">
        <f t="shared" si="1277"/>
        <v>41.809992225766834</v>
      </c>
      <c r="O1062" s="1">
        <f t="shared" si="1277"/>
        <v>39.945941874782207</v>
      </c>
      <c r="P1062" s="1">
        <f>SUM(P1063:P1064)</f>
        <v>43.318064670305844</v>
      </c>
      <c r="Q1062" s="1">
        <f>SUM(Q1063:Q1064)</f>
        <v>37.813389489164038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36.569914252138517</v>
      </c>
      <c r="G1063" s="1">
        <f>[1]Residential!C$106</f>
        <v>39.30904908801768</v>
      </c>
      <c r="H1063" s="1">
        <f>[1]Residential!D$106</f>
        <v>37.272631346251558</v>
      </c>
      <c r="I1063" s="1">
        <f>[1]Residential!E$106</f>
        <v>38.75533428398294</v>
      </c>
      <c r="J1063" s="1">
        <f>[1]Residential!F$106</f>
        <v>38.902621315278395</v>
      </c>
      <c r="K1063" s="1">
        <f>[1]Residential!G$106</f>
        <v>36.957795820206826</v>
      </c>
      <c r="L1063" s="1">
        <f>[1]Residential!H$106</f>
        <v>35.854543115341599</v>
      </c>
      <c r="M1063" s="1">
        <f>[1]Residential!I$106</f>
        <v>34.769319247360983</v>
      </c>
      <c r="N1063" s="1">
        <f>[1]Residential!J$106</f>
        <v>32.794496022350991</v>
      </c>
      <c r="O1063" s="1">
        <f>[1]Residential!K$106</f>
        <v>30.562293282959224</v>
      </c>
      <c r="P1063" s="1">
        <f>[1]Residential!L$106</f>
        <v>29.934133541403661</v>
      </c>
      <c r="Q1063" s="1">
        <f>[1]Residential!M$106</f>
        <v>24.423720612325969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1.0747917787240926E-2</v>
      </c>
      <c r="I1064" s="1">
        <f>[1]Residential!E$107</f>
        <v>1.1064556330673382E-2</v>
      </c>
      <c r="J1064" s="1">
        <f>[1]Residential!F$107</f>
        <v>2.4874515508363899</v>
      </c>
      <c r="K1064" s="1">
        <f>[1]Residential!G$107</f>
        <v>4.677547009976796</v>
      </c>
      <c r="L1064" s="1">
        <f>[1]Residential!H$107</f>
        <v>5.7850567956051258</v>
      </c>
      <c r="M1064" s="1">
        <f>[1]Residential!I$107</f>
        <v>8.4254823899422284</v>
      </c>
      <c r="N1064" s="1">
        <f>[1]Residential!J$107</f>
        <v>9.0154962034158412</v>
      </c>
      <c r="O1064" s="1">
        <f>[1]Residential!K$107</f>
        <v>9.3836485918229862</v>
      </c>
      <c r="P1064" s="1">
        <f>[1]Residential!L$107</f>
        <v>13.383931128902184</v>
      </c>
      <c r="Q1064" s="1">
        <f>[1]Residential!M$107</f>
        <v>13.389668876838073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7.2001140550535803E-2</v>
      </c>
      <c r="G1065" s="1">
        <f t="shared" ref="G1065:O1065" si="1278">G1066</f>
        <v>7.2000922463490505E-2</v>
      </c>
      <c r="H1065" s="1">
        <f t="shared" si="1278"/>
        <v>1.2009057683073788E-3</v>
      </c>
      <c r="I1065" s="1">
        <f t="shared" si="1278"/>
        <v>1.0127276723092696E-3</v>
      </c>
      <c r="J1065" s="1">
        <f t="shared" si="1278"/>
        <v>4.1203386673812243E-4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7.2001140550535803E-2</v>
      </c>
      <c r="G1066" s="1">
        <f>[1]Residential!C$108</f>
        <v>7.2000922463490505E-2</v>
      </c>
      <c r="H1066" s="1">
        <f>[1]Residential!D$108</f>
        <v>1.2009057683073788E-3</v>
      </c>
      <c r="I1066" s="1">
        <f>[1]Residential!E$108</f>
        <v>1.0127276723092696E-3</v>
      </c>
      <c r="J1066" s="1">
        <f>[1]Residential!F$108</f>
        <v>4.1203386673812243E-4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3.9944600485965722</v>
      </c>
      <c r="G1067" s="1">
        <f>SUM([1]Residential!C$109:C$110)</f>
        <v>7.6979040252008977</v>
      </c>
      <c r="H1067" s="1">
        <f>SUM([1]Residential!D$109:D$110)</f>
        <v>8.3260161467253084</v>
      </c>
      <c r="I1067" s="1">
        <f>SUM([1]Residential!E$109:E$110)</f>
        <v>8.2874576544472092</v>
      </c>
      <c r="J1067" s="1">
        <f>SUM([1]Residential!F$109:F$110)</f>
        <v>8.3164254049465249</v>
      </c>
      <c r="K1067" s="1">
        <f>SUM([1]Residential!G$109:G$110)</f>
        <v>9.136153662707267</v>
      </c>
      <c r="L1067" s="1">
        <f>SUM([1]Residential!H$109:H$110)</f>
        <v>8.4619889352906394</v>
      </c>
      <c r="M1067" s="1">
        <f>SUM([1]Residential!I$109:I$110)</f>
        <v>8.9569088163891788</v>
      </c>
      <c r="N1067" s="1">
        <f>SUM([1]Residential!J$109:J$110)</f>
        <v>8.7725017222473856</v>
      </c>
      <c r="O1067" s="1">
        <f>SUM([1]Residential!K$109:K$110)</f>
        <v>8.5488702572396491</v>
      </c>
      <c r="P1067" s="1">
        <f>SUM([1]Residential!L$109:L$110)</f>
        <v>8.6276582485307554</v>
      </c>
      <c r="Q1067" s="1">
        <f>SUM([1]Residential!M$109:M$110)</f>
        <v>7.8185125197967462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7.3824545458657215E-2</v>
      </c>
      <c r="G1068" s="1">
        <f>[1]Residential!C$109</f>
        <v>4.8955322480880928E-3</v>
      </c>
      <c r="H1068" s="1">
        <f>[1]Residential!D$109</f>
        <v>0.19174056535694048</v>
      </c>
      <c r="I1068" s="1">
        <f>[1]Residential!E$109</f>
        <v>1.2707755474990567</v>
      </c>
      <c r="J1068" s="1">
        <f>[1]Residential!F$109</f>
        <v>1.2835188511408553</v>
      </c>
      <c r="K1068" s="1">
        <f>[1]Residential!G$109</f>
        <v>1.2919948865146225</v>
      </c>
      <c r="L1068" s="1">
        <f>[1]Residential!H$109</f>
        <v>1.3031440064631257</v>
      </c>
      <c r="M1068" s="1">
        <f>[1]Residential!I$109</f>
        <v>1.306156041793423</v>
      </c>
      <c r="N1068" s="1">
        <f>[1]Residential!J$109</f>
        <v>1.3061680503881337</v>
      </c>
      <c r="O1068" s="1">
        <f>[1]Residential!K$109</f>
        <v>1.3187671879755629</v>
      </c>
      <c r="P1068" s="1">
        <f>[1]Residential!L$109</f>
        <v>1.318818057986608</v>
      </c>
      <c r="Q1068" s="1">
        <f>[1]Residential!M$109</f>
        <v>1.3230117943013493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7.3824545458657215E-2</v>
      </c>
      <c r="G1069" s="1">
        <f t="shared" ref="G1069:K1069" si="1279">IFERROR(G$1068/G$1043,0)*G1044</f>
        <v>4.8955322480880928E-3</v>
      </c>
      <c r="H1069" s="1">
        <f t="shared" si="1279"/>
        <v>0.19174056535694048</v>
      </c>
      <c r="I1069" s="1">
        <f t="shared" si="1279"/>
        <v>1.2609827404857408</v>
      </c>
      <c r="J1069" s="1">
        <f t="shared" si="1279"/>
        <v>1.2690232766585501</v>
      </c>
      <c r="K1069" s="1">
        <f t="shared" si="1279"/>
        <v>1.280002056787801</v>
      </c>
      <c r="L1069" s="1">
        <f t="shared" ref="L1069:O1069" si="1280">IFERROR(L$1068/L$1043,0)*L1044</f>
        <v>1.2899208939779216</v>
      </c>
      <c r="M1069" s="1">
        <f t="shared" si="1280"/>
        <v>1.2774936981227356</v>
      </c>
      <c r="N1069" s="1">
        <f t="shared" si="1280"/>
        <v>1.277682738087248</v>
      </c>
      <c r="O1069" s="1">
        <f t="shared" si="1280"/>
        <v>1.2820757555440419</v>
      </c>
      <c r="P1069" s="1">
        <f t="shared" ref="P1069:Q1071" si="1281">IFERROR(P$1068/P$1043,0)*P1044</f>
        <v>1.2895020659466494</v>
      </c>
      <c r="Q1069" s="1">
        <f t="shared" si="1281"/>
        <v>1.2724546977047788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9.7928070133159652E-3</v>
      </c>
      <c r="J1071" s="1">
        <f t="shared" si="1284"/>
        <v>1.4495574482305325E-2</v>
      </c>
      <c r="K1071" s="1">
        <f t="shared" si="1284"/>
        <v>1.1992829726821376E-2</v>
      </c>
      <c r="L1071" s="1">
        <f t="shared" ref="L1071:O1071" si="1285">IFERROR(L$1068/L$1043,0)*L1046</f>
        <v>1.3223112485204044E-2</v>
      </c>
      <c r="M1071" s="1">
        <f t="shared" si="1285"/>
        <v>2.8662343670687457E-2</v>
      </c>
      <c r="N1071" s="1">
        <f t="shared" si="1285"/>
        <v>2.8485312300885753E-2</v>
      </c>
      <c r="O1071" s="1">
        <f t="shared" si="1285"/>
        <v>3.6691432431521009E-2</v>
      </c>
      <c r="P1071" s="1">
        <f t="shared" si="1281"/>
        <v>2.9315992039958747E-2</v>
      </c>
      <c r="Q1071" s="1">
        <f t="shared" si="1281"/>
        <v>5.0557096596570428E-2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3.9206355031379152</v>
      </c>
      <c r="G1072" s="1">
        <f t="shared" ref="G1072:K1072" si="1286">G1067-G1068</f>
        <v>7.69300849295281</v>
      </c>
      <c r="H1072" s="1">
        <f t="shared" si="1286"/>
        <v>8.1342755813683674</v>
      </c>
      <c r="I1072" s="1">
        <f t="shared" si="1286"/>
        <v>7.0166821069481529</v>
      </c>
      <c r="J1072" s="1">
        <f t="shared" si="1286"/>
        <v>7.0329065538056694</v>
      </c>
      <c r="K1072" s="1">
        <f t="shared" si="1286"/>
        <v>7.8441587761926446</v>
      </c>
      <c r="L1072" s="1">
        <f t="shared" ref="L1072:O1072" si="1287">L1067-L1068</f>
        <v>7.1588449288275138</v>
      </c>
      <c r="M1072" s="1">
        <f t="shared" si="1287"/>
        <v>7.6507527745957553</v>
      </c>
      <c r="N1072" s="1">
        <f t="shared" si="1287"/>
        <v>7.4663336718592515</v>
      </c>
      <c r="O1072" s="1">
        <f t="shared" si="1287"/>
        <v>7.2301030692640857</v>
      </c>
      <c r="P1072" s="1">
        <f>P1067-P1068</f>
        <v>7.3088401905441476</v>
      </c>
      <c r="Q1072" s="1">
        <f>Q1067-Q1068</f>
        <v>6.4955007254953969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9.1310724195116251</v>
      </c>
      <c r="G1073" s="1">
        <f t="shared" ref="G1073:O1073" si="1288">G1074</f>
        <v>9.2369782836702861</v>
      </c>
      <c r="H1073" s="1">
        <f t="shared" si="1288"/>
        <v>7.6265345603455081</v>
      </c>
      <c r="I1073" s="1">
        <f t="shared" si="1288"/>
        <v>6.5130400940208109</v>
      </c>
      <c r="J1073" s="1">
        <f t="shared" si="1288"/>
        <v>6.0514191694851238</v>
      </c>
      <c r="K1073" s="1">
        <f t="shared" si="1288"/>
        <v>5.3099476776802428</v>
      </c>
      <c r="L1073" s="1">
        <f t="shared" si="1288"/>
        <v>4.6929696416493947</v>
      </c>
      <c r="M1073" s="1">
        <f t="shared" si="1288"/>
        <v>3.8825426223185917</v>
      </c>
      <c r="N1073" s="1">
        <f t="shared" si="1288"/>
        <v>3.680315251107015</v>
      </c>
      <c r="O1073" s="1">
        <f t="shared" si="1288"/>
        <v>3.115319600772652</v>
      </c>
      <c r="P1073" s="1">
        <f>P1074</f>
        <v>2.9072799978546024</v>
      </c>
      <c r="Q1073" s="1">
        <f>Q1074</f>
        <v>1.8191668547397077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9.1310724195116251</v>
      </c>
      <c r="G1074" s="1">
        <f>[1]Residential!C$111</f>
        <v>9.2369782836702861</v>
      </c>
      <c r="H1074" s="1">
        <f>[1]Residential!D$111</f>
        <v>7.6265345603455081</v>
      </c>
      <c r="I1074" s="1">
        <f>[1]Residential!E$111</f>
        <v>6.5130400940208109</v>
      </c>
      <c r="J1074" s="1">
        <f>[1]Residential!F$111</f>
        <v>6.0514191694851238</v>
      </c>
      <c r="K1074" s="1">
        <f>[1]Residential!G$111</f>
        <v>5.3099476776802428</v>
      </c>
      <c r="L1074" s="1">
        <f>[1]Residential!H$111</f>
        <v>4.6929696416493947</v>
      </c>
      <c r="M1074" s="1">
        <f>[1]Residential!I$111</f>
        <v>3.8825426223185917</v>
      </c>
      <c r="N1074" s="1">
        <f>[1]Residential!J$111</f>
        <v>3.680315251107015</v>
      </c>
      <c r="O1074" s="1">
        <f>[1]Residential!K$111</f>
        <v>3.115319600772652</v>
      </c>
      <c r="P1074" s="1">
        <f>[1]Residential!L$111</f>
        <v>2.9072799978546024</v>
      </c>
      <c r="Q1074" s="1">
        <f>[1]Residential!M$111</f>
        <v>1.8191668547397077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2.6968843958541386</v>
      </c>
      <c r="G1075" s="1">
        <f t="shared" ref="G1075:O1075" si="1289">G1076</f>
        <v>3.1682213193780431</v>
      </c>
      <c r="H1075" s="1">
        <f t="shared" si="1289"/>
        <v>3.1691492223129893</v>
      </c>
      <c r="I1075" s="1">
        <f t="shared" si="1289"/>
        <v>3.2987615095439859</v>
      </c>
      <c r="J1075" s="1">
        <f t="shared" si="1289"/>
        <v>3.4135412297023384</v>
      </c>
      <c r="K1075" s="1">
        <f t="shared" si="1289"/>
        <v>3.4992839108565326</v>
      </c>
      <c r="L1075" s="1">
        <f t="shared" si="1289"/>
        <v>3.5675983901688362</v>
      </c>
      <c r="M1075" s="1">
        <f t="shared" si="1289"/>
        <v>3.621255611381947</v>
      </c>
      <c r="N1075" s="1">
        <f t="shared" si="1289"/>
        <v>3.6635829070552459</v>
      </c>
      <c r="O1075" s="1">
        <f t="shared" si="1289"/>
        <v>3.7012124788841403</v>
      </c>
      <c r="P1075" s="1">
        <f>P1076</f>
        <v>3.7012292663227049</v>
      </c>
      <c r="Q1075" s="1">
        <f>Q1076</f>
        <v>3.7014161447677094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2.6968843958541386</v>
      </c>
      <c r="G1076" s="1">
        <f>[1]Residential!C$112</f>
        <v>3.1682213193780431</v>
      </c>
      <c r="H1076" s="1">
        <f>[1]Residential!D$112</f>
        <v>3.1691492223129893</v>
      </c>
      <c r="I1076" s="1">
        <f>[1]Residential!E$112</f>
        <v>3.2987615095439859</v>
      </c>
      <c r="J1076" s="1">
        <f>[1]Residential!F$112</f>
        <v>3.4135412297023384</v>
      </c>
      <c r="K1076" s="1">
        <f>[1]Residential!G$112</f>
        <v>3.4992839108565326</v>
      </c>
      <c r="L1076" s="1">
        <f>[1]Residential!H$112</f>
        <v>3.5675983901688362</v>
      </c>
      <c r="M1076" s="1">
        <f>[1]Residential!I$112</f>
        <v>3.621255611381947</v>
      </c>
      <c r="N1076" s="1">
        <f>[1]Residential!J$112</f>
        <v>3.6635829070552459</v>
      </c>
      <c r="O1076" s="1">
        <f>[1]Residential!K$112</f>
        <v>3.7012124788841403</v>
      </c>
      <c r="P1076" s="1">
        <f>[1]Residential!L$112</f>
        <v>3.7012292663227049</v>
      </c>
      <c r="Q1076" s="1">
        <f>[1]Residential!M$112</f>
        <v>3.7014161447677094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0.7853371476322617</v>
      </c>
      <c r="G1077" s="1">
        <f t="shared" ref="G1077:O1077" si="1290">G1078</f>
        <v>0.94128097624198348</v>
      </c>
      <c r="H1077" s="1">
        <f t="shared" si="1290"/>
        <v>0.94128292768799648</v>
      </c>
      <c r="I1077" s="1">
        <f t="shared" si="1290"/>
        <v>0.94008077543731172</v>
      </c>
      <c r="J1077" s="1">
        <f t="shared" si="1290"/>
        <v>0.88746460897464718</v>
      </c>
      <c r="K1077" s="1">
        <f t="shared" si="1290"/>
        <v>0.85396958285744751</v>
      </c>
      <c r="L1077" s="1">
        <f t="shared" si="1290"/>
        <v>0.85376839573279151</v>
      </c>
      <c r="M1077" s="1">
        <f t="shared" si="1290"/>
        <v>0.78457337246827752</v>
      </c>
      <c r="N1077" s="1">
        <f t="shared" si="1290"/>
        <v>0.78996364746724812</v>
      </c>
      <c r="O1077" s="1">
        <f t="shared" si="1290"/>
        <v>0.73611424209461129</v>
      </c>
      <c r="P1077" s="1">
        <f>P1078</f>
        <v>0.75001428312332441</v>
      </c>
      <c r="Q1077" s="1">
        <f>Q1078</f>
        <v>0.62242667578122746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0.7853371476322617</v>
      </c>
      <c r="G1078" s="1">
        <f>[1]Residential!C$113</f>
        <v>0.94128097624198348</v>
      </c>
      <c r="H1078" s="1">
        <f>[1]Residential!D$113</f>
        <v>0.94128292768799648</v>
      </c>
      <c r="I1078" s="1">
        <f>[1]Residential!E$113</f>
        <v>0.94008077543731172</v>
      </c>
      <c r="J1078" s="1">
        <f>[1]Residential!F$113</f>
        <v>0.88746460897464718</v>
      </c>
      <c r="K1078" s="1">
        <f>[1]Residential!G$113</f>
        <v>0.85396958285744751</v>
      </c>
      <c r="L1078" s="1">
        <f>[1]Residential!H$113</f>
        <v>0.85376839573279151</v>
      </c>
      <c r="M1078" s="1">
        <f>[1]Residential!I$113</f>
        <v>0.78457337246827752</v>
      </c>
      <c r="N1078" s="1">
        <f>[1]Residential!J$113</f>
        <v>0.78996364746724812</v>
      </c>
      <c r="O1078" s="1">
        <f>[1]Residential!K$113</f>
        <v>0.73611424209461129</v>
      </c>
      <c r="P1078" s="1">
        <f>[1]Residential!L$113</f>
        <v>0.75001428312332441</v>
      </c>
      <c r="Q1078" s="1">
        <f>[1]Residential!M$113</f>
        <v>0.62242667578122746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2.9033389890074357</v>
      </c>
      <c r="G1081" s="1">
        <f>[1]Residential!C$10-[1]Residential!C$223</f>
        <v>6.8628832292887552</v>
      </c>
      <c r="H1081" s="1">
        <f>[1]Residential!D$10-[1]Residential!D$223</f>
        <v>6.8624443021646631</v>
      </c>
      <c r="I1081" s="1">
        <f>[1]Residential!E$10-[1]Residential!E$223</f>
        <v>6.8629412646573389</v>
      </c>
      <c r="J1081" s="1">
        <f>[1]Residential!F$10-[1]Residential!F$223</f>
        <v>6.8629261500257854</v>
      </c>
      <c r="K1081" s="1">
        <f>[1]Residential!G$10-[1]Residential!G$223</f>
        <v>6.8630647482263445</v>
      </c>
      <c r="L1081" s="1">
        <f>[1]Residential!H$10-[1]Residential!H$223</f>
        <v>6.8627960727973463</v>
      </c>
      <c r="M1081" s="1">
        <f>[1]Residential!I$10-[1]Residential!I$223</f>
        <v>6.8625099508224698</v>
      </c>
      <c r="N1081" s="1">
        <f>[1]Residential!J$10-[1]Residential!J$223</f>
        <v>6.8631478769322971</v>
      </c>
      <c r="O1081" s="1">
        <f>[1]Residential!K$10-[1]Residential!K$223</f>
        <v>6.8625150163533428</v>
      </c>
      <c r="P1081" s="1">
        <f>[1]Residential!L$10-[1]Residential!L$223</f>
        <v>6.8630047047184117</v>
      </c>
      <c r="Q1081" s="1">
        <f>[1]Residential!M$10-[1]Residential!M$223</f>
        <v>6.8636964250162773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26.978278180652222</v>
      </c>
      <c r="G1082" s="1">
        <f>[1]Residential!C$224</f>
        <v>25.930019756416364</v>
      </c>
      <c r="H1082" s="1">
        <f>[1]Residential!D$224</f>
        <v>25.958118334922403</v>
      </c>
      <c r="I1082" s="1">
        <f>[1]Residential!E$224</f>
        <v>25.587240558073322</v>
      </c>
      <c r="J1082" s="1">
        <f>[1]Residential!F$224</f>
        <v>25.699380446908492</v>
      </c>
      <c r="K1082" s="1">
        <f>[1]Residential!G$224</f>
        <v>25.576298245112312</v>
      </c>
      <c r="L1082" s="1">
        <f>[1]Residential!H$224</f>
        <v>25.377655755300072</v>
      </c>
      <c r="M1082" s="1">
        <f>[1]Residential!I$224</f>
        <v>25.128175373692297</v>
      </c>
      <c r="N1082" s="1">
        <f>[1]Residential!J$224</f>
        <v>25.439622413045868</v>
      </c>
      <c r="O1082" s="1">
        <f>[1]Residential!K$224</f>
        <v>24.974689865559672</v>
      </c>
      <c r="P1082" s="1">
        <f>[1]Residential!L$224</f>
        <v>24.516083637668665</v>
      </c>
      <c r="Q1082" s="1">
        <f>[1]Residential!M$224</f>
        <v>24.077348106159601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9.8845839457285294</v>
      </c>
      <c r="G1083" s="1">
        <f t="shared" ref="G1083:K1083" si="1292">SUM(G1084:G1085)</f>
        <v>10.604164690505122</v>
      </c>
      <c r="H1083" s="1">
        <f t="shared" si="1292"/>
        <v>11.867835747343637</v>
      </c>
      <c r="I1083" s="1">
        <f t="shared" si="1292"/>
        <v>11.144329440190216</v>
      </c>
      <c r="J1083" s="1">
        <f t="shared" si="1292"/>
        <v>11.901828267184907</v>
      </c>
      <c r="K1083" s="1">
        <f t="shared" si="1292"/>
        <v>11.64195646638834</v>
      </c>
      <c r="L1083" s="1">
        <f t="shared" ref="L1083:O1083" si="1293">SUM(L1084:L1085)</f>
        <v>11.381006637400347</v>
      </c>
      <c r="M1083" s="1">
        <f t="shared" si="1293"/>
        <v>10.329993570730688</v>
      </c>
      <c r="N1083" s="1">
        <f t="shared" si="1293"/>
        <v>10.981708084349707</v>
      </c>
      <c r="O1083" s="1">
        <f t="shared" si="1293"/>
        <v>11.096511798539064</v>
      </c>
      <c r="P1083" s="1">
        <f>SUM(P1084:P1085)</f>
        <v>9.8168902252765182</v>
      </c>
      <c r="Q1083" s="1">
        <f>SUM(Q1084:Q1085)</f>
        <v>10.731142630567957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6.6446943107071625</v>
      </c>
      <c r="G1084" s="1">
        <f>[1]Residential!C$231-G1058</f>
        <v>6.9687085476391495</v>
      </c>
      <c r="H1084" s="1">
        <f>[1]Residential!D$231-H1058</f>
        <v>6.9129203824748338</v>
      </c>
      <c r="I1084" s="1">
        <f>[1]Residential!E$231-I1058</f>
        <v>5.1436085769030084</v>
      </c>
      <c r="J1084" s="1">
        <f>[1]Residential!F$231-J1058</f>
        <v>4.1021821591894394</v>
      </c>
      <c r="K1084" s="1">
        <f>[1]Residential!G$231-K1058</f>
        <v>3.5900545755510516</v>
      </c>
      <c r="L1084" s="1">
        <f>[1]Residential!H$231-L1058</f>
        <v>2.997414095784019</v>
      </c>
      <c r="M1084" s="1">
        <f>[1]Residential!I$231-M1058</f>
        <v>1.8829844200302923</v>
      </c>
      <c r="N1084" s="1">
        <f>[1]Residential!J$231-N1058</f>
        <v>0.49548905026179446</v>
      </c>
      <c r="O1084" s="1">
        <f>[1]Residential!K$231-O1058</f>
        <v>0.50920021457721409</v>
      </c>
      <c r="P1084" s="1">
        <f>[1]Residential!L$231-P1058</f>
        <v>0.42488573872498248</v>
      </c>
      <c r="Q1084" s="1">
        <f>[1]Residential!M$231-Q1058</f>
        <v>0.34669749811557177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3.2398896350213668</v>
      </c>
      <c r="G1085" s="1">
        <f>[1]Residential!C$233-G1059</f>
        <v>3.6354561428659729</v>
      </c>
      <c r="H1085" s="1">
        <f>[1]Residential!D$233-H1059</f>
        <v>4.9549153648688034</v>
      </c>
      <c r="I1085" s="1">
        <f>[1]Residential!E$233-I1059</f>
        <v>6.0007208632872064</v>
      </c>
      <c r="J1085" s="1">
        <f>[1]Residential!F$233-J1059</f>
        <v>7.7996461079954678</v>
      </c>
      <c r="K1085" s="1">
        <f>[1]Residential!G$233-K1059</f>
        <v>8.0519018908372892</v>
      </c>
      <c r="L1085" s="1">
        <f>[1]Residential!H$233-L1059</f>
        <v>8.3835925416163271</v>
      </c>
      <c r="M1085" s="1">
        <f>[1]Residential!I$233-M1059</f>
        <v>8.4470091507003957</v>
      </c>
      <c r="N1085" s="1">
        <f>[1]Residential!J$233-N1059</f>
        <v>10.486219034087913</v>
      </c>
      <c r="O1085" s="1">
        <f>[1]Residential!K$233-O1059</f>
        <v>10.587311583961849</v>
      </c>
      <c r="P1085" s="1">
        <f>[1]Residential!L$233-P1059</f>
        <v>9.3920044865515351</v>
      </c>
      <c r="Q1085" s="1">
        <f>[1]Residential!M$233-Q1059</f>
        <v>10.384445132452385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6.9844558466540363</v>
      </c>
      <c r="G1086" s="1">
        <f t="shared" ref="G1086:O1086" si="1294">G1087</f>
        <v>5.9433055773854804</v>
      </c>
      <c r="H1086" s="1">
        <f t="shared" si="1294"/>
        <v>1.2032514066006499</v>
      </c>
      <c r="I1086" s="1">
        <f t="shared" si="1294"/>
        <v>1.9496102737585161</v>
      </c>
      <c r="J1086" s="1">
        <f t="shared" si="1294"/>
        <v>0.57612763396100775</v>
      </c>
      <c r="K1086" s="1">
        <f t="shared" si="1294"/>
        <v>4.3038624210183229E-3</v>
      </c>
      <c r="L1086" s="1">
        <f t="shared" si="1294"/>
        <v>4.3029230634061832E-3</v>
      </c>
      <c r="M1086" s="1">
        <f t="shared" si="1294"/>
        <v>4.0593033894431585E-3</v>
      </c>
      <c r="N1086" s="1">
        <f t="shared" si="1294"/>
        <v>5.4851420356918368E-3</v>
      </c>
      <c r="O1086" s="1">
        <f t="shared" si="1294"/>
        <v>7.8219328534245847E-3</v>
      </c>
      <c r="P1086" s="1">
        <f>P1087</f>
        <v>6.4033921464936583E-3</v>
      </c>
      <c r="Q1086" s="1">
        <f>Q1087</f>
        <v>1.7041429949056663E-2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6.9844558466540363</v>
      </c>
      <c r="G1087" s="1">
        <f>[1]Residential!C$234-G1061</f>
        <v>5.9433055773854804</v>
      </c>
      <c r="H1087" s="1">
        <f>[1]Residential!D$234-H1061</f>
        <v>1.2032514066006499</v>
      </c>
      <c r="I1087" s="1">
        <f>[1]Residential!E$234-I1061</f>
        <v>1.9496102737585161</v>
      </c>
      <c r="J1087" s="1">
        <f>[1]Residential!F$234-J1061</f>
        <v>0.57612763396100775</v>
      </c>
      <c r="K1087" s="1">
        <f>[1]Residential!G$234-K1061</f>
        <v>4.3038624210183229E-3</v>
      </c>
      <c r="L1087" s="1">
        <f>[1]Residential!H$234-L1061</f>
        <v>4.3029230634061832E-3</v>
      </c>
      <c r="M1087" s="1">
        <f>[1]Residential!I$234-M1061</f>
        <v>4.0593033894431585E-3</v>
      </c>
      <c r="N1087" s="1">
        <f>[1]Residential!J$234-N1061</f>
        <v>5.4851420356918368E-3</v>
      </c>
      <c r="O1087" s="1">
        <f>[1]Residential!K$234-O1061</f>
        <v>7.8219328534245847E-3</v>
      </c>
      <c r="P1087" s="1">
        <f>[1]Residential!L$234-P1061</f>
        <v>6.4033921464936583E-3</v>
      </c>
      <c r="Q1087" s="1">
        <f>[1]Residential!M$234-Q1061</f>
        <v>1.7041429949056663E-2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6.3804488105762758</v>
      </c>
      <c r="G1088" s="1">
        <f t="shared" ref="G1088:K1088" si="1295">SUM(G1089:G1090)</f>
        <v>5.140374652904022</v>
      </c>
      <c r="H1088" s="1">
        <f t="shared" si="1295"/>
        <v>9.0509138921074417</v>
      </c>
      <c r="I1088" s="1">
        <f t="shared" si="1295"/>
        <v>9.1606382023054511</v>
      </c>
      <c r="J1088" s="1">
        <f t="shared" si="1295"/>
        <v>10.256616118400109</v>
      </c>
      <c r="K1088" s="1">
        <f t="shared" si="1295"/>
        <v>10.891536536993378</v>
      </c>
      <c r="L1088" s="1">
        <f t="shared" ref="L1088:O1088" si="1296">SUM(L1089:L1090)</f>
        <v>11.093986055226887</v>
      </c>
      <c r="M1088" s="1">
        <f t="shared" si="1296"/>
        <v>11.928257351252476</v>
      </c>
      <c r="N1088" s="1">
        <f t="shared" si="1296"/>
        <v>11.618370951358539</v>
      </c>
      <c r="O1088" s="1">
        <f t="shared" si="1296"/>
        <v>11.16523283225747</v>
      </c>
      <c r="P1088" s="1">
        <f>SUM(P1089:P1090)</f>
        <v>11.9647164165475</v>
      </c>
      <c r="Q1088" s="1">
        <f>SUM(Q1089:Q1090)</f>
        <v>10.948711508669241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6.3804488105762758</v>
      </c>
      <c r="G1089" s="1">
        <f>[1]Residential!C$235-G1063</f>
        <v>5.140374652904022</v>
      </c>
      <c r="H1089" s="1">
        <f>[1]Residential!D$235-H1063</f>
        <v>9.0487549690891456</v>
      </c>
      <c r="I1089" s="1">
        <f>[1]Residential!E$235-I1063</f>
        <v>9.1581693034957112</v>
      </c>
      <c r="J1089" s="1">
        <f>[1]Residential!F$235-J1063</f>
        <v>9.7570784538795721</v>
      </c>
      <c r="K1089" s="1">
        <f>[1]Residential!G$235-K1063</f>
        <v>9.5988695703382945</v>
      </c>
      <c r="L1089" s="1">
        <f>[1]Residential!H$235-L1063</f>
        <v>9.3123372406946956</v>
      </c>
      <c r="M1089" s="1">
        <f>[1]Residential!I$235-M1063</f>
        <v>9.0304482546745888</v>
      </c>
      <c r="N1089" s="1">
        <f>[1]Residential!J$235-N1063</f>
        <v>8.5175525164752344</v>
      </c>
      <c r="O1089" s="1">
        <f>[1]Residential!K$235-O1063</f>
        <v>7.9378004327105529</v>
      </c>
      <c r="P1089" s="1">
        <f>[1]Residential!L$235-P1063</f>
        <v>7.7746463029551265</v>
      </c>
      <c r="Q1089" s="1">
        <f>[1]Residential!M$235-Q1063</f>
        <v>6.3434585616767372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2.1589230182957973E-3</v>
      </c>
      <c r="I1090" s="1">
        <f>[1]Residential!E$236-I1064</f>
        <v>2.4688988097400326E-3</v>
      </c>
      <c r="J1090" s="1">
        <f>[1]Residential!F$236-J1064</f>
        <v>0.4995376645205365</v>
      </c>
      <c r="K1090" s="1">
        <f>[1]Residential!G$236-K1064</f>
        <v>1.2926669666550827</v>
      </c>
      <c r="L1090" s="1">
        <f>[1]Residential!H$236-L1064</f>
        <v>1.7816488145321916</v>
      </c>
      <c r="M1090" s="1">
        <f>[1]Residential!I$236-M1064</f>
        <v>2.8978090965778875</v>
      </c>
      <c r="N1090" s="1">
        <f>[1]Residential!J$236-N1064</f>
        <v>3.1008184348833048</v>
      </c>
      <c r="O1090" s="1">
        <f>[1]Residential!K$236-O1064</f>
        <v>3.2274323995469167</v>
      </c>
      <c r="P1090" s="1">
        <f>[1]Residential!L$236-P1064</f>
        <v>4.1900701135923732</v>
      </c>
      <c r="Q1090" s="1">
        <f>[1]Residential!M$236-Q1064</f>
        <v>4.6052529469925041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1.3170389589835296</v>
      </c>
      <c r="G1093" s="1">
        <f t="shared" ref="G1093:K1093" si="1297">SUM(G1094,G1098)</f>
        <v>1.4633763117998542</v>
      </c>
      <c r="H1093" s="1">
        <f t="shared" si="1297"/>
        <v>1.4522091634225325</v>
      </c>
      <c r="I1093" s="1">
        <f t="shared" si="1297"/>
        <v>1.4455186431360432</v>
      </c>
      <c r="J1093" s="1">
        <f t="shared" si="1297"/>
        <v>1.4505704612036787</v>
      </c>
      <c r="K1093" s="1">
        <f t="shared" si="1297"/>
        <v>1.5935493945372858</v>
      </c>
      <c r="L1093" s="1">
        <f t="shared" ref="L1093:O1093" si="1298">SUM(L1094,L1098)</f>
        <v>1.4759605731211256</v>
      </c>
      <c r="M1093" s="1">
        <f t="shared" si="1298"/>
        <v>1.5622823298670838</v>
      </c>
      <c r="N1093" s="1">
        <f t="shared" si="1298"/>
        <v>1.5301204540562439</v>
      </c>
      <c r="O1093" s="1">
        <f t="shared" si="1298"/>
        <v>1.4911138700737536</v>
      </c>
      <c r="P1093" s="1">
        <f>SUM(P1094,P1098)</f>
        <v>1.5048561595446366</v>
      </c>
      <c r="Q1093" s="1">
        <f>SUM(Q1094,Q1098)</f>
        <v>1.3637221857545769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2.4341162839383812E-2</v>
      </c>
      <c r="G1094" s="1">
        <f>[1]Residential!C$238-G1068</f>
        <v>9.3064370535815219E-4</v>
      </c>
      <c r="H1094" s="1">
        <f>[1]Residential!D$238-H1068</f>
        <v>3.3443053809195628E-2</v>
      </c>
      <c r="I1094" s="1">
        <f>[1]Residential!E$238-I1068</f>
        <v>0.22165178052711565</v>
      </c>
      <c r="J1094" s="1">
        <f>[1]Residential!F$238-J1068</f>
        <v>0.22387437404964938</v>
      </c>
      <c r="K1094" s="1">
        <f>[1]Residential!G$238-K1068</f>
        <v>0.22535278467947251</v>
      </c>
      <c r="L1094" s="1">
        <f>[1]Residential!H$238-L1068</f>
        <v>0.22729752890803234</v>
      </c>
      <c r="M1094" s="1">
        <f>[1]Residential!I$238-M1068</f>
        <v>0.22782240457881753</v>
      </c>
      <c r="N1094" s="1">
        <f>[1]Residential!J$238-N1068</f>
        <v>0.22782491398834859</v>
      </c>
      <c r="O1094" s="1">
        <f>[1]Residential!K$238-O1068</f>
        <v>0.23002244579899211</v>
      </c>
      <c r="P1094" s="1">
        <f>[1]Residential!L$238-P1068</f>
        <v>0.23003130405841188</v>
      </c>
      <c r="Q1094" s="1">
        <f>[1]Residential!M$238-Q1068</f>
        <v>0.23076263308850264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2.4341162839383815E-2</v>
      </c>
      <c r="G1095" s="1">
        <f t="shared" ref="G1095:K1097" si="1299">IFERROR(G$1094/G$1043,0)*G1044</f>
        <v>9.306437053581523E-4</v>
      </c>
      <c r="H1095" s="1">
        <f t="shared" si="1299"/>
        <v>3.3443053809195628E-2</v>
      </c>
      <c r="I1095" s="1">
        <f t="shared" si="1299"/>
        <v>0.21994369516528151</v>
      </c>
      <c r="J1095" s="1">
        <f t="shared" si="1299"/>
        <v>0.2213460218865069</v>
      </c>
      <c r="K1095" s="1">
        <f t="shared" si="1299"/>
        <v>0.22326096713179105</v>
      </c>
      <c r="L1095" s="1">
        <f t="shared" ref="L1095:O1095" si="1300">IFERROR(L$1094/L$1043,0)*L1044</f>
        <v>0.22499112165184793</v>
      </c>
      <c r="M1095" s="1">
        <f t="shared" si="1300"/>
        <v>0.22282306005413538</v>
      </c>
      <c r="N1095" s="1">
        <f t="shared" si="1300"/>
        <v>0.22285643858967988</v>
      </c>
      <c r="O1095" s="1">
        <f t="shared" si="1300"/>
        <v>0.22362264065922141</v>
      </c>
      <c r="P1095" s="1">
        <f t="shared" ref="P1095:Q1097" si="1301">IFERROR(P$1094/P$1043,0)*P1044</f>
        <v>0.22491794074200955</v>
      </c>
      <c r="Q1095" s="1">
        <f t="shared" si="1301"/>
        <v>0.22194435287196437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1.7080853618341445E-3</v>
      </c>
      <c r="J1097" s="1">
        <f t="shared" si="1299"/>
        <v>2.5283521631425136E-3</v>
      </c>
      <c r="K1097" s="1">
        <f t="shared" si="1299"/>
        <v>2.0918175476814216E-3</v>
      </c>
      <c r="L1097" s="1">
        <f t="shared" ref="L1097:O1097" si="1303">IFERROR(L$1094/L$1043,0)*L1046</f>
        <v>2.3064072561844507E-3</v>
      </c>
      <c r="M1097" s="1">
        <f t="shared" si="1303"/>
        <v>4.9993445246821564E-3</v>
      </c>
      <c r="N1097" s="1">
        <f t="shared" si="1303"/>
        <v>4.9684753986687334E-3</v>
      </c>
      <c r="O1097" s="1">
        <f t="shared" si="1303"/>
        <v>6.3998051397706705E-3</v>
      </c>
      <c r="P1097" s="1">
        <f t="shared" si="1301"/>
        <v>5.1133633164023688E-3</v>
      </c>
      <c r="Q1097" s="1">
        <f t="shared" si="1301"/>
        <v>8.8182802165382539E-3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1.2926977961441457</v>
      </c>
      <c r="G1098" s="1">
        <f>[1]Residential!C$239-G1072</f>
        <v>1.4624456680944959</v>
      </c>
      <c r="H1098" s="1">
        <f>[1]Residential!D$239-H1072</f>
        <v>1.4187661096133368</v>
      </c>
      <c r="I1098" s="1">
        <f>[1]Residential!E$239-I1072</f>
        <v>1.2238668626089275</v>
      </c>
      <c r="J1098" s="1">
        <f>[1]Residential!F$239-J1072</f>
        <v>1.2266960871540293</v>
      </c>
      <c r="K1098" s="1">
        <f>[1]Residential!G$239-K1072</f>
        <v>1.3681966098578133</v>
      </c>
      <c r="L1098" s="1">
        <f>[1]Residential!H$239-L1072</f>
        <v>1.2486630442130933</v>
      </c>
      <c r="M1098" s="1">
        <f>[1]Residential!I$239-M1072</f>
        <v>1.3344599252882663</v>
      </c>
      <c r="N1098" s="1">
        <f>[1]Residential!J$239-N1072</f>
        <v>1.3022955400678953</v>
      </c>
      <c r="O1098" s="1">
        <f>[1]Residential!K$239-O1072</f>
        <v>1.2610914242747615</v>
      </c>
      <c r="P1098" s="1">
        <f>[1]Residential!L$239-P1072</f>
        <v>1.2748248554862247</v>
      </c>
      <c r="Q1098" s="1">
        <f>[1]Residential!M$239-Q1072</f>
        <v>1.1329595526660743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0.52047038136395685</v>
      </c>
      <c r="G1099" s="1">
        <f t="shared" ref="G1099:O1099" si="1304">G1100</f>
        <v>0.59724106552311973</v>
      </c>
      <c r="H1099" s="1">
        <f t="shared" si="1304"/>
        <v>0.31004394070313079</v>
      </c>
      <c r="I1099" s="1">
        <f t="shared" si="1304"/>
        <v>0.26475113219136315</v>
      </c>
      <c r="J1099" s="1">
        <f t="shared" si="1304"/>
        <v>0.24598321600226569</v>
      </c>
      <c r="K1099" s="1">
        <f t="shared" si="1304"/>
        <v>0.21584312137759198</v>
      </c>
      <c r="L1099" s="1">
        <f t="shared" si="1304"/>
        <v>0.19076797672974077</v>
      </c>
      <c r="M1099" s="1">
        <f t="shared" si="1304"/>
        <v>0.15783063851584744</v>
      </c>
      <c r="N1099" s="1">
        <f t="shared" si="1304"/>
        <v>0.14960781627124442</v>
      </c>
      <c r="O1099" s="1">
        <f t="shared" si="1304"/>
        <v>0.12667270621002125</v>
      </c>
      <c r="P1099" s="1">
        <f>P1100</f>
        <v>0.11819654335522767</v>
      </c>
      <c r="Q1099" s="1">
        <f>Q1100</f>
        <v>7.4046050526247242E-2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0.52047038136395685</v>
      </c>
      <c r="G1100" s="1">
        <f>[1]Residential!C$240-G1074</f>
        <v>0.59724106552311973</v>
      </c>
      <c r="H1100" s="1">
        <f>[1]Residential!D$240-H1074</f>
        <v>0.31004394070313079</v>
      </c>
      <c r="I1100" s="1">
        <f>[1]Residential!E$240-I1074</f>
        <v>0.26475113219136315</v>
      </c>
      <c r="J1100" s="1">
        <f>[1]Residential!F$240-J1074</f>
        <v>0.24598321600226569</v>
      </c>
      <c r="K1100" s="1">
        <f>[1]Residential!G$240-K1074</f>
        <v>0.21584312137759198</v>
      </c>
      <c r="L1100" s="1">
        <f>[1]Residential!H$240-L1074</f>
        <v>0.19076797672974077</v>
      </c>
      <c r="M1100" s="1">
        <f>[1]Residential!I$240-M1074</f>
        <v>0.15783063851584744</v>
      </c>
      <c r="N1100" s="1">
        <f>[1]Residential!J$240-N1074</f>
        <v>0.14960781627124442</v>
      </c>
      <c r="O1100" s="1">
        <f>[1]Residential!K$240-O1074</f>
        <v>0.12667270621002125</v>
      </c>
      <c r="P1100" s="1">
        <f>[1]Residential!L$240-P1074</f>
        <v>0.11819654335522767</v>
      </c>
      <c r="Q1100" s="1">
        <f>[1]Residential!M$240-Q1074</f>
        <v>7.4046050526247242E-2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0.16979221268604006</v>
      </c>
      <c r="G1101" s="1">
        <f t="shared" ref="G1101" si="1305">G1102</f>
        <v>0.19483688618825479</v>
      </c>
      <c r="H1101" s="1">
        <f t="shared" ref="H1101" si="1306">H1102</f>
        <v>0.12882298533396908</v>
      </c>
      <c r="I1101" s="1">
        <f t="shared" ref="I1101" si="1307">I1102</f>
        <v>0.1340925950551437</v>
      </c>
      <c r="J1101" s="1">
        <f t="shared" ref="J1101" si="1308">J1102</f>
        <v>0.13875780487115819</v>
      </c>
      <c r="K1101" s="1">
        <f t="shared" ref="K1101:O1101" si="1309">K1102</f>
        <v>0.1422427719901691</v>
      </c>
      <c r="L1101" s="1">
        <f t="shared" si="1309"/>
        <v>0.1450206336095694</v>
      </c>
      <c r="M1101" s="1">
        <f t="shared" si="1309"/>
        <v>0.1472064163677298</v>
      </c>
      <c r="N1101" s="1">
        <f t="shared" si="1309"/>
        <v>0.14892409162486286</v>
      </c>
      <c r="O1101" s="1">
        <f t="shared" si="1309"/>
        <v>0.15046077602099306</v>
      </c>
      <c r="P1101" s="1">
        <f>P1102</f>
        <v>0.15045822890031557</v>
      </c>
      <c r="Q1101" s="1">
        <f>Q1102</f>
        <v>0.15048560555100732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0.16979221268604006</v>
      </c>
      <c r="G1102" s="1">
        <f>[1]Residential!C$241-G1076</f>
        <v>0.19483688618825479</v>
      </c>
      <c r="H1102" s="1">
        <f>[1]Residential!D$241-H1076</f>
        <v>0.12882298533396908</v>
      </c>
      <c r="I1102" s="1">
        <f>[1]Residential!E$241-I1076</f>
        <v>0.1340925950551437</v>
      </c>
      <c r="J1102" s="1">
        <f>[1]Residential!F$241-J1076</f>
        <v>0.13875780487115819</v>
      </c>
      <c r="K1102" s="1">
        <f>[1]Residential!G$241-K1076</f>
        <v>0.1422427719901691</v>
      </c>
      <c r="L1102" s="1">
        <f>[1]Residential!H$241-L1076</f>
        <v>0.1450206336095694</v>
      </c>
      <c r="M1102" s="1">
        <f>[1]Residential!I$241-M1076</f>
        <v>0.1472064163677298</v>
      </c>
      <c r="N1102" s="1">
        <f>[1]Residential!J$241-N1076</f>
        <v>0.14892409162486286</v>
      </c>
      <c r="O1102" s="1">
        <f>[1]Residential!K$241-O1076</f>
        <v>0.15046077602099306</v>
      </c>
      <c r="P1102" s="1">
        <f>[1]Residential!L$241-P1076</f>
        <v>0.15045822890031557</v>
      </c>
      <c r="Q1102" s="1">
        <f>[1]Residential!M$241-Q1076</f>
        <v>0.15048560555100732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1.986720572110511</v>
      </c>
      <c r="H1103" s="1">
        <f t="shared" ref="H1103" si="1311">H1104</f>
        <v>1.9450411994110448</v>
      </c>
      <c r="I1103" s="1">
        <f t="shared" ref="I1103" si="1312">I1104</f>
        <v>1.4883002714365858</v>
      </c>
      <c r="J1103" s="1">
        <f t="shared" ref="J1103" si="1313">J1104</f>
        <v>1.1294969452853727</v>
      </c>
      <c r="K1103" s="1">
        <f t="shared" ref="K1103:O1103" si="1314">K1104</f>
        <v>1.0868660914045267</v>
      </c>
      <c r="L1103" s="1">
        <f t="shared" si="1314"/>
        <v>1.0866109561489965</v>
      </c>
      <c r="M1103" s="1">
        <f t="shared" si="1314"/>
        <v>0.99854576356903268</v>
      </c>
      <c r="N1103" s="1">
        <f t="shared" si="1314"/>
        <v>1.0054058733495741</v>
      </c>
      <c r="O1103" s="1">
        <f t="shared" si="1314"/>
        <v>0.93687594960494469</v>
      </c>
      <c r="P1103" s="1">
        <f>P1104</f>
        <v>0.95456267189797084</v>
      </c>
      <c r="Q1103" s="1">
        <f>Q1104</f>
        <v>0.79219869514151886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1.986720572110511</v>
      </c>
      <c r="H1104" s="1">
        <f>[1]Residential!D$242-H1078</f>
        <v>1.9450411994110448</v>
      </c>
      <c r="I1104" s="1">
        <f>[1]Residential!E$242-I1078</f>
        <v>1.4883002714365858</v>
      </c>
      <c r="J1104" s="1">
        <f>[1]Residential!F$242-J1078</f>
        <v>1.1294969452853727</v>
      </c>
      <c r="K1104" s="1">
        <f>[1]Residential!G$242-K1078</f>
        <v>1.0868660914045267</v>
      </c>
      <c r="L1104" s="1">
        <f>[1]Residential!H$242-L1078</f>
        <v>1.0866109561489965</v>
      </c>
      <c r="M1104" s="1">
        <f>[1]Residential!I$242-M1078</f>
        <v>0.99854576356903268</v>
      </c>
      <c r="N1104" s="1">
        <f>[1]Residential!J$242-N1078</f>
        <v>1.0054058733495741</v>
      </c>
      <c r="O1104" s="1">
        <f>[1]Residential!K$242-O1078</f>
        <v>0.93687594960494469</v>
      </c>
      <c r="P1104" s="1">
        <f>[1]Residential!L$242-P1078</f>
        <v>0.95456267189797084</v>
      </c>
      <c r="Q1104" s="1">
        <f>[1]Residential!M$242-Q1078</f>
        <v>0.79219869514151886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0.94999999999999984</v>
      </c>
      <c r="G1109" s="4">
        <f t="shared" ref="G1109:K1110" si="1322">IFERROR(G1058/G975,"-")</f>
        <v>0.94999999999999907</v>
      </c>
      <c r="H1109" s="4">
        <f t="shared" si="1322"/>
        <v>0.95</v>
      </c>
      <c r="I1109" s="4">
        <f t="shared" si="1322"/>
        <v>0.94999999999999929</v>
      </c>
      <c r="J1109" s="4">
        <f t="shared" si="1322"/>
        <v>0.95000000000000018</v>
      </c>
      <c r="K1109" s="4">
        <f t="shared" si="1322"/>
        <v>0.95000000000000007</v>
      </c>
      <c r="L1109" s="4">
        <f t="shared" ref="L1109:O1109" si="1323">IFERROR(L1058/L975,"-")</f>
        <v>0.94999999999999984</v>
      </c>
      <c r="M1109" s="4">
        <f t="shared" si="1323"/>
        <v>0.94999999999999951</v>
      </c>
      <c r="N1109" s="4">
        <f t="shared" si="1323"/>
        <v>0.95</v>
      </c>
      <c r="O1109" s="4">
        <f t="shared" si="1323"/>
        <v>0.95000000000000029</v>
      </c>
      <c r="P1109" s="4">
        <f>IFERROR(P1058/P975,"-")</f>
        <v>0.95</v>
      </c>
      <c r="Q1109" s="4">
        <f>IFERROR(Q1058/Q975,"-")</f>
        <v>0.94999999999999951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3.2000000000000011</v>
      </c>
      <c r="G1110" s="4">
        <f t="shared" si="1322"/>
        <v>3.2533333333333347</v>
      </c>
      <c r="H1110" s="4">
        <f t="shared" si="1322"/>
        <v>3.3333333333333335</v>
      </c>
      <c r="I1110" s="4">
        <f t="shared" si="1322"/>
        <v>3.466666666666669</v>
      </c>
      <c r="J1110" s="4">
        <f t="shared" si="1322"/>
        <v>3.5833333333333344</v>
      </c>
      <c r="K1110" s="4">
        <f t="shared" si="1322"/>
        <v>3.7</v>
      </c>
      <c r="L1110" s="4">
        <f t="shared" ref="L1110:O1110" si="1324">IFERROR(L1059/L976,"-")</f>
        <v>3.8000000000000003</v>
      </c>
      <c r="M1110" s="4">
        <f t="shared" si="1324"/>
        <v>3.9000000000000004</v>
      </c>
      <c r="N1110" s="4">
        <f t="shared" si="1324"/>
        <v>3.9000000000000017</v>
      </c>
      <c r="O1110" s="4">
        <f t="shared" si="1324"/>
        <v>3.9000000000000021</v>
      </c>
      <c r="P1110" s="4">
        <f>IFERROR(P1059/P976,"-")</f>
        <v>3.9</v>
      </c>
      <c r="Q1110" s="4">
        <f>IFERROR(Q1059/Q976,"-")</f>
        <v>3.9000000000000048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325">IFERROR(G1061/G985,"-")</f>
        <v>0.8958333333333337</v>
      </c>
      <c r="H1111" s="4">
        <f t="shared" si="1325"/>
        <v>0.89583333333333415</v>
      </c>
      <c r="I1111" s="4">
        <f t="shared" si="1325"/>
        <v>0.89583333333333492</v>
      </c>
      <c r="J1111" s="4">
        <f t="shared" si="1325"/>
        <v>0.89583333333333337</v>
      </c>
      <c r="K1111" s="4">
        <f t="shared" si="1325"/>
        <v>0.8958333333333337</v>
      </c>
      <c r="L1111" s="4">
        <f t="shared" ref="L1111:O1111" si="1326">IFERROR(L1061/L985,"-")</f>
        <v>0.89583333333333415</v>
      </c>
      <c r="M1111" s="4">
        <f t="shared" si="1326"/>
        <v>0.89583333333333381</v>
      </c>
      <c r="N1111" s="4">
        <f t="shared" si="1326"/>
        <v>0.89583333333333426</v>
      </c>
      <c r="O1111" s="4">
        <f t="shared" si="1326"/>
        <v>0.89583333333333437</v>
      </c>
      <c r="P1111" s="4">
        <f>IFERROR(P1061/P985,"-")</f>
        <v>0.89583333333333393</v>
      </c>
      <c r="Q1111" s="4">
        <f>IFERROR(Q1061/Q985,"-")</f>
        <v>0.8958333333333347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0.95000000000000007</v>
      </c>
      <c r="G1112" s="4">
        <f t="shared" ref="G1112:K1112" si="1327">IFERROR(G1063/G998,"-")</f>
        <v>0.9500000000000004</v>
      </c>
      <c r="H1112" s="4">
        <f t="shared" si="1327"/>
        <v>0.94999999999999962</v>
      </c>
      <c r="I1112" s="4">
        <f t="shared" si="1327"/>
        <v>0.94999999999999951</v>
      </c>
      <c r="J1112" s="4">
        <f t="shared" si="1327"/>
        <v>0.95000000000000018</v>
      </c>
      <c r="K1112" s="4">
        <f t="shared" si="1327"/>
        <v>0.94999999999999984</v>
      </c>
      <c r="L1112" s="4">
        <f t="shared" ref="L1112:O1112" si="1328">IFERROR(L1063/L998,"-")</f>
        <v>0.95000000000000007</v>
      </c>
      <c r="M1112" s="4">
        <f t="shared" si="1328"/>
        <v>0.94999999999999873</v>
      </c>
      <c r="N1112" s="4">
        <f t="shared" si="1328"/>
        <v>0.94999999999999962</v>
      </c>
      <c r="O1112" s="4">
        <f t="shared" si="1328"/>
        <v>0.95</v>
      </c>
      <c r="P1112" s="4">
        <f>IFERROR(P1063/P998,"-")</f>
        <v>0.95</v>
      </c>
      <c r="Q1112" s="4">
        <f>IFERROR(Q1063/Q998,"-")</f>
        <v>0.95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1.9999999999999998</v>
      </c>
      <c r="I1113" s="4">
        <f t="shared" si="1329"/>
        <v>2.080000000000001</v>
      </c>
      <c r="J1113" s="4">
        <f t="shared" si="1329"/>
        <v>2.1500000000000008</v>
      </c>
      <c r="K1113" s="4">
        <f t="shared" si="1329"/>
        <v>2.2199999999999993</v>
      </c>
      <c r="L1113" s="4">
        <f t="shared" ref="L1113:O1113" si="1330">IFERROR(L1064/L999,"-")</f>
        <v>2.2799999999999994</v>
      </c>
      <c r="M1113" s="4">
        <f t="shared" si="1330"/>
        <v>2.34</v>
      </c>
      <c r="N1113" s="4">
        <f t="shared" si="1330"/>
        <v>2.3400000000000003</v>
      </c>
      <c r="O1113" s="4">
        <f t="shared" si="1330"/>
        <v>2.3400000000000016</v>
      </c>
      <c r="P1113" s="4">
        <f>IFERROR(P1064/P999,"-")</f>
        <v>2.3399999999999994</v>
      </c>
      <c r="Q1113" s="4">
        <f>IFERROR(Q1064/Q999,"-")</f>
        <v>2.34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0.71999999999999942</v>
      </c>
      <c r="G1114" s="4">
        <f t="shared" ref="G1114:K1114" si="1331">IFERROR(G1066/G1017,"-")</f>
        <v>0.72000000000000075</v>
      </c>
      <c r="H1114" s="4">
        <f t="shared" si="1331"/>
        <v>0.71999999999999931</v>
      </c>
      <c r="I1114" s="4">
        <f t="shared" si="1331"/>
        <v>0.72000000000000064</v>
      </c>
      <c r="J1114" s="4">
        <f t="shared" si="1331"/>
        <v>0.71999999999999986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0.71999999999999975</v>
      </c>
      <c r="G1119" s="4">
        <f t="shared" ref="G1119:K1119" si="1333">IFERROR(G1074/G1022,"-")</f>
        <v>0.71999999999999986</v>
      </c>
      <c r="H1119" s="4">
        <f t="shared" si="1333"/>
        <v>0.71999999999999964</v>
      </c>
      <c r="I1119" s="4">
        <f t="shared" si="1333"/>
        <v>0.71999999999999964</v>
      </c>
      <c r="J1119" s="4">
        <f t="shared" si="1333"/>
        <v>0.7200000000000002</v>
      </c>
      <c r="K1119" s="4">
        <f t="shared" si="1333"/>
        <v>0.71999999999999942</v>
      </c>
      <c r="L1119" s="4">
        <f t="shared" ref="L1119:O1119" si="1334">IFERROR(L1074/L1022,"-")</f>
        <v>0.7200000000000002</v>
      </c>
      <c r="M1119" s="4">
        <f t="shared" si="1334"/>
        <v>0.72000000000000031</v>
      </c>
      <c r="N1119" s="4">
        <f t="shared" si="1334"/>
        <v>0.72000000000000031</v>
      </c>
      <c r="O1119" s="4">
        <f t="shared" si="1334"/>
        <v>0.72000000000000008</v>
      </c>
      <c r="P1119" s="4">
        <f>IFERROR(P1074/P1022,"-")</f>
        <v>0.72000000000000053</v>
      </c>
      <c r="Q1119" s="4">
        <f>IFERROR(Q1074/Q1022,"-")</f>
        <v>0.7200000000000002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0.9</v>
      </c>
      <c r="G1120" s="4">
        <f t="shared" ref="G1120:K1120" si="1335">IFERROR(G1076/G1027,"-")</f>
        <v>0.9</v>
      </c>
      <c r="H1120" s="4">
        <f t="shared" si="1335"/>
        <v>0.90000000000000058</v>
      </c>
      <c r="I1120" s="4">
        <f t="shared" si="1335"/>
        <v>0.89999999999999969</v>
      </c>
      <c r="J1120" s="4">
        <f t="shared" si="1335"/>
        <v>0.90000000000000013</v>
      </c>
      <c r="K1120" s="4">
        <f t="shared" si="1335"/>
        <v>0.9</v>
      </c>
      <c r="L1120" s="4">
        <f t="shared" ref="L1120:O1120" si="1336">IFERROR(L1076/L1027,"-")</f>
        <v>0.89999999999999991</v>
      </c>
      <c r="M1120" s="4">
        <f t="shared" si="1336"/>
        <v>0.90000000000000013</v>
      </c>
      <c r="N1120" s="4">
        <f t="shared" si="1336"/>
        <v>0.89999999999999991</v>
      </c>
      <c r="O1120" s="4">
        <f t="shared" si="1336"/>
        <v>0.90000000000000013</v>
      </c>
      <c r="P1120" s="4">
        <f>IFERROR(P1076/P1027,"-")</f>
        <v>0.90000000000000036</v>
      </c>
      <c r="Q1120" s="4">
        <f>IFERROR(Q1076/Q1027,"-")</f>
        <v>0.89999999999999969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339">IFERROR(G1084/G978,"-")</f>
        <v>0.79199999999999937</v>
      </c>
      <c r="H1123" s="4">
        <f t="shared" si="1339"/>
        <v>0.79499999999999915</v>
      </c>
      <c r="I1123" s="4">
        <f t="shared" si="1339"/>
        <v>0.79999999999999882</v>
      </c>
      <c r="J1123" s="4">
        <f t="shared" si="1339"/>
        <v>0.80500000000000105</v>
      </c>
      <c r="K1123" s="4">
        <f t="shared" si="1339"/>
        <v>0.81000000000000028</v>
      </c>
      <c r="L1123" s="4">
        <f t="shared" ref="L1123:O1123" si="1340">IFERROR(L1084/L978,"-")</f>
        <v>0.81499999999999917</v>
      </c>
      <c r="M1123" s="4">
        <f t="shared" si="1340"/>
        <v>0.81999999999999895</v>
      </c>
      <c r="N1123" s="4">
        <f t="shared" si="1340"/>
        <v>0.81999999999999962</v>
      </c>
      <c r="O1123" s="4">
        <f t="shared" si="1340"/>
        <v>0.81999999999999917</v>
      </c>
      <c r="P1123" s="4">
        <f>IFERROR(P1084/P978,"-")</f>
        <v>0.82000000000000006</v>
      </c>
      <c r="Q1123" s="4">
        <f>IFERROR(Q1084/Q978,"-")</f>
        <v>0.82000000000000062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2.8200000000000021</v>
      </c>
      <c r="G1124" s="4">
        <f t="shared" si="1339"/>
        <v>2.8259999999999996</v>
      </c>
      <c r="H1124" s="4">
        <f t="shared" si="1339"/>
        <v>2.8349999999999977</v>
      </c>
      <c r="I1124" s="4">
        <f t="shared" si="1339"/>
        <v>2.8499999999999974</v>
      </c>
      <c r="J1124" s="4">
        <f t="shared" si="1339"/>
        <v>2.9299999999999962</v>
      </c>
      <c r="K1124" s="4">
        <f t="shared" si="1339"/>
        <v>3.0099999999999967</v>
      </c>
      <c r="L1124" s="4">
        <f t="shared" ref="L1124:O1124" si="1341">IFERROR(L1085/L979,"-")</f>
        <v>3.0650000000000004</v>
      </c>
      <c r="M1124" s="4">
        <f t="shared" si="1341"/>
        <v>3.1200000000000019</v>
      </c>
      <c r="N1124" s="4">
        <f t="shared" si="1341"/>
        <v>3.1199999999999997</v>
      </c>
      <c r="O1124" s="4">
        <f t="shared" si="1341"/>
        <v>3.12</v>
      </c>
      <c r="P1124" s="4">
        <f>IFERROR(P1085/P979,"-")</f>
        <v>3.1199999999999957</v>
      </c>
      <c r="Q1124" s="4">
        <f>IFERROR(Q1085/Q979,"-")</f>
        <v>3.1200000000000041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0.70833333333333282</v>
      </c>
      <c r="G1125" s="4">
        <f t="shared" ref="G1125:K1125" si="1342">IFERROR(G1087/G991,"-")</f>
        <v>0.7145833333333329</v>
      </c>
      <c r="H1125" s="4">
        <f t="shared" si="1342"/>
        <v>0.7239583333333337</v>
      </c>
      <c r="I1125" s="4">
        <f t="shared" si="1342"/>
        <v>0.73958333333333315</v>
      </c>
      <c r="J1125" s="4">
        <f t="shared" si="1342"/>
        <v>0.74739583333333792</v>
      </c>
      <c r="K1125" s="4">
        <f t="shared" si="1342"/>
        <v>0.75520833333354676</v>
      </c>
      <c r="L1125" s="4">
        <f t="shared" ref="L1125:O1125" si="1343">IFERROR(L1087/L991,"-")</f>
        <v>0.7552083333335492</v>
      </c>
      <c r="M1125" s="4">
        <f t="shared" si="1343"/>
        <v>0.75520833333336002</v>
      </c>
      <c r="N1125" s="4">
        <f t="shared" si="1343"/>
        <v>0.75520833333345738</v>
      </c>
      <c r="O1125" s="4">
        <f t="shared" si="1343"/>
        <v>0.7552083333332944</v>
      </c>
      <c r="P1125" s="4">
        <f>IFERROR(P1087/P991,"-")</f>
        <v>0.75520833333325055</v>
      </c>
      <c r="Q1125" s="4">
        <f>IFERROR(Q1087/Q991,"-")</f>
        <v>0.75520833333331894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0.74999999999999978</v>
      </c>
      <c r="G1126" s="4">
        <f t="shared" ref="G1126:K1126" si="1344">IFERROR(G1089/G1007,"-")</f>
        <v>0.75399999999999978</v>
      </c>
      <c r="H1126" s="4">
        <f t="shared" si="1344"/>
        <v>0.76000000000000079</v>
      </c>
      <c r="I1126" s="4">
        <f t="shared" si="1344"/>
        <v>0.77005238451261782</v>
      </c>
      <c r="J1126" s="4">
        <f t="shared" si="1344"/>
        <v>0.78013007994410777</v>
      </c>
      <c r="K1126" s="4">
        <f t="shared" si="1344"/>
        <v>0.79015790122477159</v>
      </c>
      <c r="L1126" s="4">
        <f t="shared" ref="L1126:O1126" si="1345">IFERROR(L1089/L1007,"-")</f>
        <v>0.79518939895473439</v>
      </c>
      <c r="M1126" s="4">
        <f t="shared" si="1345"/>
        <v>0.80056612249180836</v>
      </c>
      <c r="N1126" s="4">
        <f t="shared" si="1345"/>
        <v>0.80058178755935383</v>
      </c>
      <c r="O1126" s="4">
        <f t="shared" si="1345"/>
        <v>0.80587964765249054</v>
      </c>
      <c r="P1126" s="4">
        <f>IFERROR(P1089/P1007,"-")</f>
        <v>0.80902553061205096</v>
      </c>
      <c r="Q1126" s="4">
        <f>IFERROR(Q1089/Q1007,"-")</f>
        <v>0.81032307908442758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1.701000000000001</v>
      </c>
      <c r="I1127" s="4">
        <f t="shared" si="1346"/>
        <v>1.7100000000000035</v>
      </c>
      <c r="J1127" s="4">
        <f t="shared" si="1346"/>
        <v>1.7580000000000007</v>
      </c>
      <c r="K1127" s="4">
        <f t="shared" si="1346"/>
        <v>1.8059999999999992</v>
      </c>
      <c r="L1127" s="4">
        <f t="shared" ref="L1127:O1127" si="1347">IFERROR(L1090/L1008,"-")</f>
        <v>1.839</v>
      </c>
      <c r="M1127" s="4">
        <f t="shared" si="1347"/>
        <v>1.8719999999999994</v>
      </c>
      <c r="N1127" s="4">
        <f t="shared" si="1347"/>
        <v>1.8720000000000014</v>
      </c>
      <c r="O1127" s="4">
        <f t="shared" si="1347"/>
        <v>1.8719999999999999</v>
      </c>
      <c r="P1127" s="4">
        <f>IFERROR(P1090/P1008,"-")</f>
        <v>1.8719999999999997</v>
      </c>
      <c r="Q1127" s="4">
        <f>IFERROR(Q1090/Q1008,"-")</f>
        <v>1.8719999999999997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0.49999999999999917</v>
      </c>
      <c r="G1132" s="4">
        <f t="shared" ref="G1132:K1132" si="1348">IFERROR(G1100/G1024,"-")</f>
        <v>0.50000000000000033</v>
      </c>
      <c r="H1132" s="4">
        <f t="shared" si="1348"/>
        <v>0.50000000000000044</v>
      </c>
      <c r="I1132" s="4">
        <f t="shared" si="1348"/>
        <v>0.49999999999999928</v>
      </c>
      <c r="J1132" s="4">
        <f t="shared" si="1348"/>
        <v>0.5</v>
      </c>
      <c r="K1132" s="4">
        <f t="shared" si="1348"/>
        <v>0.50000000000000011</v>
      </c>
      <c r="L1132" s="4">
        <f t="shared" ref="L1132:O1132" si="1349">IFERROR(L1100/L1024,"-")</f>
        <v>0.50000000000000111</v>
      </c>
      <c r="M1132" s="4">
        <f t="shared" si="1349"/>
        <v>0.500000000000001</v>
      </c>
      <c r="N1132" s="4">
        <f t="shared" si="1349"/>
        <v>0.49999999999999983</v>
      </c>
      <c r="O1132" s="4">
        <f t="shared" si="1349"/>
        <v>0.49999999999999967</v>
      </c>
      <c r="P1132" s="4">
        <f>IFERROR(P1100/P1024,"-")</f>
        <v>0.50000000000000033</v>
      </c>
      <c r="Q1132" s="4">
        <f>IFERROR(Q1100/Q1024,"-")</f>
        <v>0.50000000000000089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350">IFERROR(G1102/G1029,"-")</f>
        <v>0.62499999999999922</v>
      </c>
      <c r="H1133" s="4">
        <f t="shared" si="1350"/>
        <v>0.625</v>
      </c>
      <c r="I1133" s="4">
        <f t="shared" si="1350"/>
        <v>0.62500000000000033</v>
      </c>
      <c r="J1133" s="4">
        <f t="shared" si="1350"/>
        <v>0.62499999999999933</v>
      </c>
      <c r="K1133" s="4">
        <f t="shared" si="1350"/>
        <v>0.62500000000000056</v>
      </c>
      <c r="L1133" s="4">
        <f t="shared" ref="L1133:O1133" si="1351">IFERROR(L1102/L1029,"-")</f>
        <v>0.62499999999999989</v>
      </c>
      <c r="M1133" s="4">
        <f t="shared" si="1351"/>
        <v>0.625</v>
      </c>
      <c r="N1133" s="4">
        <f t="shared" si="1351"/>
        <v>0.62499999999999922</v>
      </c>
      <c r="O1133" s="4">
        <f t="shared" si="1351"/>
        <v>0.62499999999999967</v>
      </c>
      <c r="P1133" s="4">
        <f>IFERROR(P1102/P1029,"-")</f>
        <v>0.62499999999999944</v>
      </c>
      <c r="Q1133" s="4">
        <f>IFERROR(Q1102/Q1029,"-")</f>
        <v>0.625000000000001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139.15139062982541</v>
      </c>
      <c r="G1136" s="3">
        <f t="shared" si="1354"/>
        <v>135.61562491713278</v>
      </c>
      <c r="H1136" s="3">
        <f t="shared" si="1354"/>
        <v>130.98691568388909</v>
      </c>
      <c r="I1136" s="3">
        <f t="shared" si="1354"/>
        <v>102.44514752684537</v>
      </c>
      <c r="J1136" s="3">
        <f t="shared" si="1354"/>
        <v>80.37205105845706</v>
      </c>
      <c r="K1136" s="3">
        <f t="shared" si="1354"/>
        <v>74.912815246807682</v>
      </c>
      <c r="L1136" s="3">
        <f t="shared" ref="L1136:O1136" si="1355">L1137+L1152+L1157+L1180+L1203</f>
        <v>66.743778722545414</v>
      </c>
      <c r="M1136" s="3">
        <f t="shared" si="1355"/>
        <v>60.346585694776934</v>
      </c>
      <c r="N1136" s="3">
        <f t="shared" si="1355"/>
        <v>57.076097171578795</v>
      </c>
      <c r="O1136" s="3">
        <f t="shared" si="1355"/>
        <v>53.943706948251368</v>
      </c>
      <c r="P1136" s="3">
        <f>P1137+P1152+P1157+P1180+P1203</f>
        <v>51.681775021963297</v>
      </c>
      <c r="Q1136" s="3">
        <f>Q1137+Q1152+Q1157+Q1180+Q1203</f>
        <v>50.589809846514093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0.73744933683116409</v>
      </c>
      <c r="G1137" s="1">
        <f t="shared" ref="G1137:K1137" si="1356">SUM(G1138:G1151)</f>
        <v>1.6080833056049901</v>
      </c>
      <c r="H1137" s="1">
        <f t="shared" si="1356"/>
        <v>4.2372747120535132</v>
      </c>
      <c r="I1137" s="1">
        <f t="shared" si="1356"/>
        <v>14.334755104788561</v>
      </c>
      <c r="J1137" s="1">
        <f t="shared" si="1356"/>
        <v>23.428370965555541</v>
      </c>
      <c r="K1137" s="1">
        <f t="shared" si="1356"/>
        <v>24.677224532307335</v>
      </c>
      <c r="L1137" s="1">
        <f t="shared" ref="L1137:O1137" si="1357">SUM(L1138:L1151)</f>
        <v>24.532236497986453</v>
      </c>
      <c r="M1137" s="1">
        <f t="shared" si="1357"/>
        <v>24.292138343550327</v>
      </c>
      <c r="N1137" s="1">
        <f t="shared" si="1357"/>
        <v>24.998968629915453</v>
      </c>
      <c r="O1137" s="1">
        <f t="shared" si="1357"/>
        <v>25.009966771592413</v>
      </c>
      <c r="P1137" s="1">
        <f>SUM(P1138:P1151)</f>
        <v>25.024263463986035</v>
      </c>
      <c r="Q1137" s="1">
        <f>SUM(Q1138:Q1151)</f>
        <v>25.132649364895723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0.46789029499006607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0.37689941954096312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0.26221579744861911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0.11309616769147304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7.6645417292684022E-3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1.5368934152078548E-2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1.1200547857105159E-2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9.9237291303811339E-3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3.684058219125957E-3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0.15456001687453422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0.40563533392978796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0.81934099558794238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0.84710441710074169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0.79956101153398351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0.79275009408422992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0.70555228768481038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6.6148171835673161E-2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0.1028133729832002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1.9291442225017028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6.8495227866492234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11.017109788009654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11.346848143539722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10.915992943869677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10.381166996279168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9.9557653250383886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9.3564069868883379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8.7116229013631123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8.4994542347942001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4.5914145334871904E-2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9.4592568681470882E-2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0.1000486792320374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1.9271620007271903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5.4264445854130878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7.4795435527467324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7.5499015456468186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6.9154626024641566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7.5977935800856837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7.722601489142118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8.2267274359815996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8.3548259800616407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0.14917544207951527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0.97523011648633717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1.6334148499949981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3.0423681945150527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3.1893962720794176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1.9250725875688568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1.8672965595502744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1.8512227408864887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1.8701716086058353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1.8834168334600212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1.9452573642993596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1.9936230813224496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3.0041147535227286E-5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4.3523045064197392E-5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7.1529054078444114E-5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7.6572965782565003E-5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1.0653214873643907E-4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1.7633058197008463E-4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1.8970436008415299E-4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3.8627711012503022E-4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7.319905909506252E-4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1.0918983822252595E-3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1.6141662381954993E-3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6.5674086176929118E-4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4.7147926469326071E-4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8.573898741997605E-4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1.1923958444154607E-3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1.6323347577334392E-3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5.7313381714170725E-4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7.5673791839119854E-4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6.9726267000316323E-4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1.2789608262154205E-3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4.0913852158825828E-2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8.857134884815708E-2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9.6212231203075455E-2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1.789028191050606E-2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7.5410074692638912E-2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0.14717698080483643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0.22641062166238821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0.17169649647624224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0.18195227763934244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8.4959398458809815E-2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0.17472072324934129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0.1427007770346502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0.105222431897547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1.9128367336098306E-2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3.8185138075270123E-4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8.755751975107537E-4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1.5720309999922384E-3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6.6011362008735735E-3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1.7935221860186708E-3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3.9066260706297545E-3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3.2838228315413974E-3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0.11296476761542316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0.10706809907812675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7.3292386942770515E-2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0.37477940036664725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2.237893044179317E-5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3.8017044980885748E-5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7.5183313296227667E-5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1.2756639405989354E-4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3.057369785168798E-4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3.8789111424188875E-4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8.5092329887960462E-4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6.294175291757868E-4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1.7890817186416247E-4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7.1707552131349778E-5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3.4330619535807914E-5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2.8191166558930678E-5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1.653211046425827E-4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2.8148664261482979E-4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1.1263252849194431E-3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2.1359084652543448E-3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2.4745625811058965E-3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3.3407122041228202E-3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2.1589310155228584E-3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1.1017181719478373E-3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2.4213492793780951E-4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6.9847642704734888E-5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2.4260088841964803E-2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0.2234557156942949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1.200722268406357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2.2337990081077992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1.6571192384812998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1.5576035270609276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1.7359503296382919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0.94486802849769103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0.47439971397508457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6.4973484191394884E-2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8.2343009338755701E-5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9.4581118487639277E-5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4.0499836571944187E-4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6.2693534669771005E-4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0.45689571573045668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1.2092445105906477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1.6629612047375655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1.5431623032053547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1.4685452259833318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1.7964571634972077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2.2978709505573143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2.2429563198505491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1.0409634156629526</v>
      </c>
      <c r="J1151" s="1">
        <f>[1]Transport!F$32</f>
        <v>0.86506698073024335</v>
      </c>
      <c r="K1151" s="1">
        <f>[1]Transport!G$32</f>
        <v>0.7282251524336264</v>
      </c>
      <c r="L1151" s="1">
        <f>[1]Transport!H$32</f>
        <v>0.38319095728571917</v>
      </c>
      <c r="M1151" s="1">
        <f>[1]Transport!I$32</f>
        <v>0.9525105516654816</v>
      </c>
      <c r="N1151" s="1">
        <f>[1]Transport!J$32</f>
        <v>2.0225813672579789</v>
      </c>
      <c r="O1151" s="1">
        <f>[1]Transport!K$32</f>
        <v>2.6844282278892879</v>
      </c>
      <c r="P1151" s="1">
        <f>[1]Transport!L$32</f>
        <v>2.716569324958257</v>
      </c>
      <c r="Q1151" s="1">
        <f>[1]Transport!M$32</f>
        <v>2.8443167747664746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8.4339367266420722E-4</v>
      </c>
      <c r="G1152" s="1">
        <f t="shared" ref="G1152:K1152" si="1362">SUM(G1153:G1156)</f>
        <v>2.011700549163747E-3</v>
      </c>
      <c r="H1152" s="1">
        <f t="shared" si="1362"/>
        <v>1.9136927792708755E-3</v>
      </c>
      <c r="I1152" s="1">
        <f t="shared" si="1362"/>
        <v>6.714237967498513E-6</v>
      </c>
      <c r="J1152" s="1">
        <f t="shared" si="1362"/>
        <v>5.7582976452965888E-6</v>
      </c>
      <c r="K1152" s="1">
        <f t="shared" si="1362"/>
        <v>5.8666668571209254E-6</v>
      </c>
      <c r="L1152" s="1">
        <f t="shared" ref="L1152:O1152" si="1363">SUM(L1153:L1156)</f>
        <v>6.016949098760262E-6</v>
      </c>
      <c r="M1152" s="1">
        <f t="shared" si="1363"/>
        <v>5.5162231427370975E-6</v>
      </c>
      <c r="N1152" s="1">
        <f t="shared" si="1363"/>
        <v>4.9647552756241743E-6</v>
      </c>
      <c r="O1152" s="1">
        <f t="shared" si="1363"/>
        <v>5.0928704293050422E-6</v>
      </c>
      <c r="P1152" s="1">
        <f>SUM(P1153:P1156)</f>
        <v>4.6662215458340361E-6</v>
      </c>
      <c r="Q1152" s="1">
        <f>SUM(Q1153:Q1156)</f>
        <v>9.215329306714329E-6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1.5791683199558015E-5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2.0939912784121844E-5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1.5030548333692482E-7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1.0528240765012248E-7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7.7746591088759994E-9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7.1673665094253301E-9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0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0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0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4.238216700820467E-7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8.2074360354649089E-5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1.0498935354105467E-4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1.0770887198185186E-4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1.5625305944207226E-6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1.5300325532736503E-6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1.7080902761326109E-6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1.7776768824059824E-6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1.5653383586778623E-6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1.3828034039372895E-6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1.5145210122237565E-6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1.3375470800952825E-6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2.6886937351302805E-6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7.6131931230955809E-4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1.8740571885183918E-3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1.7629683980438901E-3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4.0719355104408487E-6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2.8495803154491363E-6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2.3849103039966321E-6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2.6634892650847456E-6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2.5260630495256373E-6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2.2424153757819117E-6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2.2533420508351901E-6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2.1325390579987124E-6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3.5967137309614305E-6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1.6862323904742206E-5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2.2075596461011744E-5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1.0797718626369417E-6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1.2283792932368773E-6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1.6683838693415601E-6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1.5680082921606579E-6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1.4176543680241721E-6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1.3395364959049727E-6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1.3250073662460953E-6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1.1961354077400415E-6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2.5061001705405714E-6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77.906073161503372</v>
      </c>
      <c r="G1157" s="1">
        <f t="shared" ref="G1157:K1157" si="1364">SUM(G1162:G1179)</f>
        <v>74.711013805463494</v>
      </c>
      <c r="H1157" s="1">
        <f t="shared" si="1364"/>
        <v>78.425157613954269</v>
      </c>
      <c r="I1157" s="1">
        <f t="shared" si="1364"/>
        <v>56.219472618205828</v>
      </c>
      <c r="J1157" s="1">
        <f t="shared" si="1364"/>
        <v>41.07748799383458</v>
      </c>
      <c r="K1157" s="1">
        <f t="shared" si="1364"/>
        <v>36.237558993537547</v>
      </c>
      <c r="L1157" s="1">
        <f t="shared" ref="L1157:O1157" si="1365">SUM(L1162:L1179)</f>
        <v>31.499189130024977</v>
      </c>
      <c r="M1157" s="1">
        <f t="shared" si="1365"/>
        <v>27.572982100441646</v>
      </c>
      <c r="N1157" s="1">
        <f t="shared" si="1365"/>
        <v>24.917500975252928</v>
      </c>
      <c r="O1157" s="1">
        <f t="shared" si="1365"/>
        <v>22.467425419775989</v>
      </c>
      <c r="P1157" s="1">
        <f>SUM(P1162:P1179)</f>
        <v>20.607282427549908</v>
      </c>
      <c r="Q1157" s="1">
        <f>SUM(Q1162:Q1179)</f>
        <v>19.640822859947395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73.641422130106037</v>
      </c>
      <c r="G1158" s="1">
        <f t="shared" si="1366"/>
        <v>70.621297214104032</v>
      </c>
      <c r="H1158" s="1">
        <f t="shared" si="1366"/>
        <v>74.132071331326671</v>
      </c>
      <c r="I1158" s="1">
        <f t="shared" si="1366"/>
        <v>52.510145217191507</v>
      </c>
      <c r="J1158" s="1">
        <f t="shared" si="1366"/>
        <v>38.577881735039277</v>
      </c>
      <c r="K1158" s="1">
        <f>IF(K1157-K1159&lt;0,0,K1157-K1159)</f>
        <v>34.253572189935035</v>
      </c>
      <c r="L1158" s="1">
        <f t="shared" ref="L1158:O1158" si="1367">IF(L1157-L1159&lt;0,0,L1157-L1159)</f>
        <v>29.77457884790859</v>
      </c>
      <c r="M1158" s="1">
        <f t="shared" si="1367"/>
        <v>26.06297602383728</v>
      </c>
      <c r="N1158" s="1">
        <f t="shared" si="1367"/>
        <v>23.553147982437736</v>
      </c>
      <c r="O1158" s="1">
        <f t="shared" si="1367"/>
        <v>21.236819895677716</v>
      </c>
      <c r="P1158" s="1">
        <f>IF(P1157-P1159&lt;0,0,P1157-P1159)</f>
        <v>19.478636516901211</v>
      </c>
      <c r="Q1158" s="1">
        <f>IF(Q1157-Q1159&lt;0,0,Q1157-Q1159)</f>
        <v>18.564267304186952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4.2646510313973387</v>
      </c>
      <c r="G1159" s="1">
        <f t="shared" ref="G1159" si="1369">SUM(G1160:G1161)</f>
        <v>4.0897165913594549</v>
      </c>
      <c r="H1159" s="1">
        <f t="shared" ref="H1159" si="1370">SUM(H1160:H1161)</f>
        <v>4.2930862826276037</v>
      </c>
      <c r="I1159" s="1">
        <f t="shared" ref="I1159" si="1371">SUM(I1160:I1161)</f>
        <v>3.7093274010143222</v>
      </c>
      <c r="J1159" s="1">
        <f t="shared" ref="J1159" si="1372">SUM(J1160:J1161)</f>
        <v>2.4996062587953061</v>
      </c>
      <c r="K1159" s="1">
        <f t="shared" ref="K1159" si="1373">SUM(K1160:K1161)</f>
        <v>1.9839868036025148</v>
      </c>
      <c r="L1159" s="1">
        <f t="shared" ref="L1159:O1159" si="1374">SUM(L1160:L1161)</f>
        <v>1.724610282116386</v>
      </c>
      <c r="M1159" s="1">
        <f t="shared" si="1374"/>
        <v>1.5100060766043644</v>
      </c>
      <c r="N1159" s="1">
        <f t="shared" si="1374"/>
        <v>1.3643529928151916</v>
      </c>
      <c r="O1159" s="1">
        <f t="shared" si="1374"/>
        <v>1.2306055240982745</v>
      </c>
      <c r="P1159" s="1">
        <f>SUM(P1160:P1161)</f>
        <v>1.1286459106486972</v>
      </c>
      <c r="Q1159" s="1">
        <f>SUM(Q1160:Q1161)</f>
        <v>1.0765555557604423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4.2646510313973387</v>
      </c>
      <c r="G1160" s="1">
        <f>[1]Transport!C$25/SUM([1]Transport!C$21,[1]Transport!C$25)*G1157*(G$35+G$600)/(G$35+G$600+G$39)</f>
        <v>4.0897165913594549</v>
      </c>
      <c r="H1160" s="1">
        <f>[1]Transport!D$25/SUM([1]Transport!D$21,[1]Transport!D$25)*H1157*(H$35+H$600)/(H$35+H$600+H$39)</f>
        <v>4.2930862826276037</v>
      </c>
      <c r="I1160" s="1">
        <f>[1]Transport!E$25/SUM([1]Transport!E$21,[1]Transport!E$25)*I1157*(I$35+I$600)/(I$35+I$600+I$39)</f>
        <v>3.7093274010143222</v>
      </c>
      <c r="J1160" s="1">
        <f>[1]Transport!F$25/SUM([1]Transport!F$21,[1]Transport!F$25)*J1157*(J$35+J$600)/(J$35+J$600+J$39)</f>
        <v>2.4996062587953061</v>
      </c>
      <c r="K1160" s="1">
        <f>[1]Transport!G$25/SUM([1]Transport!G$21,[1]Transport!G$25)*K1157*(K$35+K$600)/(K$35+K$600+K$39)</f>
        <v>1.9839868036025148</v>
      </c>
      <c r="L1160" s="1">
        <f>[1]Transport!H$25/SUM([1]Transport!H$21,[1]Transport!H$25)*L1157*(L$35+L$600)/(L$35+L$600+L$39)</f>
        <v>1.724610282116386</v>
      </c>
      <c r="M1160" s="1">
        <f>[1]Transport!I$25/SUM([1]Transport!I$21,[1]Transport!I$25)*M1157*(M$35+M$600)/(M$35+M$600+M$39)</f>
        <v>1.5100060766043644</v>
      </c>
      <c r="N1160" s="1">
        <f>[1]Transport!J$25/SUM([1]Transport!J$21,[1]Transport!J$25)*N1157*(N$35+N$600)/(N$35+N$600+N$39)</f>
        <v>1.3643529928151916</v>
      </c>
      <c r="O1160" s="1">
        <f>[1]Transport!K$25/SUM([1]Transport!K$21,[1]Transport!K$25)*O1157*(O$35+O$600)/(O$35+O$600+O$39)</f>
        <v>1.2306055240982745</v>
      </c>
      <c r="P1160" s="1">
        <f>[1]Transport!L$25/SUM([1]Transport!L$21,[1]Transport!L$25)*P1157*(P$35+P$600)/(P$35+P$600+P$39)</f>
        <v>1.1286459106486972</v>
      </c>
      <c r="Q1160" s="1">
        <f>[1]Transport!M$25/SUM([1]Transport!M$21,[1]Transport!M$25)*Q1157*(Q$35+Q$600)/(Q$35+Q$600+Q$39)</f>
        <v>1.0765555557604423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</v>
      </c>
      <c r="L1161" s="1">
        <f>(L$39+L$719)/([1]Transport!H$21+[1]Transport!H$25)*L1157</f>
        <v>0</v>
      </c>
      <c r="M1161" s="1">
        <f>(M$39+M$719)/([1]Transport!I$21+[1]Transport!I$25)*M1157</f>
        <v>0</v>
      </c>
      <c r="N1161" s="1">
        <f>(N$39+N$719)/([1]Transport!J$21+[1]Transport!J$25)*N1157</f>
        <v>0</v>
      </c>
      <c r="O1161" s="1">
        <f>(O$39+O$719)/([1]Transport!K$21+[1]Transport!K$25)*O1157</f>
        <v>0</v>
      </c>
      <c r="P1161" s="1">
        <f>(P$39+P$719)/([1]Transport!L$21+[1]Transport!L$25)*P1157</f>
        <v>0</v>
      </c>
      <c r="Q1161" s="1">
        <f>(Q$39+Q$719)/([1]Transport!M$21+[1]Transport!M$25)*Q1157</f>
        <v>0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1.2540704534045655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1.2428806684460549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0.92518149262112437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0.43896768674568543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4.590478334727819E-2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5.34940985754572E-2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3.747743617597845E-2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2.8911620833223389E-2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0.26057592012467823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0.47546689711025197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0.36973579848017635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0.14987528585931964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2.152508274271835E-2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0.1235921749074651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0.43589116323174343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0.58658010238845648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0.13816724817912354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0.20479868299168363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0.25129221327766932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0.19969331209098967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1.1313140029666056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0.96844939035388899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0.68567016913545575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3.5866093513929396E-3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2.2887593274620605E-3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3.0003736378242801E-3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5.9397659883474235E-3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5.9596981548482447E-3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0.10239211983766845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1.1165081718706138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1.0562329568694473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0.84450609611445193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0.2677166843754189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1.2072985137476407E-3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1.3570829043186791E-3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1.6321355629314114E-3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1.5385693693012123E-3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1.7311384433617368E-3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1.8085132991042193E-3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1.6257684260839178E-3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9.0722795190314412E-2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0.13538421515987367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0.13016354473895694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0.10796928199827692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1.6970804944225749E-2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3.7061246317374066E-3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5.6672540222496145E-3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1.2241160930661474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1.0431058919565239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0.82334078133561173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0.26506338815635599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4.28829045310033E-3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63.98764834954406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54.386235863231541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46.920656630961098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13.197195950938418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0.49669399517736912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0.5506967162939127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0.38309696859270481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0.29107750562875773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1.6565770316529761E-2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1.7118541681387241E-3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1.076078406053197E-3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6.9130953150008134E-4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3.6841960769803332E-4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3.5281439465533105E-4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4.0036676531166249E-4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5.1540954203509409E-4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3.7698533836536035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5.3070230233143567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5.2479694127155625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4.1160348501206334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0.17373111406068439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8.172730737889447E-3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3.6122939399958801E-3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1.7813039862883586E-3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9.2446044114744778E-4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8.9712951212516246E-4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1.0397603887243069E-3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1.2708763248187908E-3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3.7760765409779316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5.7407795714979741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7.571689320921748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6.2621391776849524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2.5132779930116476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1.1442910951973708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0.67193572176823135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1.391836904667957E-2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2.8016436522552233E-3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1.7825780799796283E-3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2.2621601147618433E-3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2.4175623260859428E-3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3.8991370770681266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5.2547831838792547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13.251868856208782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25.247618019330744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31.739170006842865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29.295043976917192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25.743460465506526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22.570991893299869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20.157679246317098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17.901158907766803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16.35294901692658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15.187549667875109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3.6166210814613648E-4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0.22461095430351372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0.20408970124708617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0.14643073906678378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2.641951350471073E-2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7.0913899252825533E-4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5.2404182892212055E-4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3.8909560204397912E-4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5.7818812246177248E-4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1.3270260920708456E-3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1.802275078442652E-3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2.9202865049171686E-4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3.7877847833239315E-3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4.7602967210935614E-3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4.2292608786850998E-3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2.3936883313511043E-3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1.2690088616768833E-3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9.8526763676881428E-4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7.8777684288234499E-4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1.0693858917868698E-3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1.6392821015667961E-3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1.8491442229173452E-3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4.5781323311221638E-4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2.6603048947794823E-3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3.8071657641004018E-3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3.4340140414026925E-3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2.3071687819449667E-3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1.7043161544513944E-3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1.5900573598300802E-3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1.3763842104795782E-3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1.86702925127886E-3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2.7735875585363054E-3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2.7474992301189552E-3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6.0273085036957098E-4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1.1476307808666677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4.0029084550463194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3.7536349467167098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3.8038936744043994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3.6376082635371239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3.4890394602777257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3.2987982043549535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3.1841161881156408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3.096744358941816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3.0548513651026505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3.0327713078327626E-4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6.7166797861588985E-4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7.7215439038396316E-4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7.4000347194503344E-4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5.7173778232885253E-4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5.06689156499672E-4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6.2202168689516038E-4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4.6667456625562321E-4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8.9155193421812547E-4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1.673269501436526E-3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2.4568697364091186E-3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3.7296689592208761E-3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8.4099212423048172E-2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0.16718305976699699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0.16128662937138513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0.130685958950292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1.3686747266706522E-2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2.2977443530317028E-3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2.1766354466789496E-3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1.3848935877919671E-3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2.346652718583865E-3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9.1588308047743039E-2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0.20152111609476669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0.22246836847265558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8.9029703216059033E-2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0.24379339720378895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0.81587556349483537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0.90416230036121414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1.0030664081785383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0.49601868724975123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0.3636564947832695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0.10750676774318037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0.21930002089112932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0.17741309001317473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0.13066826612750176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2.4044213841978957E-2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0.17197422235345641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0.30506725041123911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0.2929046087662886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0.23420523515763891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3.3111843260760367E-2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5.672460125635507E-3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8.928386399341388E-3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4.8919377370415257E-3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0.16337921528443447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0.15326406275464216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0.10479778602631082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0.53912294954887263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60.40471560805431</v>
      </c>
      <c r="G1180" s="1">
        <f t="shared" ref="G1180:K1180" si="1375">SUM(G1185:G1202)</f>
        <v>59.209238104427904</v>
      </c>
      <c r="H1180" s="1">
        <f t="shared" si="1375"/>
        <v>48.227492616434311</v>
      </c>
      <c r="I1180" s="1">
        <f t="shared" si="1375"/>
        <v>31.890187331920988</v>
      </c>
      <c r="J1180" s="1">
        <f t="shared" si="1375"/>
        <v>15.865547026773129</v>
      </c>
      <c r="K1180" s="1">
        <f t="shared" si="1375"/>
        <v>13.997399006242208</v>
      </c>
      <c r="L1180" s="1">
        <f t="shared" ref="L1180:O1180" si="1376">SUM(L1185:L1202)</f>
        <v>10.71176947800982</v>
      </c>
      <c r="M1180" s="1">
        <f t="shared" si="1376"/>
        <v>8.4809614581318336</v>
      </c>
      <c r="N1180" s="1">
        <f t="shared" si="1376"/>
        <v>7.1591662179525741</v>
      </c>
      <c r="O1180" s="1">
        <f t="shared" si="1376"/>
        <v>6.4658854096195455</v>
      </c>
      <c r="P1180" s="1">
        <f>SUM(P1185:P1202)</f>
        <v>6.0498259928869498</v>
      </c>
      <c r="Q1180" s="1">
        <f>SUM(Q1185:Q1202)</f>
        <v>5.8159505039800301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58.906005248296069</v>
      </c>
      <c r="G1181" s="1">
        <f t="shared" ref="G1181:K1181" si="1377">IF(G1180-G1182&lt;0,0,G1180-G1182)</f>
        <v>57.657566446825506</v>
      </c>
      <c r="H1181" s="1">
        <f t="shared" si="1377"/>
        <v>46.06365661964324</v>
      </c>
      <c r="I1181" s="1">
        <f t="shared" si="1377"/>
        <v>30.863014811849624</v>
      </c>
      <c r="J1181" s="1">
        <f t="shared" si="1377"/>
        <v>15.306228543041186</v>
      </c>
      <c r="K1181" s="1">
        <f t="shared" si="1377"/>
        <v>13.450855412471741</v>
      </c>
      <c r="L1181" s="1">
        <f t="shared" ref="L1181:O1181" si="1378">IF(L1180-L1182&lt;0,0,L1180-L1182)</f>
        <v>10.288229604260309</v>
      </c>
      <c r="M1181" s="1">
        <f t="shared" si="1378"/>
        <v>8.1408347452443071</v>
      </c>
      <c r="N1181" s="1">
        <f t="shared" si="1378"/>
        <v>6.8690881653759979</v>
      </c>
      <c r="O1181" s="1">
        <f t="shared" si="1378"/>
        <v>6.1592801077597539</v>
      </c>
      <c r="P1181" s="1">
        <f>IF(P1180-P1182&lt;0,0,P1180-P1182)</f>
        <v>5.7005334311050806</v>
      </c>
      <c r="Q1181" s="1">
        <f>IF(Q1180-Q1182&lt;0,0,Q1180-Q1182)</f>
        <v>5.4605953729716443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1.4987103597582407</v>
      </c>
      <c r="G1182" s="1">
        <f t="shared" ref="G1182" si="1382">SUM(G1183:G1184)</f>
        <v>1.5516716576023974</v>
      </c>
      <c r="H1182" s="1">
        <f t="shared" ref="H1182" si="1383">SUM(H1183:H1184)</f>
        <v>2.1638359967910699</v>
      </c>
      <c r="I1182" s="1">
        <f t="shared" ref="I1182" si="1384">SUM(I1183:I1184)</f>
        <v>1.0271725200713631</v>
      </c>
      <c r="J1182" s="1">
        <f t="shared" ref="J1182" si="1385">SUM(J1183:J1184)</f>
        <v>0.55931848373194271</v>
      </c>
      <c r="K1182" s="1">
        <f t="shared" ref="K1182" si="1386">SUM(K1183:K1184)</f>
        <v>0.54654359377046746</v>
      </c>
      <c r="L1182" s="1">
        <f t="shared" ref="L1182:O1182" si="1387">SUM(L1183:L1184)</f>
        <v>0.42353987374951252</v>
      </c>
      <c r="M1182" s="1">
        <f t="shared" si="1387"/>
        <v>0.34012671288752599</v>
      </c>
      <c r="N1182" s="1">
        <f t="shared" si="1387"/>
        <v>0.29007805257657637</v>
      </c>
      <c r="O1182" s="1">
        <f t="shared" si="1387"/>
        <v>0.30660530185979196</v>
      </c>
      <c r="P1182" s="1">
        <f>SUM(P1183:P1184)</f>
        <v>0.34929256178186963</v>
      </c>
      <c r="Q1182" s="1">
        <f>SUM(Q1183:Q1184)</f>
        <v>0.35535513100838556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1.4987103597582407</v>
      </c>
      <c r="G1183" s="1">
        <f>[1]Transport!C$26/SUM([1]Transport!C$22,[1]Transport!C$26)*G1180*(G$34+G$582)/(G$34+G$582+G$38)</f>
        <v>1.5516716576023974</v>
      </c>
      <c r="H1183" s="1">
        <f>[1]Transport!D$26/SUM([1]Transport!D$22,[1]Transport!D$26)*H1180*(H$34+H$582)/(H$34+H$582+H$38)</f>
        <v>2.1638359967910699</v>
      </c>
      <c r="I1183" s="1">
        <f>[1]Transport!E$26/SUM([1]Transport!E$22,[1]Transport!E$26)*I1180*(I$34+I$582)/(I$34+I$582+I$38)</f>
        <v>1.0271725200713631</v>
      </c>
      <c r="J1183" s="1">
        <f>[1]Transport!F$26/SUM([1]Transport!F$22,[1]Transport!F$26)*J1180*(J$34+J$582)/(J$34+J$582+J$38)</f>
        <v>0.55931848373194271</v>
      </c>
      <c r="K1183" s="1">
        <f>[1]Transport!G$26/SUM([1]Transport!G$22,[1]Transport!G$26)*K1180*(K$34+K$582)/(K$34+K$582+K$38)</f>
        <v>0.54654359377046746</v>
      </c>
      <c r="L1183" s="1">
        <f>[1]Transport!H$26/SUM([1]Transport!H$22,[1]Transport!H$26)*L1180*(L$34+L$582)/(L$34+L$582+L$38)</f>
        <v>0.42353987374951252</v>
      </c>
      <c r="M1183" s="1">
        <f>[1]Transport!I$26/SUM([1]Transport!I$22,[1]Transport!I$26)*M1180*(M$34+M$582)/(M$34+M$582+M$38)</f>
        <v>0.34012671288752599</v>
      </c>
      <c r="N1183" s="1">
        <f>[1]Transport!J$26/SUM([1]Transport!J$22,[1]Transport!J$26)*N1180*(N$34+N$582)/(N$34+N$582+N$38)</f>
        <v>0.29007805257657637</v>
      </c>
      <c r="O1183" s="1">
        <f>[1]Transport!K$26/SUM([1]Transport!K$22,[1]Transport!K$26)*O1180*(O$34+O$582)/(O$34+O$582+O$38)</f>
        <v>0.30660530185979196</v>
      </c>
      <c r="P1183" s="1">
        <f>[1]Transport!L$26/SUM([1]Transport!L$22,[1]Transport!L$26)*P1180*(P$34+P$582)/(P$34+P$582+P$38)</f>
        <v>0.34929256178186963</v>
      </c>
      <c r="Q1183" s="1">
        <f>[1]Transport!M$26/SUM([1]Transport!M$22,[1]Transport!M$26)*Q1180*(Q$34+Q$582)/(Q$34+Q$582+Q$38)</f>
        <v>0.35535513100838556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0</v>
      </c>
      <c r="L1184" s="1">
        <f>(L$38+L$718)/([1]Transport!H$22+[1]Transport!H$26)*L1180</f>
        <v>0</v>
      </c>
      <c r="M1184" s="1">
        <f>(M$38+M$718)/([1]Transport!I$22+[1]Transport!I$26)*M1180</f>
        <v>0</v>
      </c>
      <c r="N1184" s="1">
        <f>(N$38+N$718)/([1]Transport!J$22+[1]Transport!J$26)*N1180</f>
        <v>0</v>
      </c>
      <c r="O1184" s="1">
        <f>(O$38+O$718)/([1]Transport!K$22+[1]Transport!K$26)*O1180</f>
        <v>0</v>
      </c>
      <c r="P1184" s="1">
        <f>(P$38+P$718)/([1]Transport!L$22+[1]Transport!L$26)*P1180</f>
        <v>0</v>
      </c>
      <c r="Q1184" s="1">
        <f>(Q$38+Q$718)/([1]Transport!M$22+[1]Transport!M$26)*Q1180</f>
        <v>0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3.2972128160827459E-5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0.16346316723902457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0.10871603612160792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8.7487466241885956E-2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0.74746983439695769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0.85433964452103495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1.0153621801490544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0.46368611821716343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0.49184268575755924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0.36729698950798645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6.8535677269868859E-4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6.9983829146835189E-4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2.7895022733444661E-3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0.59147464263171801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0.80033275777969637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0.66137744118274822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0.30956964099151302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2.2651277672410718E-2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7.3440053974461149E-3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5.1668135528063564E-3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3.7363732742115379E-3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3.661444487999513E-3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0.39445254795213797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0.47302002988060798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2.9252589018113319E-2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4.5863362872351474E-2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4.3958501765739136E-2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3.3102121499690447E-2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6.8650721729321927E-3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9.7431600357664595E-4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1.2301613656544963E-3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1.5803118410711891E-3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1.5543760640431537E-3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1.9436423744084916E-3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2.5013727526184957E-3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3.881194094602039E-3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3.5250439083375454E-2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7.1338939696301534E-2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6.7708027526955761E-2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5.5629855892306984E-2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1.3455281872387535E-2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2.1740700251205195E-3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0.16735785454601643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1.1757503510580236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1.0919352319146429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0.74022487842472107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0.15278966930839524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2.3041332391943659E-2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52.132039452928588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48.70092031367718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35.237588257545745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15.142238344807856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5.1637869731932795E-3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6.0388457347338564E-3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4.6345720663436831E-3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3.7727119218956468E-3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1.7174966239040638E-3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4.9848611238498396E-2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4.1624370754839435E-2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2.9969492280400762E-2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3.9866424605193417E-3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2.5265250591873428E-4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1.5357435322218256E-4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1.4283527276429925E-4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1.2212358910323537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1.2832753207126686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1.273674812546449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0.76211534295808503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2.2537725786556193E-2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2.018439699662586E-3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1.590604409043147E-3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1.3176332794378653E-3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7.7684647557066009E-4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5.3888811056635073E-4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3.3723064556368177E-4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3.0774539493674585E-4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5.037306341635948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5.3270406340845762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5.2762650138702512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4.029976623348718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0.13966466168234373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1.9678211947001829E-3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1.7380522902666962E-3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1.9335943686737216E-3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1.2901803037071E-3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9.0051946498338233E-4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4.9693424330413724E-4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4.0890397490854301E-4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1.9358245304250195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2.2108440508540896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2.1733295134399424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1.6665585339408673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0.10940626095677174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1.4857867510943913E-3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1.4280029212109903E-3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1.7323345296094642E-3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1.2087375962578284E-3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8.238864877206717E-4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4.1603824406991188E-4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3.5499220502921089E-4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3.723169183805298E-4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0.83000877312332588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2.1453293145261987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1.9786393517954408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1.1417386669119778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0.28488749049823009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6.7181090324447329E-2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8.9321380878413445E-3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7.3924776542805368E-4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8.4594651471175204E-4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8.9673699708656617E-4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2.8029095136827332E-4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2.3691430117985892E-3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5.0055146624340954E-3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1.1638771400726449E-2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1.2022119581858405E-2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6.9064321913454955E-3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3.0642354768635575E-3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1.9225450530176492E-3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2.4021519874610131E-3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3.4902420468172959E-3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4.7188509579935266E-3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4.2295952756481945E-4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1.9636661156705046E-3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4.0352472824120361E-3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5.1878097863683012E-2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1.1012845482795373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2.1067384469454189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2.3136953183875359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2.2619890847388264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2.1998913604362906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2.1425988581765001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2.1125381598951165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2.5987885986878751E-4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7.2131871133552096E-4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1.0994744230096664E-3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1.7745201577229551E-3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3.4708616773282629E-3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4.7060636073410636E-3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7.4037969187043112E-3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8.1591427261019003E-3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6.3789513443052014E-3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3.3658124626549397E-3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3.5903050336081994E-3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1.805641669141688E-5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4.9042354342364281E-4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6.6032700194048797E-4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7.6255593302187519E-4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9.3382456866287567E-4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1.4282785133034822E-3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1.3341277234589959E-3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1.9505874752030164E-3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1.416542320717053E-3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4.2576644874805104E-4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2.062329341546899E-4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1.5709612528455767E-4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4.9811407597778217E-6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5.4366942005854458E-4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2.6064433119425932E-3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3.3290531624191291E-3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8.258929020085173E-3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9.6286436980019159E-3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7.6788655078856849E-3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6.2297029335643831E-3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3.8903155400453228E-3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2.2342669135828712E-3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6.3840823653172642E-4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3.3554884773348201E-4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9.812218568853293E-5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0.78748704657420177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2.382445493497062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7.2691225926996896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10.134454893166289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6.391598184982958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3.1477572378904939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2.1721792843097618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1.1728838137273758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0.58406805283282925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7.9713963261825824E-2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3.4755238638715783E-4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5.6989428130782577E-3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1.9122241130389434E-2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2.0509958998513274E-2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1.9245137437745058E-2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2.3272826643171527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4.4007677354911445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3.9140855818121154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2.2281207931785678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2.1036415619121374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2.5541027105265957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3.2671338049817433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3.1915093822305596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0.10230912976392142</v>
      </c>
      <c r="G1203" s="1">
        <f t="shared" ref="G1203:K1203" si="1388">SUM(G1208:G1212)</f>
        <v>8.527800108722941E-2</v>
      </c>
      <c r="H1203" s="1">
        <f t="shared" si="1388"/>
        <v>9.5077048667721792E-2</v>
      </c>
      <c r="I1203" s="1">
        <f t="shared" si="1388"/>
        <v>7.2575769203370589E-4</v>
      </c>
      <c r="J1203" s="1">
        <f t="shared" si="1388"/>
        <v>6.3931399616646374E-4</v>
      </c>
      <c r="K1203" s="1">
        <f t="shared" si="1388"/>
        <v>6.2684805374683733E-4</v>
      </c>
      <c r="L1203" s="1">
        <f t="shared" ref="L1203:O1203" si="1389">SUM(L1208:L1212)</f>
        <v>5.775995750677658E-4</v>
      </c>
      <c r="M1203" s="1">
        <f t="shared" si="1389"/>
        <v>4.982764299793442E-4</v>
      </c>
      <c r="N1203" s="1">
        <f>SUM(N1208:N1212)</f>
        <v>4.5638370256336603E-4</v>
      </c>
      <c r="O1203" s="1">
        <f t="shared" si="1389"/>
        <v>4.2425439299091801E-4</v>
      </c>
      <c r="P1203" s="1">
        <f>SUM(P1208:P1212)</f>
        <v>3.9847131885181362E-4</v>
      </c>
      <c r="Q1203" s="1">
        <f>SUM(Q1208:Q1212)</f>
        <v>3.7790236164086163E-4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9.4440652338119685E-2</v>
      </c>
      <c r="G1204" s="1">
        <f t="shared" ref="G1204:K1204" si="1390">IF(G1203-G1205&lt;0,0,G1203-G1205)</f>
        <v>7.4616035739591857E-2</v>
      </c>
      <c r="H1204" s="1">
        <f t="shared" si="1390"/>
        <v>9.347770611975556E-2</v>
      </c>
      <c r="I1204" s="1">
        <f t="shared" si="1390"/>
        <v>4.9566587708826731E-4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7.8684774258017346E-3</v>
      </c>
      <c r="G1205" s="1">
        <f t="shared" ref="G1205" si="1392">SUM(G1206:G1207)</f>
        <v>1.0661965347637553E-2</v>
      </c>
      <c r="H1205" s="1">
        <f t="shared" ref="H1205" si="1393">SUM(H1206:H1207)</f>
        <v>1.5993425479662335E-3</v>
      </c>
      <c r="I1205" s="1">
        <f t="shared" ref="I1205" si="1394">SUM(I1206:I1207)</f>
        <v>2.3009181494543861E-4</v>
      </c>
      <c r="J1205" s="1">
        <f t="shared" ref="J1205" si="1395">SUM(J1206:J1207)</f>
        <v>0.35590907353557144</v>
      </c>
      <c r="K1205" s="1">
        <f t="shared" ref="K1205" si="1396">SUM(K1206:K1207)</f>
        <v>0.51902626821485254</v>
      </c>
      <c r="L1205" s="1">
        <f t="shared" ref="L1205:O1205" si="1397">SUM(L1206:L1207)</f>
        <v>6.7339418927831157E-2</v>
      </c>
      <c r="M1205" s="1">
        <f t="shared" si="1397"/>
        <v>5.4271021063150016E-2</v>
      </c>
      <c r="N1205" s="1">
        <f t="shared" si="1397"/>
        <v>2.9940966797749734E-2</v>
      </c>
      <c r="O1205" s="1">
        <f t="shared" si="1397"/>
        <v>5.4287148298799826E-2</v>
      </c>
      <c r="P1205" s="1">
        <f>SUM(P1206:P1207)</f>
        <v>0.30027433502022594</v>
      </c>
      <c r="Q1205" s="1">
        <f>SUM(Q1206:Q1207)</f>
        <v>0.13774978621209075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7.8684774258017346E-3</v>
      </c>
      <c r="G1206" s="1">
        <f>IF(SUM([1]Transport!C$24,[1]Transport!C$27)=0,0,[1]Transport!C$27/SUM([1]Transport!C$24,[1]Transport!C$27)*G1203*(G$47+G$614)/(G$47+G$614+G$49))</f>
        <v>1.0661965347637553E-2</v>
      </c>
      <c r="H1206" s="1">
        <f>IF(SUM([1]Transport!D$24,[1]Transport!D$27)=0,0,[1]Transport!D$27/SUM([1]Transport!D$24,[1]Transport!D$27)*H1203*(H$47+H$614)/(H$47+H$614+H$49))</f>
        <v>1.5993425479662335E-3</v>
      </c>
      <c r="I1206" s="1">
        <f>IF(SUM([1]Transport!E$24,[1]Transport!E$27)=0,0,[1]Transport!E$27/SUM([1]Transport!E$24,[1]Transport!E$27)*I1203*(I$47+I$614)/(I$47+I$614+I$49))</f>
        <v>2.3009181494543861E-4</v>
      </c>
      <c r="J1206" s="1">
        <f>IF(SUM([1]Transport!F$24,[1]Transport!F$27)=0,0,[1]Transport!F$27/SUM([1]Transport!F$24,[1]Transport!F$27)*J1203*(J$47+J$614)/(J$47+J$614+J$49))</f>
        <v>1.9289583502864522E-4</v>
      </c>
      <c r="K1206" s="1">
        <f>IF(SUM([1]Transport!G$24,[1]Transport!G$27)=0,0,[1]Transport!G$27/SUM([1]Transport!G$24,[1]Transport!G$27)*K1203*(K$47+K$614)/(K$47+K$614+K$49))</f>
        <v>2.1681330589132429E-5</v>
      </c>
      <c r="L1206" s="1">
        <f>IF(SUM([1]Transport!H$24,[1]Transport!H$27)=0,0,[1]Transport!H$27/SUM([1]Transport!H$24,[1]Transport!H$27)*L1203*(L$47+L$614)/(L$47+L$614+L$49))</f>
        <v>2.6785229918502106E-5</v>
      </c>
      <c r="M1206" s="1">
        <f>IF(SUM([1]Transport!I$24,[1]Transport!I$27)=0,0,[1]Transport!I$27/SUM([1]Transport!I$24,[1]Transport!I$27)*M1203*(M$47+M$614)/(M$47+M$614+M$49))</f>
        <v>4.9115576646240869E-5</v>
      </c>
      <c r="N1206" s="1">
        <f>IF(SUM([1]Transport!J$24,[1]Transport!J$27)=0,0,[1]Transport!J$27/SUM([1]Transport!J$24,[1]Transport!J$27)*N1203*(N$47+N$614)/(N$47+N$614+N$49))</f>
        <v>3.0543582001270211E-5</v>
      </c>
      <c r="O1206" s="1">
        <f>IF(SUM([1]Transport!K$24,[1]Transport!K$27)=0,0,[1]Transport!K$27/SUM([1]Transport!K$24,[1]Transport!K$27)*O1203*(O$47+O$614)/(O$47+O$614+O$49))</f>
        <v>4.4876986787755887E-5</v>
      </c>
      <c r="P1206" s="1">
        <f>IF(SUM([1]Transport!L$24,[1]Transport!L$27)=0,0,[1]Transport!L$27/SUM([1]Transport!L$24,[1]Transport!L$27)*P1203*(P$47+P$614)/(P$47+P$614+P$49))</f>
        <v>3.3929257345953493E-5</v>
      </c>
      <c r="Q1206" s="1">
        <f>IF(SUM([1]Transport!M$24,[1]Transport!M$27)=0,0,[1]Transport!M$27/SUM([1]Transport!M$24,[1]Transport!M$27)*Q1203*(Q$47+Q$614)/(Q$47+Q$614+Q$49))</f>
        <v>5.9686919481469321E-5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0.35571617770054281</v>
      </c>
      <c r="K1207" s="1">
        <f>IF(([1]Transport!G$24+[1]Transport!G$27)=0,0,(K$49+K$716)/([1]Transport!G$24+[1]Transport!G$27)*K1203)</f>
        <v>0.51900458688426343</v>
      </c>
      <c r="L1207" s="1">
        <f>IF(([1]Transport!H$24+[1]Transport!H$27)=0,0,(L$49+L$716)/([1]Transport!H$24+[1]Transport!H$27)*L1203)</f>
        <v>6.7312633697912655E-2</v>
      </c>
      <c r="M1207" s="1">
        <f>IF(([1]Transport!I$24+[1]Transport!I$27)=0,0,(M$49+M$716)/([1]Transport!I$24+[1]Transport!I$27)*M1203)</f>
        <v>5.4221905486503776E-2</v>
      </c>
      <c r="N1207" s="1">
        <f>IF(([1]Transport!J$24+[1]Transport!J$27)=0,0,(N$49+N$716)/([1]Transport!J$24+[1]Transport!J$27)*N1203)</f>
        <v>2.9910423215748463E-2</v>
      </c>
      <c r="O1207" s="1">
        <f>IF(([1]Transport!K$24+[1]Transport!K$27)=0,0,(O$49+O$716)/([1]Transport!K$24+[1]Transport!K$27)*O1203)</f>
        <v>5.4242271312012071E-2</v>
      </c>
      <c r="P1207" s="1">
        <f>IF(([1]Transport!L$24+[1]Transport!L$27)=0,0,(P$49+P$716)/([1]Transport!L$24+[1]Transport!L$27)*P1203)</f>
        <v>0.30024040576287997</v>
      </c>
      <c r="Q1207" s="1">
        <f>IF(([1]Transport!M$24+[1]Transport!M$27)=0,0,(Q$49+Q$716)/([1]Transport!M$24+[1]Transport!M$27)*Q1203)</f>
        <v>0.13769009929260928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3.6148531229768777E-3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1.9933806080605315E-3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1.990081345208821E-3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1.2746674019120649E-4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7.2365528099837517E-5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5.3201735249174411E-5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5.1917508004775593E-5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4.8714097503989693E-5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4.4215596282935947E-5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4.4984539178459287E-5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4.4432867087859206E-5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4.5149950853338501E-5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4.608627195929553E-2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3.2548613928445991E-2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4.4347202355382587E-2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8.8512152240457514E-5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1.3115319492638396E-4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1.3497971498351968E-4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1.2998203627025473E-4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1.1340127575000796E-4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1.0206494214448975E-4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9.9465199376927061E-5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9.8620973694363759E-5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9.7448504429944422E-5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4.325964247004062E-3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3.6108626506801533E-3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4.8327539120557672E-3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4.5526282727172438E-4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2.4118945352604804E-4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2.14936694914618E-4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1.9208149814662405E-4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1.6752027639377733E-4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1.543279487462205E-4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1.4254061576142175E-4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1.3596011621119672E-4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1.2579435347451106E-4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4.828204043464495E-2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4.7125143900042729E-2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4.3907011055074621E-2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5.4515972330317446E-5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1.9460581961419418E-4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2.2372990859952525E-4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2.0361853264611138E-4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1.686407803315692E-4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1.5577521538971982E-4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1.3726403867410995E-4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1.1945736185839396E-4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1.0950955288306757E-4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49.003249788690901</v>
      </c>
      <c r="G1213" s="3">
        <f t="shared" ref="G1213:K1213" si="1398">SUM(G1214:G1263)</f>
        <v>55.671326598667875</v>
      </c>
      <c r="H1213" s="3">
        <f t="shared" si="1398"/>
        <v>60.261465483893353</v>
      </c>
      <c r="I1213" s="3">
        <f t="shared" si="1398"/>
        <v>62.339512986256672</v>
      </c>
      <c r="J1213" s="3">
        <f t="shared" si="1398"/>
        <v>62.620682228942314</v>
      </c>
      <c r="K1213" s="3">
        <f t="shared" si="1398"/>
        <v>62.344704005639628</v>
      </c>
      <c r="L1213" s="3">
        <f t="shared" ref="L1213:O1213" si="1399">SUM(L1214:L1263)</f>
        <v>61.747667653404299</v>
      </c>
      <c r="M1213" s="3">
        <f t="shared" si="1399"/>
        <v>61.150655953881667</v>
      </c>
      <c r="N1213" s="3">
        <f t="shared" si="1399"/>
        <v>60.95557083606262</v>
      </c>
      <c r="O1213" s="3">
        <f t="shared" si="1399"/>
        <v>60.753248074151927</v>
      </c>
      <c r="P1213" s="3">
        <f>SUM(P1214:P1263)</f>
        <v>60.589051214525092</v>
      </c>
      <c r="Q1213" s="3">
        <f>SUM(Q1214:Q1263)</f>
        <v>60.552206634864135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0.416194029416599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0.36067215435237365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0.2774493376483077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0.13873267929601302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1.3885635440686234E-2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2.7843467265986833E-2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2.0291718640635132E-2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1.7978541938181061E-2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6.7631598950343057E-3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0.30805264421903439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0.83750754242794145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1.7595345021479118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1.8767761057415084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1.8477288394703706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1.9030627627926235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1.72076370523556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9.6827579306079922E-2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0.15049803720936258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2.8238779699186378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10.026319585682183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16.682914896335365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17.58789987666265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17.671945687610577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18.02379521235892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17.97150761111347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17.759965671805972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17.138527588237391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17.016053454229358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6.1407998801020741E-2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0.12651308876189593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0.13381037868646664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2.5774880696765656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7.5375889463871779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10.700825470461645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11.20647989575429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10.889934445692182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12.713927454460649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13.637574346030302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14.896748868368263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15.330834122080882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0.19317815835054131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1.2628965950735689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2.1152280036567039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3.9397844353456453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4.2046284647283434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2.5619243430767091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2.6926082566982923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2.8299586858105208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2.9743164086943397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3.126035614038158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3.2854959458449775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3.4530912084098344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2.1495826255835303E-4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5.3594972849289218E-4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6.3300185034890534E-4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6.6175084818824101E-4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5.6376893931460112E-4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5.8360349826574998E-4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8.4795674851866542E-4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7.8921399054881569E-4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1.6061043840487554E-3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3.2741958953745108E-3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4.8920846705022654E-3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7.6255773133568575E-3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5.0273744108821398E-2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9.8684601616755241E-2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9.5810213051188517E-2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7.8382161815358231E-2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1.0831348245362268E-2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2.3229831422286679E-3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2.6970956706530514E-3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2.1799357292683996E-3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4.0113192585211508E-3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0.15707995455955406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0.34365396193465736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0.3770398174297338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4.8568956093398057E-2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0.15806954166786311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0.5507570147307882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0.69947892596915573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0.91130248634975519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0.55069586926987668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0.52900982121347551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0.21671088004574221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0.47031099580641195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0.40221428813262466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0.29621984455935862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5.4382104226409683E-2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8.9384579696375296E-2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0.15907590129855256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0.15341650943888585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0.12384091197011753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2.6754948351612098E-2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5.6270319588164579E-3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1.1094954881453884E-2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8.1081330863417705E-3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0.3000920283336499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0.29670699137233414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0.2028255851455707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1.0460452844992971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1.3152396764227937E-5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3.9716898963139944E-4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5.501026726435651E-4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6.9289920387311042E-4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9.3885623380505318E-4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1.6751010980391285E-3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1.8653163295936867E-3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3.4703909965509237E-3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2.6185077369239623E-3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8.1831758253205584E-4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3.6366020307101798E-4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2.4232724336919063E-4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3.462088681194908E-6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3.6500575296617444E-4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1.7999569890759213E-3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2.4054382190267869E-3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6.8158804660949082E-3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9.447709069630118E-3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9.3595522877102134E-3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1.033891747516614E-2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6.8147140479196434E-3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3.8920610070952524E-3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9.7421372552448492E-4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4.2081486566290197E-4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5.3276791908022674E-5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0.46993172059930072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1.6319804759727603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5.7064741409333708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8.9957313292300967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6.2988792799328444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4.5332412319301563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4.450237099223922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2.549457865388574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1.3419156507067254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0.18255191081143682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4.2484794533335544E-4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3.0026264631525853E-3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1.0207334344236436E-2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1.1355406953831372E-2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1.0987019913871503E-2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1.868155840112349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4.217922941667231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4.8429580508837748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3.923031901704817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3.9147384013296116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5.0087069516923171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6.4075999048052754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6.2599389951090423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1.7316680765661343E-5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2.2962073159723578E-5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1.753271097123605E-7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1.2829079071967479E-7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1.0231322930558E-8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1.00027264847852E-8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0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0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0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6.6867569030954487E-7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7.3168898140148748E-5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9.3597504529444216E-5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9.6021942160454913E-5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1.3929885217504433E-6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1.4243779089157292E-6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1.676543972759504E-6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1.823856912875553E-6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1.7229739823916423E-6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1.6296813079017425E-6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1.8811701753710203E-6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1.7316092219650426E-6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3.4974858624845801E-6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6.3189889105855863E-4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1.5554769727469933E-3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1.4632727131480552E-3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3.3797271288230782E-6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2.4430384492655831E-6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2.1780918458911404E-6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2.5370255932378469E-6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2.5693190665930192E-6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2.4414482893676074E-6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2.5908361254778946E-6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2.5619413002713761E-6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4.3713154612252507E-6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1.410959709534459E-5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1.8471817613270575E-5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9.0350215206175864E-7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1.0774585372553708E-6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1.5295161947151099E-6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1.5090599517754828E-6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1.4549405192749507E-6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1.4622977173326288E-6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1.5232683616050286E-6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1.4271847695880376E-6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2.9941293522389052E-6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0.6192541546346173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0.62769476901467958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0.48284065723515518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0.24142329701149934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5.2067832783128841E-2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6.1996427014350097E-2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4.3318926668206303E-2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3.4687053116979082E-2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0.24176130665600457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0.45044107840663816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0.35097794434543694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0.14523601681251211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2.1300010006270572E-2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0.14560748561471396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0.51364849800486201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0.69123336330232621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0.22154202863808611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0.38809617416166725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0.47143096132867129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0.38520755649768734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0.93857360709165871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0.74914581977596495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0.52669940880516564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3.0044809636557025E-3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2.0296490046053414E-3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2.8647116461788559E-3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5.8217677658035042E-3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5.8740364302994376E-3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0.20242530159149644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2.7803307946941649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2.6271781444297888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2.115723223148632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0.6812997527217961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8.7009773943034802E-4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9.9382052744020834E-4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1.2633551154815313E-3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1.2448789339799871E-3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1.4723532277779716E-3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1.5845693209025904E-3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1.4449990611835409E-3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0.10399592558603916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0.17955855487657052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0.17209917629970742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0.14421801010735338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2.6074997837461887E-2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2.6148692648175452E-3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4.1205813132351382E-3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0.95809805329913722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0.82732065852998449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0.65542939798995214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0.21501214940496388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3.6902166525625817E-3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18.302988893834989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15.910614437960959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14.184690054692595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4.2044303561926011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0.33915313222000232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0.37232872919485066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0.25927150313741648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0.1990966760890876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1.0130879803924691E-2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1.082643720411648E-3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7.2006921235690923E-4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4.9266924994188766E-4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2.8605495090337302E-4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3.0432183661500262E-4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3.6000026369789135E-4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4.7152927055448511E-4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2.2857780452883141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3.2078752220782834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3.172048890596658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2.5073551418215825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0.10439022446770058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4.1831661973583539E-3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1.9148180930124944E-3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1.0201993211584328E-3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5.7703434143606522E-4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6.2370028600770996E-4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7.5374027596234936E-4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9.3661254417930489E-4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1.9510683862175533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2.9623981601259448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3.8424815036275342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3.1921694677804999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1.2067953012201855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0.53955653567472439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0.31581760746586318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7.1476265614009047E-3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1.5602609751972421E-3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1.1522519839171196E-3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1.5282577771899299E-3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1.6576989991467243E-3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1.7165989278768512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2.2768817818024196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5.7517625451120322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11.021610429019393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14.394954577832104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14.03425896628619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13.3464409477722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12.692333599316477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12.070285061519378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11.478721341984526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10.916617583597061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10.382666102007606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1.8747705688345457E-4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0.12409766481960616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0.11313997670385981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8.126451553686713E-2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1.4894603192718398E-2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5.2839063299293433E-4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4.3272922360290282E-4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3.4639284202132268E-4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5.3445410396409164E-4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1.2266501393265589E-3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1.6659514001164304E-3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1.2187439368619952E-4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1.6827269026682781E-3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2.2047550589784208E-3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2.0338261373875053E-3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1.2756792288887858E-3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7.7999457529875427E-4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6.8094206110983868E-4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5.8540762310916748E-4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8.2409052344197215E-4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1.2632641364773841E-3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1.4249881565553334E-3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1.7761775882693115E-4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1.0931128785389116E-3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1.6383100747963402E-3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1.556046182945471E-3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1.179768001036758E-3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9.9377985470100547E-4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1.0436898102471998E-3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9.6206534440535538E-4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1.3451671880152663E-3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1.9983291500520546E-3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1.9795328921181458E-3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2.3706886308134123E-4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0.48193528035855443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1.8139078497392542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1.7778044105230333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2.0083269259270553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2.1855976401395703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2.2442937345248937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2.267498755540815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2.2697963335018327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2.2075133495296111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2.1776499405967202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1.3790301672723479E-5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0.27748781025909902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0.18442920680398975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0.14826021261952019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0.71403910182074815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0.79912332514959006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0.98194467017752063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0.4653891151163706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0.52726846244459058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0.43267534484809855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7.9682203516183642E-4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8.2447337965801254E-4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3.2696956072840551E-3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1.5855038118527336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1.9688654433673409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1.6170922324696464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0.71187550911124586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3.8316073710008385E-2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5.9849794822567264E-3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4.3770644012023378E-3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3.2589862522155108E-3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3.5159832715043263E-3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0.38859128412596022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0.46603034747333644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2.6252318425486934E-2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5.4718473823315579E-2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5.2251009741982123E-2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4.1684872501560916E-2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9.7056010762842093E-3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6.9787117489682822E-4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9.0511244701059067E-4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1.2250403257810436E-3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1.2566076045717593E-3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1.6612166683794385E-3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2.1990056133627798E-3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3.4480927405637261E-3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4.7434179626256158E-2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0.11257771444980925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0.10742978321766675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9.0137473574179686E-2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2.0463076977596029E-2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1.5316062322075965E-3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0.12502179422851242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0.91480293703945659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0.85474019341908503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0.58287840448884065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0.12216018308635446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1.981924722065068E-2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17.673725829829191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17.235950742279496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13.258421973823054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6.2612755401934663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3.8723187994488418E-3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4.6529008187028136E-3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3.5909740179043766E-3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2.9182437509449413E-3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1.1765265309702209E-3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3.447274029238815E-2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2.881113638775331E-2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2.0782884829025596E-2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2.7917811809769601E-3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2.0643238375093125E-4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1.3189688502997942E-4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1.269237584270019E-4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0.8505450821975552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0.90310641875432973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0.89521205144779659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0.57657412255685547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1.8249036136385989E-2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1.0867175476584206E-3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8.7906594481607678E-4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7.7736882777659278E-4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4.8408649691415723E-4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3.5447063507818596E-4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2.3337221814794722E-4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2.2013685479319909E-4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2.6593075255051741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2.8362327611936742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2.8067448520494263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2.18106363330602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8.2437073174151193E-2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9.7996272213901267E-4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8.9973050173489425E-4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1.0799921977611164E-3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7.5267350249672547E-4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5.4751370398366565E-4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3.1873993685758105E-4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2.7216523318372807E-4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0.9022402565836819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1.0075838814805793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0.99268606236799128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0.77245202544715019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4.2772140460818897E-2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6.9949058435589374E-4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6.9956667539000129E-4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9.1055883327057212E-4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6.6166724906951068E-4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4.6838167813646742E-4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2.4878595414835121E-4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2.2058354851522846E-4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2.0925530582844066E-4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0.4917317346243793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1.3427631691073707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1.265087576182349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0.7604419010639869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0.20664647139786477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5.1614472846297298E-2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6.9459797386141947E-3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6.811955416459991E-4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7.7951536851645806E-4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8.2631733636784419E-4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1.2671994768329346E-4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1.1262033245318156E-3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2.512766355939295E-3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6.4481796372551411E-3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6.9978010285962197E-3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4.2022694083759379E-3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2.0857135702126773E-3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1.4125539267046535E-3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1.8443485973700662E-3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2.6797734103133964E-3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3.6230872113852805E-3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1.7776206313145144E-4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8.6398603058957977E-4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1.8808937016095292E-3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2.7630847924826715E-2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0.64449867734521671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1.3134498497997429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1.5094638752616936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1.570132610443155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1.5792384576984735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1.538109825378881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1.516530118469255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1.0380446271436021E-4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2.9928483553780201E-4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4.7787899620013659E-4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8.4903849256197459E-4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1.8515138385196946E-3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2.7118890803710031E-3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4.7111985517281621E-3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5.3968918528169109E-3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4.2918218336428686E-3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2.2645520612202077E-3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2.4155928930910992E-3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2.2247698021533599E-3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1.2724345604040548E-3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1.2678705091661734E-3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8.0055193935809704E-5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4.444248175827778E-5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3.357742733127452E-5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3.4533646483687739E-5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3.5710647180391907E-5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3.5008297151411524E-5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3.8419225973116866E-5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3.9889378412625342E-5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4.1495531412783313E-5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3.079275452971041E-2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2.1886957461400278E-2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2.9827772924570947E-2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4.6550936743872405E-5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6.3449011726679423E-5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6.7971992239877519E-5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6.8936316336927578E-5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6.6681422577082817E-5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6.4766961736518639E-5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6.8168528410807015E-5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7.104515024574279E-5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7.2063978472550438E-5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2.0238280599921077E-3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1.7107261345549829E-3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2.2818451564224382E-3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2.21411045302601E-4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1.1440181927987977E-4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1.0364346644622375E-4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9.7662194833863725E-5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9.5000597501028572E-5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9.4150216616590033E-5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9.3665730088917387E-5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9.4087903541982209E-5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8.9531573091262767E-5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3.2961585746419497E-2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3.215426740795662E-2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2.9943462807518251E-2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2.7565108663709593E-5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9.1736616989387455E-5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1.0861214903758689E-4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1.0374036780826318E-4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9.6167656033483101E-5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9.5137140852263129E-5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8.9761863593633233E-5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8.2224819088107877E-5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7.7696154338333735E-5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0.88951199431361438</v>
      </c>
      <c r="G1265" s="1">
        <f t="shared" si="1403"/>
        <v>0.95694536964701848</v>
      </c>
      <c r="H1265" s="1">
        <f t="shared" si="1403"/>
        <v>1.0580954326471257</v>
      </c>
      <c r="I1265" s="1">
        <f t="shared" si="1403"/>
        <v>1.2266788709806375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1.8116719735064513</v>
      </c>
      <c r="G1266" s="1">
        <f t="shared" si="1403"/>
        <v>1.8116719735064508</v>
      </c>
      <c r="H1266" s="1">
        <f t="shared" si="1403"/>
        <v>1.811671973506449</v>
      </c>
      <c r="I1266" s="1">
        <f t="shared" si="1403"/>
        <v>1.8116719735064526</v>
      </c>
      <c r="J1266" s="1">
        <f t="shared" si="1403"/>
        <v>1.8357907212006181</v>
      </c>
      <c r="K1266" s="1">
        <f t="shared" si="1403"/>
        <v>1.993094012593823</v>
      </c>
      <c r="L1266" s="1">
        <f t="shared" ref="L1266:O1266" si="1409">IFERROR(L1215/L1139,"-")</f>
        <v>2.0646809396858581</v>
      </c>
      <c r="M1266" s="1">
        <f t="shared" si="1409"/>
        <v>2.147499651088868</v>
      </c>
      <c r="N1266" s="1">
        <f t="shared" si="1409"/>
        <v>2.215519206197591</v>
      </c>
      <c r="O1266" s="1">
        <f t="shared" si="1409"/>
        <v>2.3109291383848789</v>
      </c>
      <c r="P1266" s="1">
        <f t="shared" si="1405"/>
        <v>2.4005834587645252</v>
      </c>
      <c r="Q1266" s="1">
        <f t="shared" si="1405"/>
        <v>2.438888988485957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1.4637982671179677</v>
      </c>
      <c r="G1267" s="1">
        <f t="shared" si="1403"/>
        <v>1.4637982671179759</v>
      </c>
      <c r="H1267" s="1">
        <f t="shared" si="1403"/>
        <v>1.4637982671179708</v>
      </c>
      <c r="I1267" s="1">
        <f t="shared" si="1403"/>
        <v>1.4637982671179701</v>
      </c>
      <c r="J1267" s="1">
        <f t="shared" si="1403"/>
        <v>1.5142732728770685</v>
      </c>
      <c r="K1267" s="1">
        <f t="shared" si="1403"/>
        <v>1.5500251395076829</v>
      </c>
      <c r="L1267" s="1">
        <f t="shared" ref="L1267:O1267" si="1410">IFERROR(L1216/L1140,"-")</f>
        <v>1.6189040958967442</v>
      </c>
      <c r="M1267" s="1">
        <f t="shared" si="1410"/>
        <v>1.7362012593400176</v>
      </c>
      <c r="N1267" s="1">
        <f t="shared" si="1410"/>
        <v>1.8051357202962368</v>
      </c>
      <c r="O1267" s="1">
        <f t="shared" si="1410"/>
        <v>1.8981608748629699</v>
      </c>
      <c r="P1267" s="1">
        <f t="shared" si="1405"/>
        <v>1.9673174312395589</v>
      </c>
      <c r="Q1267" s="1">
        <f t="shared" si="1405"/>
        <v>2.0020171865354333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1.3374527251491974</v>
      </c>
      <c r="G1268" s="1">
        <f t="shared" si="1403"/>
        <v>1.3374527251491983</v>
      </c>
      <c r="H1268" s="1">
        <f t="shared" si="1403"/>
        <v>1.3374527251492005</v>
      </c>
      <c r="I1268" s="1">
        <f t="shared" si="1403"/>
        <v>1.3374527251492001</v>
      </c>
      <c r="J1268" s="1">
        <f t="shared" si="1403"/>
        <v>1.3890474375522217</v>
      </c>
      <c r="K1268" s="1">
        <f t="shared" si="1403"/>
        <v>1.4306789438416938</v>
      </c>
      <c r="L1268" s="1">
        <f t="shared" ref="L1268:O1268" si="1411">IFERROR(L1217/L1141,"-")</f>
        <v>1.4843213289603505</v>
      </c>
      <c r="M1268" s="1">
        <f t="shared" si="1411"/>
        <v>1.5747224837586165</v>
      </c>
      <c r="N1268" s="1">
        <f t="shared" si="1411"/>
        <v>1.6733710017846086</v>
      </c>
      <c r="O1268" s="1">
        <f t="shared" si="1411"/>
        <v>1.7659300904241353</v>
      </c>
      <c r="P1268" s="1">
        <f t="shared" si="1405"/>
        <v>1.8107745740078487</v>
      </c>
      <c r="Q1268" s="1">
        <f t="shared" si="1405"/>
        <v>1.8349674976674706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1.29497292354308</v>
      </c>
      <c r="G1269" s="1">
        <f t="shared" si="1403"/>
        <v>1.2949729235430782</v>
      </c>
      <c r="H1269" s="1">
        <f t="shared" si="1403"/>
        <v>1.2949729235430798</v>
      </c>
      <c r="I1269" s="1">
        <f t="shared" si="1403"/>
        <v>1.2949729235430818</v>
      </c>
      <c r="J1269" s="1">
        <f t="shared" si="1403"/>
        <v>1.3183148489688978</v>
      </c>
      <c r="K1269" s="1">
        <f t="shared" si="1403"/>
        <v>1.3308196062944941</v>
      </c>
      <c r="L1269" s="1">
        <f t="shared" ref="L1269:O1269" si="1412">IFERROR(L1218/L1142,"-")</f>
        <v>1.441982122725481</v>
      </c>
      <c r="M1269" s="1">
        <f t="shared" si="1412"/>
        <v>1.5286970191687188</v>
      </c>
      <c r="N1269" s="1">
        <f t="shared" si="1412"/>
        <v>1.5903975843754872</v>
      </c>
      <c r="O1269" s="1">
        <f t="shared" si="1412"/>
        <v>1.6597683308879236</v>
      </c>
      <c r="P1269" s="1">
        <f t="shared" si="1405"/>
        <v>1.6889775132805336</v>
      </c>
      <c r="Q1269" s="1">
        <f t="shared" si="1405"/>
        <v>1.7320682333389026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0.70878493872313619</v>
      </c>
      <c r="G1270" s="1">
        <f t="shared" si="1413"/>
        <v>0.76377762311940101</v>
      </c>
      <c r="H1270" s="1">
        <f t="shared" si="1413"/>
        <v>0.77604433179043741</v>
      </c>
      <c r="I1270" s="1">
        <f t="shared" si="1413"/>
        <v>0.81543354944851165</v>
      </c>
      <c r="J1270" s="1">
        <f t="shared" si="1413"/>
        <v>0.86959678048976718</v>
      </c>
      <c r="K1270" s="1">
        <f t="shared" si="1413"/>
        <v>0.9517012753512254</v>
      </c>
      <c r="L1270" s="1">
        <f t="shared" ref="L1270:O1270" si="1414">IFERROR(L1219/SUM(L1143,L1176),"-")</f>
        <v>1.0621335738469522</v>
      </c>
      <c r="M1270" s="1">
        <f t="shared" si="1414"/>
        <v>1.202375577396702</v>
      </c>
      <c r="N1270" s="1">
        <f t="shared" si="1414"/>
        <v>1.2569008281341292</v>
      </c>
      <c r="O1270" s="1">
        <f t="shared" si="1414"/>
        <v>1.3612647986542554</v>
      </c>
      <c r="P1270" s="1">
        <f t="shared" ref="P1270:Q1273" si="1415">IFERROR(P1219/SUM(P1143,P1176),"-")</f>
        <v>1.3785303820822241</v>
      </c>
      <c r="Q1270" s="1">
        <f t="shared" si="1415"/>
        <v>1.4269858690708974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0.59315885386693012</v>
      </c>
      <c r="G1271" s="1">
        <f t="shared" si="1413"/>
        <v>0.58861872864713649</v>
      </c>
      <c r="H1271" s="1">
        <f t="shared" si="1413"/>
        <v>0.59089575734565614</v>
      </c>
      <c r="I1271" s="1">
        <f t="shared" si="1413"/>
        <v>0.5943519839732172</v>
      </c>
      <c r="J1271" s="1">
        <f t="shared" si="1413"/>
        <v>0.7070494320796773</v>
      </c>
      <c r="K1271" s="1">
        <f t="shared" si="1413"/>
        <v>0.80915420457857756</v>
      </c>
      <c r="L1271" s="1">
        <f t="shared" ref="L1271:O1271" si="1416">IFERROR(L1220/SUM(L1144,L1177),"-")</f>
        <v>0.91945188524903432</v>
      </c>
      <c r="M1271" s="1">
        <f t="shared" si="1416"/>
        <v>1.0469606789150452</v>
      </c>
      <c r="N1271" s="1">
        <f t="shared" si="1416"/>
        <v>1.1063835703822147</v>
      </c>
      <c r="O1271" s="1">
        <f t="shared" si="1416"/>
        <v>1.1854897634473944</v>
      </c>
      <c r="P1271" s="1">
        <f t="shared" si="1415"/>
        <v>1.1846359470325156</v>
      </c>
      <c r="Q1271" s="1">
        <f t="shared" si="1415"/>
        <v>1.1831276137091036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0.54553653824420778</v>
      </c>
      <c r="G1272" s="1">
        <f t="shared" si="1413"/>
        <v>0.60404814775943061</v>
      </c>
      <c r="H1272" s="1">
        <f t="shared" si="1413"/>
        <v>0.61793547560220108</v>
      </c>
      <c r="I1272" s="1">
        <f t="shared" si="1413"/>
        <v>0.66532178384256413</v>
      </c>
      <c r="J1272" s="1">
        <f t="shared" si="1413"/>
        <v>0.74121147791403819</v>
      </c>
      <c r="K1272" s="1">
        <f t="shared" si="1413"/>
        <v>0.82474666248695438</v>
      </c>
      <c r="L1272" s="1">
        <f t="shared" ref="L1272:O1272" si="1417">IFERROR(L1221/SUM(L1145,L1178),"-")</f>
        <v>0.96957719148203247</v>
      </c>
      <c r="M1272" s="1">
        <f t="shared" si="1417"/>
        <v>1.1259687056804963</v>
      </c>
      <c r="N1272" s="1">
        <f t="shared" si="1417"/>
        <v>1.1936198862635097</v>
      </c>
      <c r="O1272" s="1">
        <f t="shared" si="1417"/>
        <v>1.2564725541006754</v>
      </c>
      <c r="P1272" s="1">
        <f t="shared" si="1415"/>
        <v>1.2557504261058383</v>
      </c>
      <c r="Q1272" s="1">
        <f t="shared" si="1415"/>
        <v>1.2596444952433037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0.51975568473665967</v>
      </c>
      <c r="G1273" s="1">
        <f t="shared" si="1413"/>
        <v>0.52079348200827869</v>
      </c>
      <c r="H1273" s="1">
        <f t="shared" si="1413"/>
        <v>0.52221530863290078</v>
      </c>
      <c r="I1273" s="1">
        <f t="shared" si="1413"/>
        <v>0.5252453469679409</v>
      </c>
      <c r="J1273" s="1">
        <f t="shared" si="1413"/>
        <v>0.67370790895857147</v>
      </c>
      <c r="K1273" s="1">
        <f t="shared" si="1413"/>
        <v>0.75368943079771666</v>
      </c>
      <c r="L1273" s="1">
        <f t="shared" ref="L1273:O1273" si="1418">IFERROR(L1222/SUM(L1146,L1179),"-")</f>
        <v>0.86442883537602289</v>
      </c>
      <c r="M1273" s="1">
        <f t="shared" si="1418"/>
        <v>0.99172829467376711</v>
      </c>
      <c r="N1273" s="1">
        <f t="shared" si="1418"/>
        <v>1.0859365388910898</v>
      </c>
      <c r="O1273" s="1">
        <f t="shared" si="1418"/>
        <v>1.1397246858916015</v>
      </c>
      <c r="P1273" s="1">
        <f t="shared" si="1415"/>
        <v>1.1388926281787808</v>
      </c>
      <c r="Q1273" s="1">
        <f t="shared" si="1415"/>
        <v>1.1445919628021444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0.72840569582556935</v>
      </c>
      <c r="G1274" s="1">
        <f t="shared" si="1419"/>
        <v>0.77450677380238264</v>
      </c>
      <c r="H1274" s="1">
        <f t="shared" si="1419"/>
        <v>0.78772443907651857</v>
      </c>
      <c r="I1274" s="1">
        <f t="shared" si="1419"/>
        <v>0.8271060558741038</v>
      </c>
      <c r="J1274" s="1">
        <f t="shared" si="1419"/>
        <v>0.88455269243730916</v>
      </c>
      <c r="K1274" s="1">
        <f t="shared" si="1419"/>
        <v>0.96602429790325262</v>
      </c>
      <c r="L1274" s="1">
        <f t="shared" ref="L1274:O1274" si="1420">IFERROR(L1223/SUM(L1147,L1199),"-")</f>
        <v>1.0832148224836626</v>
      </c>
      <c r="M1274" s="1">
        <f t="shared" si="1420"/>
        <v>1.2387569695095437</v>
      </c>
      <c r="N1274" s="1">
        <f t="shared" si="1420"/>
        <v>1.2798431685065133</v>
      </c>
      <c r="O1274" s="1">
        <f t="shared" si="1420"/>
        <v>1.3533188836394949</v>
      </c>
      <c r="P1274" s="1">
        <f t="shared" ref="P1274:Q1277" si="1421">IFERROR(P1223/SUM(P1147,P1199),"-")</f>
        <v>1.3084103288815605</v>
      </c>
      <c r="Q1274" s="1">
        <f t="shared" si="1421"/>
        <v>1.2659006639672525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0.69503931893491211</v>
      </c>
      <c r="G1275" s="1">
        <f t="shared" si="1419"/>
        <v>0.63827751292524615</v>
      </c>
      <c r="H1275" s="1">
        <f t="shared" si="1419"/>
        <v>0.64939032275097719</v>
      </c>
      <c r="I1275" s="1">
        <f t="shared" si="1419"/>
        <v>0.66622675525499775</v>
      </c>
      <c r="J1275" s="1">
        <f t="shared" si="1419"/>
        <v>0.72623290159121112</v>
      </c>
      <c r="K1275" s="1">
        <f t="shared" si="1419"/>
        <v>0.8030657638747829</v>
      </c>
      <c r="L1275" s="1">
        <f t="shared" ref="L1275:O1275" si="1422">IFERROR(L1224/SUM(L1148,L1200),"-")</f>
        <v>0.92181204275804218</v>
      </c>
      <c r="M1275" s="1">
        <f t="shared" si="1422"/>
        <v>1.0802997912235448</v>
      </c>
      <c r="N1275" s="1">
        <f t="shared" si="1422"/>
        <v>1.1265393111885758</v>
      </c>
      <c r="O1275" s="1">
        <f t="shared" si="1422"/>
        <v>1.1666901701618608</v>
      </c>
      <c r="P1275" s="1">
        <f t="shared" si="1421"/>
        <v>1.1063781593391606</v>
      </c>
      <c r="Q1275" s="1">
        <f t="shared" si="1421"/>
        <v>1.0380328285723897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0.54296377046815902</v>
      </c>
      <c r="G1276" s="1">
        <f t="shared" si="1419"/>
        <v>0.57891392540409281</v>
      </c>
      <c r="H1276" s="1">
        <f t="shared" si="1419"/>
        <v>0.62626337108120222</v>
      </c>
      <c r="I1276" s="1">
        <f t="shared" si="1419"/>
        <v>0.67374010203395651</v>
      </c>
      <c r="J1276" s="1">
        <f t="shared" si="1419"/>
        <v>0.72732427722100867</v>
      </c>
      <c r="K1276" s="1">
        <f t="shared" si="1419"/>
        <v>0.78259416358311373</v>
      </c>
      <c r="L1276" s="1">
        <f t="shared" ref="L1276:O1276" si="1423">IFERROR(L1225/SUM(L1149,L1201),"-")</f>
        <v>0.96342054485953055</v>
      </c>
      <c r="M1276" s="1">
        <f t="shared" si="1423"/>
        <v>1.1387127702574384</v>
      </c>
      <c r="N1276" s="1">
        <f t="shared" si="1423"/>
        <v>1.2038510908388231</v>
      </c>
      <c r="O1276" s="1">
        <f t="shared" si="1423"/>
        <v>1.2677907564002848</v>
      </c>
      <c r="P1276" s="1">
        <f t="shared" si="1421"/>
        <v>1.2616983299153037</v>
      </c>
      <c r="Q1276" s="1">
        <f t="shared" si="1421"/>
        <v>0.98825888706243281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0.52687429259019536</v>
      </c>
      <c r="G1277" s="1">
        <f t="shared" si="1419"/>
        <v>0.53116661079762539</v>
      </c>
      <c r="H1277" s="1">
        <f t="shared" si="1419"/>
        <v>0.54293235009173813</v>
      </c>
      <c r="I1277" s="1">
        <f t="shared" si="1419"/>
        <v>0.55288746337890338</v>
      </c>
      <c r="J1277" s="1">
        <f t="shared" si="1419"/>
        <v>0.67098999600751286</v>
      </c>
      <c r="K1277" s="1">
        <f t="shared" si="1419"/>
        <v>0.75185628063702714</v>
      </c>
      <c r="L1277" s="1">
        <f t="shared" ref="L1277:O1277" si="1424">IFERROR(L1226/SUM(L1150,L1202),"-")</f>
        <v>0.868373215473765</v>
      </c>
      <c r="M1277" s="1">
        <f t="shared" si="1424"/>
        <v>1.0402379777499065</v>
      </c>
      <c r="N1277" s="1">
        <f t="shared" si="1424"/>
        <v>1.0958940933869683</v>
      </c>
      <c r="O1277" s="1">
        <f t="shared" si="1424"/>
        <v>1.1512787081952738</v>
      </c>
      <c r="P1277" s="1">
        <f t="shared" si="1421"/>
        <v>1.1514096009401522</v>
      </c>
      <c r="Q1277" s="1">
        <f t="shared" si="1421"/>
        <v>1.1518959430936919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1.0965696656165196</v>
      </c>
      <c r="H1278" s="1">
        <f t="shared" si="1425"/>
        <v>1.0965696656165198</v>
      </c>
      <c r="I1278" s="1" t="str">
        <f t="shared" si="1425"/>
        <v>-</v>
      </c>
      <c r="J1278" s="1">
        <f t="shared" si="1425"/>
        <v>1.1664718134024903</v>
      </c>
      <c r="K1278" s="1">
        <f t="shared" si="1425"/>
        <v>1.2185396742256733</v>
      </c>
      <c r="L1278" s="1">
        <f t="shared" ref="L1278:O1278" si="1426">IFERROR(L1227/L1153,"-")</f>
        <v>1.3159834775105872</v>
      </c>
      <c r="M1278" s="1">
        <f t="shared" si="1426"/>
        <v>1.3955929938327103</v>
      </c>
      <c r="N1278" s="1" t="str">
        <f t="shared" si="1426"/>
        <v>-</v>
      </c>
      <c r="O1278" s="1" t="str">
        <f t="shared" si="1426"/>
        <v>-</v>
      </c>
      <c r="P1278" s="1" t="str">
        <f t="shared" ref="P1278:Q1281" si="1427">IFERROR(P1227/P1153,"-")</f>
        <v>-</v>
      </c>
      <c r="Q1278" s="1">
        <f t="shared" si="1427"/>
        <v>1.5777288834242418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0.89149519806162103</v>
      </c>
      <c r="G1279" s="1">
        <f t="shared" si="1428"/>
        <v>0.89149519806162225</v>
      </c>
      <c r="H1279" s="1">
        <f t="shared" si="1428"/>
        <v>0.89149519806162203</v>
      </c>
      <c r="I1279" s="1">
        <f t="shared" si="1428"/>
        <v>0.89149519806162014</v>
      </c>
      <c r="J1279" s="1">
        <f t="shared" si="1428"/>
        <v>0.93094614612488935</v>
      </c>
      <c r="K1279" s="1">
        <f t="shared" si="1428"/>
        <v>0.98153124350983789</v>
      </c>
      <c r="L1279" s="1">
        <f t="shared" ref="L1279:O1279" si="1429">IFERROR(L1228/L1154,"-")</f>
        <v>1.0259777414706932</v>
      </c>
      <c r="M1279" s="1">
        <f t="shared" si="1429"/>
        <v>1.1007038656146677</v>
      </c>
      <c r="N1279" s="1">
        <f t="shared" si="1429"/>
        <v>1.1785343478772989</v>
      </c>
      <c r="O1279" s="1">
        <f t="shared" si="1429"/>
        <v>1.2420891887190897</v>
      </c>
      <c r="P1279" s="1">
        <f t="shared" si="1427"/>
        <v>1.2946155299757287</v>
      </c>
      <c r="Q1279" s="1">
        <f t="shared" si="1427"/>
        <v>1.30081229289401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0.83000507256490541</v>
      </c>
      <c r="G1280" s="1">
        <f t="shared" si="1430"/>
        <v>0.83000507256490696</v>
      </c>
      <c r="H1280" s="1">
        <f t="shared" si="1430"/>
        <v>0.83000507256490608</v>
      </c>
      <c r="I1280" s="1">
        <f t="shared" si="1430"/>
        <v>0.83000507256490696</v>
      </c>
      <c r="J1280" s="1">
        <f t="shared" si="1430"/>
        <v>0.85733272230318724</v>
      </c>
      <c r="K1280" s="1">
        <f t="shared" si="1430"/>
        <v>0.91328040398043253</v>
      </c>
      <c r="L1280" s="1">
        <f t="shared" ref="L1280:O1280" si="1431">IFERROR(L1229/L1155,"-")</f>
        <v>0.95251954888473145</v>
      </c>
      <c r="M1280" s="1">
        <f t="shared" si="1431"/>
        <v>1.017123886545708</v>
      </c>
      <c r="N1280" s="1">
        <f t="shared" si="1431"/>
        <v>1.0887582718773923</v>
      </c>
      <c r="O1280" s="1">
        <f t="shared" si="1431"/>
        <v>1.1497748974762239</v>
      </c>
      <c r="P1280" s="1">
        <f t="shared" si="1427"/>
        <v>1.2013572697119261</v>
      </c>
      <c r="Q1280" s="1">
        <f t="shared" si="1427"/>
        <v>1.215363742628681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0.83675282096654158</v>
      </c>
      <c r="H1281" s="1">
        <f t="shared" si="1432"/>
        <v>0.83675282096654136</v>
      </c>
      <c r="I1281" s="1">
        <f t="shared" si="1432"/>
        <v>0.83675282096654213</v>
      </c>
      <c r="J1281" s="1">
        <f t="shared" si="1432"/>
        <v>0.87713830995651321</v>
      </c>
      <c r="K1281" s="1">
        <f t="shared" si="1432"/>
        <v>0.9167651538843663</v>
      </c>
      <c r="L1281" s="1">
        <f t="shared" ref="L1281:O1281" si="1433">IFERROR(L1230/L1156,"-")</f>
        <v>0.96240559397556091</v>
      </c>
      <c r="M1281" s="1">
        <f t="shared" si="1433"/>
        <v>1.0263012988862337</v>
      </c>
      <c r="N1281" s="1">
        <f t="shared" si="1433"/>
        <v>1.0916445515317745</v>
      </c>
      <c r="O1281" s="1">
        <f t="shared" si="1433"/>
        <v>1.1496301080352711</v>
      </c>
      <c r="P1281" s="1">
        <f t="shared" si="1427"/>
        <v>1.1931632157637879</v>
      </c>
      <c r="Q1281" s="1">
        <f t="shared" si="1427"/>
        <v>1.1947365023294598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0.49379534694678334</v>
      </c>
      <c r="G1282" s="1">
        <f t="shared" si="1434"/>
        <v>0.50503220860251363</v>
      </c>
      <c r="H1282" s="1">
        <f t="shared" si="1434"/>
        <v>0.52188750108610915</v>
      </c>
      <c r="I1282" s="1">
        <f t="shared" si="1434"/>
        <v>0.54997965522543613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1.1342572382757161</v>
      </c>
      <c r="G1283" s="1">
        <f t="shared" si="1434"/>
        <v>1.1589395590412606</v>
      </c>
      <c r="H1283" s="1">
        <f t="shared" si="1434"/>
        <v>1.1558668651931963</v>
      </c>
      <c r="I1283" s="1">
        <f t="shared" si="1434"/>
        <v>1.1997616223964496</v>
      </c>
      <c r="J1283" s="1">
        <f t="shared" si="1434"/>
        <v>0.92779603940505551</v>
      </c>
      <c r="K1283" s="1">
        <f>IFERROR(K1232/K1163,"-")</f>
        <v>0.94736580221312272</v>
      </c>
      <c r="L1283" s="1">
        <f>IFERROR(L1232/L1163,"-")</f>
        <v>0.94926687052796943</v>
      </c>
      <c r="M1283" s="1">
        <f t="shared" ref="M1283:O1283" si="1437">IFERROR(M1232/M1163,"-")</f>
        <v>0.96904580351451552</v>
      </c>
      <c r="N1283" s="1">
        <f t="shared" si="1437"/>
        <v>0.98954369936050923</v>
      </c>
      <c r="O1283" s="1">
        <f t="shared" si="1437"/>
        <v>1.1781286778368611</v>
      </c>
      <c r="P1283" s="1">
        <f t="shared" si="1436"/>
        <v>1.1783870409223656</v>
      </c>
      <c r="Q1283" s="1">
        <f t="shared" si="1436"/>
        <v>1.1784125654582198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1.603433748285074</v>
      </c>
      <c r="G1284" s="1">
        <f t="shared" si="1434"/>
        <v>1.8950130366679501</v>
      </c>
      <c r="H1284" s="1">
        <f t="shared" si="1434"/>
        <v>1.8760269376423382</v>
      </c>
      <c r="I1284" s="1">
        <f t="shared" si="1434"/>
        <v>1.9289957809011082</v>
      </c>
      <c r="J1284" s="1">
        <f t="shared" si="1434"/>
        <v>0.82963138848318829</v>
      </c>
      <c r="K1284" s="1">
        <f t="shared" si="1434"/>
        <v>0.77355185230919854</v>
      </c>
      <c r="L1284" s="1">
        <f t="shared" ref="L1284:O1284" si="1438">IFERROR(L1233/L1164,"-")</f>
        <v>0.76815272490163555</v>
      </c>
      <c r="M1284" s="1">
        <f t="shared" si="1438"/>
        <v>0.83769395250387257</v>
      </c>
      <c r="N1284" s="1">
        <f t="shared" si="1438"/>
        <v>0.88679005269460154</v>
      </c>
      <c r="O1284" s="1">
        <f t="shared" si="1438"/>
        <v>0.95478496746698538</v>
      </c>
      <c r="P1284" s="1">
        <f t="shared" si="1436"/>
        <v>0.98013419673848989</v>
      </c>
      <c r="Q1284" s="1">
        <f t="shared" si="1436"/>
        <v>0.98562649947646741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1.9769617223710154</v>
      </c>
      <c r="G1285" s="1">
        <f t="shared" si="1434"/>
        <v>2.4902019212595272</v>
      </c>
      <c r="H1285" s="1">
        <f t="shared" si="1434"/>
        <v>2.4873093831652837</v>
      </c>
      <c r="I1285" s="1">
        <f t="shared" si="1434"/>
        <v>2.5052788048339889</v>
      </c>
      <c r="J1285" s="1">
        <f t="shared" si="1434"/>
        <v>2.5448535428834536</v>
      </c>
      <c r="K1285" s="1">
        <f t="shared" si="1434"/>
        <v>0.72069809539434493</v>
      </c>
      <c r="L1285" s="1">
        <f t="shared" ref="L1285:O1285" si="1439">IFERROR(L1234/L1165,"-")</f>
        <v>0.7323211605404123</v>
      </c>
      <c r="M1285" s="1">
        <f t="shared" si="1439"/>
        <v>0.77405035719733428</v>
      </c>
      <c r="N1285" s="1">
        <f t="shared" si="1439"/>
        <v>0.80911459620789572</v>
      </c>
      <c r="O1285" s="1">
        <f t="shared" si="1439"/>
        <v>0.85051154251925443</v>
      </c>
      <c r="P1285" s="1">
        <f t="shared" si="1436"/>
        <v>0.87617233541354034</v>
      </c>
      <c r="Q1285" s="1">
        <f t="shared" si="1436"/>
        <v>0.88880989321719917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1.146304248759983</v>
      </c>
      <c r="G1286" s="1">
        <f t="shared" si="1434"/>
        <v>1.3262887011202293</v>
      </c>
      <c r="H1286" s="1">
        <f t="shared" si="1434"/>
        <v>1.3221764714909416</v>
      </c>
      <c r="I1286" s="1">
        <f t="shared" si="1434"/>
        <v>1.335731862231472</v>
      </c>
      <c r="J1286" s="1">
        <f t="shared" si="1434"/>
        <v>1.5364620548734669</v>
      </c>
      <c r="K1286" s="1">
        <f t="shared" si="1434"/>
        <v>0.70555351604344507</v>
      </c>
      <c r="L1286" s="1">
        <f t="shared" ref="L1286:O1286" si="1440">IFERROR(L1235/L1166,"-")</f>
        <v>0.72708604503305374</v>
      </c>
      <c r="M1286" s="1">
        <f t="shared" si="1440"/>
        <v>0.78268561186815844</v>
      </c>
      <c r="N1286" s="1">
        <f t="shared" si="1440"/>
        <v>0.79313199638648646</v>
      </c>
      <c r="O1286" s="1">
        <f t="shared" si="1440"/>
        <v>0.79606089343312236</v>
      </c>
      <c r="P1286" s="1">
        <f t="shared" si="1436"/>
        <v>0.81117256857115316</v>
      </c>
      <c r="Q1286" s="1">
        <f t="shared" si="1436"/>
        <v>0.86053328078433788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0.28603940550919477</v>
      </c>
      <c r="G1287" s="1">
        <f t="shared" si="1434"/>
        <v>0.29254854993039736</v>
      </c>
      <c r="H1287" s="1">
        <f t="shared" si="1434"/>
        <v>0.30231226656220056</v>
      </c>
      <c r="I1287" s="1">
        <f t="shared" si="1434"/>
        <v>0.31858512761520641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0.68282108403362307</v>
      </c>
      <c r="G1288" s="1">
        <f t="shared" si="1434"/>
        <v>0.67610486530690483</v>
      </c>
      <c r="H1288" s="1">
        <f t="shared" si="1434"/>
        <v>0.67677774661032308</v>
      </c>
      <c r="I1288" s="1">
        <f t="shared" si="1434"/>
        <v>0.68399883961839658</v>
      </c>
      <c r="J1288" s="1">
        <f t="shared" si="1434"/>
        <v>0.61155500833039034</v>
      </c>
      <c r="K1288" s="1">
        <f t="shared" si="1434"/>
        <v>0.63243922324808299</v>
      </c>
      <c r="L1288" s="1">
        <f t="shared" ref="L1288:O1288" si="1442">IFERROR(L1237/L1168,"-")</f>
        <v>0.6691605447208574</v>
      </c>
      <c r="M1288" s="1">
        <f t="shared" si="1442"/>
        <v>0.71266086679412388</v>
      </c>
      <c r="N1288" s="1">
        <f t="shared" si="1442"/>
        <v>0.77643791189808609</v>
      </c>
      <c r="O1288" s="1">
        <f t="shared" si="1442"/>
        <v>0.86255504657710624</v>
      </c>
      <c r="P1288" s="1">
        <f t="shared" si="1436"/>
        <v>0.89917619265338333</v>
      </c>
      <c r="Q1288" s="1">
        <f t="shared" si="1436"/>
        <v>0.91486329238813124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0.60633075418785176</v>
      </c>
      <c r="G1289" s="1">
        <f t="shared" si="1434"/>
        <v>0.60445850865649575</v>
      </c>
      <c r="H1289" s="1">
        <f t="shared" si="1434"/>
        <v>0.60443357061322522</v>
      </c>
      <c r="I1289" s="1">
        <f t="shared" si="1434"/>
        <v>0.60916761716633583</v>
      </c>
      <c r="J1289" s="1">
        <f t="shared" si="1434"/>
        <v>0.60087235975034958</v>
      </c>
      <c r="K1289" s="1">
        <f t="shared" si="1434"/>
        <v>0.51184436775395692</v>
      </c>
      <c r="L1289" s="1">
        <f t="shared" ref="L1289:O1289" si="1443">IFERROR(L1238/L1169,"-")</f>
        <v>0.5300836877673023</v>
      </c>
      <c r="M1289" s="1">
        <f t="shared" si="1443"/>
        <v>0.57272612030930603</v>
      </c>
      <c r="N1289" s="1">
        <f t="shared" si="1443"/>
        <v>0.62418500105839636</v>
      </c>
      <c r="O1289" s="1">
        <f t="shared" si="1443"/>
        <v>0.69521766654433148</v>
      </c>
      <c r="P1289" s="1">
        <f t="shared" si="1436"/>
        <v>0.72491728299740421</v>
      </c>
      <c r="Q1289" s="1">
        <f t="shared" si="1436"/>
        <v>0.73698166051905389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0.51669195924515443</v>
      </c>
      <c r="G1290" s="1">
        <f t="shared" si="1434"/>
        <v>0.51602715680528199</v>
      </c>
      <c r="H1290" s="1">
        <f t="shared" si="1434"/>
        <v>0.50748008017314761</v>
      </c>
      <c r="I1290" s="1">
        <f t="shared" si="1434"/>
        <v>0.50975702985902205</v>
      </c>
      <c r="J1290" s="1">
        <f t="shared" si="1434"/>
        <v>0.48016785432242981</v>
      </c>
      <c r="K1290" s="1">
        <f t="shared" si="1434"/>
        <v>0.47152034822193561</v>
      </c>
      <c r="L1290" s="1">
        <f t="shared" ref="L1290:O1290" si="1444">IFERROR(L1239/L1170,"-")</f>
        <v>0.47001163539091784</v>
      </c>
      <c r="M1290" s="1">
        <f t="shared" si="1444"/>
        <v>0.51353908905771362</v>
      </c>
      <c r="N1290" s="1">
        <f t="shared" si="1444"/>
        <v>0.55690914650808199</v>
      </c>
      <c r="O1290" s="1">
        <f t="shared" si="1444"/>
        <v>0.64639636089897834</v>
      </c>
      <c r="P1290" s="1">
        <f t="shared" si="1436"/>
        <v>0.67557453922788424</v>
      </c>
      <c r="Q1290" s="1">
        <f t="shared" si="1436"/>
        <v>0.68569028449022673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0.44025098219106762</v>
      </c>
      <c r="G1291" s="1">
        <f t="shared" si="1434"/>
        <v>0.4332969985873994</v>
      </c>
      <c r="H1291" s="1">
        <f t="shared" si="1434"/>
        <v>0.43403406776223941</v>
      </c>
      <c r="I1291" s="1">
        <f t="shared" si="1434"/>
        <v>0.43654060436833048</v>
      </c>
      <c r="J1291" s="1">
        <f t="shared" si="1434"/>
        <v>0.45353909931257175</v>
      </c>
      <c r="K1291" s="1">
        <f t="shared" si="1434"/>
        <v>0.47906598048954552</v>
      </c>
      <c r="L1291" s="1">
        <f t="shared" ref="L1291:O1291" si="1445">IFERROR(L1240/L1171,"-")</f>
        <v>0.51844005065500021</v>
      </c>
      <c r="M1291" s="1">
        <f t="shared" si="1445"/>
        <v>0.56232945629138076</v>
      </c>
      <c r="N1291" s="1">
        <f t="shared" si="1445"/>
        <v>0.59879338856553521</v>
      </c>
      <c r="O1291" s="1">
        <f t="shared" si="1445"/>
        <v>0.64122783341162548</v>
      </c>
      <c r="P1291" s="1">
        <f t="shared" si="1436"/>
        <v>0.6675626256950663</v>
      </c>
      <c r="Q1291" s="1">
        <f t="shared" si="1436"/>
        <v>0.68363010025041426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0.51837627625535176</v>
      </c>
      <c r="H1292" s="1">
        <f t="shared" si="1434"/>
        <v>0.55250050116395777</v>
      </c>
      <c r="I1292" s="1">
        <f t="shared" si="1434"/>
        <v>0.55436396845367586</v>
      </c>
      <c r="J1292" s="1">
        <f t="shared" si="1434"/>
        <v>0.55496896385808858</v>
      </c>
      <c r="K1292" s="1">
        <f t="shared" si="1434"/>
        <v>0.56377280338877611</v>
      </c>
      <c r="L1292" s="1">
        <f t="shared" ref="L1292:O1292" si="1446">IFERROR(L1241/L1172,"-")</f>
        <v>0.74511575101672445</v>
      </c>
      <c r="M1292" s="1">
        <f t="shared" si="1446"/>
        <v>0.82575321228262488</v>
      </c>
      <c r="N1292" s="1">
        <f t="shared" si="1446"/>
        <v>0.89025123954541696</v>
      </c>
      <c r="O1292" s="1">
        <f t="shared" si="1446"/>
        <v>0.92436022671743423</v>
      </c>
      <c r="P1292" s="1">
        <f t="shared" si="1436"/>
        <v>0.92436022671743523</v>
      </c>
      <c r="Q1292" s="1">
        <f t="shared" si="1436"/>
        <v>0.92436022671743368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0.41733711223535025</v>
      </c>
      <c r="H1293" s="1">
        <f t="shared" si="1434"/>
        <v>0.44425092736964278</v>
      </c>
      <c r="I1293" s="1">
        <f t="shared" si="1434"/>
        <v>0.46315496452328969</v>
      </c>
      <c r="J1293" s="1">
        <f t="shared" si="1434"/>
        <v>0.48089398968924163</v>
      </c>
      <c r="K1293" s="1">
        <f t="shared" si="1434"/>
        <v>0.53293455634165021</v>
      </c>
      <c r="L1293" s="1">
        <f t="shared" ref="L1293:O1293" si="1447">IFERROR(L1242/L1173,"-")</f>
        <v>0.61464864340510605</v>
      </c>
      <c r="M1293" s="1">
        <f t="shared" si="1447"/>
        <v>0.69112395018168715</v>
      </c>
      <c r="N1293" s="1">
        <f t="shared" si="1447"/>
        <v>0.74311352053362978</v>
      </c>
      <c r="O1293" s="1">
        <f t="shared" si="1447"/>
        <v>0.77062034366749865</v>
      </c>
      <c r="P1293" s="1">
        <f t="shared" si="1436"/>
        <v>0.77062034366749876</v>
      </c>
      <c r="Q1293" s="1">
        <f t="shared" si="1436"/>
        <v>0.77062034366749821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0.38796990995538688</v>
      </c>
      <c r="H1294" s="1">
        <f t="shared" si="1434"/>
        <v>0.41089759323602709</v>
      </c>
      <c r="I1294" s="1">
        <f t="shared" si="1434"/>
        <v>0.43032275879467985</v>
      </c>
      <c r="J1294" s="1">
        <f t="shared" si="1434"/>
        <v>0.45312749574834948</v>
      </c>
      <c r="K1294" s="1">
        <f t="shared" si="1434"/>
        <v>0.51134880563103047</v>
      </c>
      <c r="L1294" s="1">
        <f t="shared" ref="L1294:O1294" si="1448">IFERROR(L1243/L1174,"-")</f>
        <v>0.5830959544128097</v>
      </c>
      <c r="M1294" s="1">
        <f t="shared" si="1448"/>
        <v>0.65638500636148911</v>
      </c>
      <c r="N1294" s="1">
        <f t="shared" si="1448"/>
        <v>0.69898022447535901</v>
      </c>
      <c r="O1294" s="1">
        <f t="shared" si="1448"/>
        <v>0.72048533095765177</v>
      </c>
      <c r="P1294" s="1">
        <f t="shared" si="1436"/>
        <v>0.72048533095765155</v>
      </c>
      <c r="Q1294" s="1">
        <f t="shared" si="1436"/>
        <v>0.72048533095765066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0.39332458747711335</v>
      </c>
      <c r="H1295" s="1">
        <f t="shared" si="1434"/>
        <v>0.41993931183564681</v>
      </c>
      <c r="I1295" s="1">
        <f t="shared" si="1434"/>
        <v>0.45314747267140904</v>
      </c>
      <c r="J1295" s="1">
        <f t="shared" si="1434"/>
        <v>0.47362208519453175</v>
      </c>
      <c r="K1295" s="1">
        <f t="shared" si="1434"/>
        <v>0.52796610468916749</v>
      </c>
      <c r="L1295" s="1">
        <f t="shared" ref="L1295:O1295" si="1449">IFERROR(L1244/L1175,"-")</f>
        <v>0.60083370220144239</v>
      </c>
      <c r="M1295" s="1">
        <f t="shared" si="1449"/>
        <v>0.64324114418191447</v>
      </c>
      <c r="N1295" s="1">
        <f t="shared" si="1449"/>
        <v>0.68737116218486649</v>
      </c>
      <c r="O1295" s="1">
        <f t="shared" si="1449"/>
        <v>0.71284972011184611</v>
      </c>
      <c r="P1295" s="1">
        <f t="shared" si="1436"/>
        <v>0.71284972011184589</v>
      </c>
      <c r="Q1295" s="1">
        <f t="shared" si="1436"/>
        <v>0.71284972011184766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0.41824117647058789</v>
      </c>
      <c r="G1297" s="1">
        <f t="shared" si="1450"/>
        <v>1.6975555713620887</v>
      </c>
      <c r="H1297" s="1">
        <f t="shared" si="1450"/>
        <v>1.6964305670387978</v>
      </c>
      <c r="I1297" s="1">
        <f t="shared" si="1450"/>
        <v>1.6946451759113621</v>
      </c>
      <c r="J1297" s="1">
        <f t="shared" si="1450"/>
        <v>0.95527480703862688</v>
      </c>
      <c r="K1297" s="1">
        <f t="shared" si="1450"/>
        <v>0.93536959249690377</v>
      </c>
      <c r="L1297" s="1">
        <f t="shared" ref="L1297:O1297" si="1453">IFERROR(L1246/L1186,"-")</f>
        <v>0.96708808873831786</v>
      </c>
      <c r="M1297" s="1">
        <f t="shared" si="1453"/>
        <v>1.0036727364316083</v>
      </c>
      <c r="N1297" s="1">
        <f t="shared" si="1453"/>
        <v>1.0720266412673534</v>
      </c>
      <c r="O1297" s="1">
        <f t="shared" si="1453"/>
        <v>1.1779986147659143</v>
      </c>
      <c r="P1297" s="1">
        <f t="shared" si="1452"/>
        <v>1.1626383030027378</v>
      </c>
      <c r="Q1297" s="1">
        <f t="shared" si="1452"/>
        <v>1.1780912672385502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1.172143015809004</v>
      </c>
      <c r="G1298" s="1">
        <f t="shared" si="1450"/>
        <v>2.6805947331878239</v>
      </c>
      <c r="H1298" s="1">
        <f t="shared" si="1450"/>
        <v>2.4600585496830316</v>
      </c>
      <c r="I1298" s="1">
        <f t="shared" si="1450"/>
        <v>2.4450368757328391</v>
      </c>
      <c r="J1298" s="1">
        <f t="shared" si="1450"/>
        <v>2.2995649923267578</v>
      </c>
      <c r="K1298" s="1">
        <f t="shared" si="1450"/>
        <v>1.6915634634013341</v>
      </c>
      <c r="L1298" s="1">
        <f t="shared" ref="L1298:O1298" si="1454">IFERROR(L1247/L1187,"-")</f>
        <v>0.81494758763902986</v>
      </c>
      <c r="M1298" s="1">
        <f t="shared" si="1454"/>
        <v>0.84714967096595428</v>
      </c>
      <c r="N1298" s="1">
        <f t="shared" si="1454"/>
        <v>0.87223251346674757</v>
      </c>
      <c r="O1298" s="1">
        <f t="shared" si="1454"/>
        <v>0.96027217755944683</v>
      </c>
      <c r="P1298" s="1">
        <f t="shared" si="1452"/>
        <v>0.98514076317517174</v>
      </c>
      <c r="Q1298" s="1">
        <f t="shared" si="1452"/>
        <v>0.98522328450016006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0.89743572472273803</v>
      </c>
      <c r="G1299" s="1">
        <f t="shared" si="1450"/>
        <v>1.1930759193478673</v>
      </c>
      <c r="H1299" s="1">
        <f t="shared" si="1450"/>
        <v>1.1886440083976222</v>
      </c>
      <c r="I1299" s="1">
        <f t="shared" si="1450"/>
        <v>1.259280995085186</v>
      </c>
      <c r="J1299" s="1">
        <f t="shared" si="1450"/>
        <v>1.4137653373189196</v>
      </c>
      <c r="K1299" s="1">
        <f t="shared" si="1450"/>
        <v>0.71626779436547472</v>
      </c>
      <c r="L1299" s="1">
        <f t="shared" ref="L1299:O1299" si="1455">IFERROR(L1248/L1188,"-")</f>
        <v>0.73576725158250578</v>
      </c>
      <c r="M1299" s="1">
        <f t="shared" si="1455"/>
        <v>0.77518898102457401</v>
      </c>
      <c r="N1299" s="1">
        <f t="shared" si="1455"/>
        <v>0.80843216364458403</v>
      </c>
      <c r="O1299" s="1">
        <f t="shared" si="1455"/>
        <v>0.85469255571514091</v>
      </c>
      <c r="P1299" s="1">
        <f t="shared" si="1452"/>
        <v>0.87911951989594883</v>
      </c>
      <c r="Q1299" s="1">
        <f t="shared" si="1452"/>
        <v>0.88841028212408391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1.3456337242796703</v>
      </c>
      <c r="G1300" s="1">
        <f t="shared" si="1450"/>
        <v>1.578068232147354</v>
      </c>
      <c r="H1300" s="1">
        <f t="shared" si="1450"/>
        <v>1.586662426030607</v>
      </c>
      <c r="I1300" s="1">
        <f t="shared" si="1450"/>
        <v>1.620307515242813</v>
      </c>
      <c r="J1300" s="1">
        <f t="shared" si="1450"/>
        <v>1.5208211296999767</v>
      </c>
      <c r="K1300" s="1">
        <f t="shared" si="1450"/>
        <v>0.70448799464161327</v>
      </c>
      <c r="L1300" s="1">
        <f t="shared" ref="L1300:O1300" si="1456">IFERROR(L1249/L1189,"-")</f>
        <v>0.74703272557868894</v>
      </c>
      <c r="M1300" s="1">
        <f t="shared" si="1456"/>
        <v>0.77805882534183557</v>
      </c>
      <c r="N1300" s="1">
        <f t="shared" si="1456"/>
        <v>0.78277554239215208</v>
      </c>
      <c r="O1300" s="1">
        <f t="shared" si="1456"/>
        <v>0.78743422637897442</v>
      </c>
      <c r="P1300" s="1">
        <f t="shared" si="1452"/>
        <v>0.79953169372847244</v>
      </c>
      <c r="Q1300" s="1">
        <f t="shared" si="1452"/>
        <v>0.86016064017115723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0.33901850024085994</v>
      </c>
      <c r="G1301" s="1">
        <f t="shared" si="1450"/>
        <v>0.35391427166601092</v>
      </c>
      <c r="H1301" s="1">
        <f t="shared" si="1450"/>
        <v>0.37625792880373726</v>
      </c>
      <c r="I1301" s="1">
        <f t="shared" si="1450"/>
        <v>0.41349735736661442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0.74989902169690104</v>
      </c>
      <c r="G1302" s="1">
        <f t="shared" si="1450"/>
        <v>0.77049506198519835</v>
      </c>
      <c r="H1302" s="1">
        <f t="shared" si="1450"/>
        <v>0.77482321269358867</v>
      </c>
      <c r="I1302" s="1">
        <f t="shared" si="1450"/>
        <v>0.77351353916220367</v>
      </c>
      <c r="J1302" s="1">
        <f t="shared" si="1450"/>
        <v>0.68502407201001836</v>
      </c>
      <c r="K1302" s="1">
        <f t="shared" si="1450"/>
        <v>0.69154865975011626</v>
      </c>
      <c r="L1302" s="1">
        <f t="shared" ref="L1302:O1302" si="1458">IFERROR(L1251/L1191,"-")</f>
        <v>0.69216989627173164</v>
      </c>
      <c r="M1302" s="1">
        <f t="shared" si="1458"/>
        <v>0.69346803190980455</v>
      </c>
      <c r="N1302" s="1">
        <f t="shared" si="1458"/>
        <v>0.70028381241223059</v>
      </c>
      <c r="O1302" s="1">
        <f t="shared" si="1458"/>
        <v>0.81706050371544803</v>
      </c>
      <c r="P1302" s="1">
        <f t="shared" si="1452"/>
        <v>0.85884708131675203</v>
      </c>
      <c r="Q1302" s="1">
        <f t="shared" si="1452"/>
        <v>0.88860234569962382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0.69646256586723754</v>
      </c>
      <c r="G1303" s="1">
        <f t="shared" si="1450"/>
        <v>0.70375110015580167</v>
      </c>
      <c r="H1303" s="1">
        <f t="shared" si="1450"/>
        <v>0.702857623177776</v>
      </c>
      <c r="I1303" s="1">
        <f t="shared" si="1450"/>
        <v>0.7565444363302446</v>
      </c>
      <c r="J1303" s="1">
        <f t="shared" si="1450"/>
        <v>0.8097106296000629</v>
      </c>
      <c r="K1303" s="1">
        <f t="shared" si="1450"/>
        <v>0.53839485412424393</v>
      </c>
      <c r="L1303" s="1">
        <f t="shared" ref="L1303:O1303" si="1459">IFERROR(L1252/L1192,"-")</f>
        <v>0.55266157934573601</v>
      </c>
      <c r="M1303" s="1">
        <f t="shared" si="1459"/>
        <v>0.58997358362733321</v>
      </c>
      <c r="N1303" s="1">
        <f t="shared" si="1459"/>
        <v>0.62314306898097771</v>
      </c>
      <c r="O1303" s="1">
        <f t="shared" si="1459"/>
        <v>0.65778150997922546</v>
      </c>
      <c r="P1303" s="1">
        <f t="shared" si="1452"/>
        <v>0.69202553569194469</v>
      </c>
      <c r="Q1303" s="1">
        <f t="shared" si="1452"/>
        <v>0.715321361148056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0.52792253342319462</v>
      </c>
      <c r="G1304" s="1">
        <f t="shared" si="1450"/>
        <v>0.53242183719161096</v>
      </c>
      <c r="H1304" s="1">
        <f t="shared" si="1450"/>
        <v>0.53195676196533959</v>
      </c>
      <c r="I1304" s="1">
        <f t="shared" si="1450"/>
        <v>0.54120999627378985</v>
      </c>
      <c r="J1304" s="1">
        <f t="shared" si="1450"/>
        <v>0.59025004737166675</v>
      </c>
      <c r="K1304" s="1">
        <f t="shared" si="1450"/>
        <v>0.49799378357052393</v>
      </c>
      <c r="L1304" s="1">
        <f t="shared" ref="L1304:O1304" si="1460">IFERROR(L1253/L1193,"-")</f>
        <v>0.51766595675716676</v>
      </c>
      <c r="M1304" s="1">
        <f t="shared" si="1460"/>
        <v>0.55854124073701017</v>
      </c>
      <c r="N1304" s="1">
        <f t="shared" si="1460"/>
        <v>0.58338629130676867</v>
      </c>
      <c r="O1304" s="1">
        <f t="shared" si="1460"/>
        <v>0.60799763389208827</v>
      </c>
      <c r="P1304" s="1">
        <f t="shared" si="1452"/>
        <v>0.64141270430120789</v>
      </c>
      <c r="Q1304" s="1">
        <f t="shared" si="1452"/>
        <v>0.6655969368960073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0.46607543318277445</v>
      </c>
      <c r="G1305" s="1">
        <f t="shared" si="1450"/>
        <v>0.45574624817672288</v>
      </c>
      <c r="H1305" s="1">
        <f t="shared" si="1450"/>
        <v>0.45675819346729868</v>
      </c>
      <c r="I1305" s="1">
        <f t="shared" si="1450"/>
        <v>0.46350128706283911</v>
      </c>
      <c r="J1305" s="1">
        <f t="shared" si="1450"/>
        <v>0.39094783138342415</v>
      </c>
      <c r="K1305" s="1">
        <f t="shared" si="1450"/>
        <v>0.47078800766036405</v>
      </c>
      <c r="L1305" s="1">
        <f t="shared" ref="L1305:O1305" si="1461">IFERROR(L1254/L1194,"-")</f>
        <v>0.48989162767030425</v>
      </c>
      <c r="M1305" s="1">
        <f t="shared" si="1461"/>
        <v>0.52562528640230222</v>
      </c>
      <c r="N1305" s="1">
        <f t="shared" si="1461"/>
        <v>0.54740354822915138</v>
      </c>
      <c r="O1305" s="1">
        <f t="shared" si="1461"/>
        <v>0.56850268224724942</v>
      </c>
      <c r="P1305" s="1">
        <f t="shared" si="1452"/>
        <v>0.59798818424621736</v>
      </c>
      <c r="Q1305" s="1">
        <f t="shared" si="1452"/>
        <v>0.62137575245371235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0.56203544748554624</v>
      </c>
      <c r="H1306" s="1">
        <f t="shared" si="1450"/>
        <v>0.59244161091694381</v>
      </c>
      <c r="I1306" s="1">
        <f t="shared" si="1450"/>
        <v>0.62590072303371447</v>
      </c>
      <c r="J1306" s="1">
        <f t="shared" si="1450"/>
        <v>0.63937249354431036</v>
      </c>
      <c r="K1306" s="1">
        <f t="shared" si="1450"/>
        <v>0.66603849295980189</v>
      </c>
      <c r="L1306" s="1">
        <f t="shared" ref="L1306:O1306" si="1462">IFERROR(L1255/L1195,"-")</f>
        <v>0.72536168940400914</v>
      </c>
      <c r="M1306" s="1">
        <f t="shared" si="1462"/>
        <v>0.76828870441113828</v>
      </c>
      <c r="N1306" s="1">
        <f t="shared" si="1462"/>
        <v>0.77763909047367286</v>
      </c>
      <c r="O1306" s="1">
        <f t="shared" si="1462"/>
        <v>0.92147122183258812</v>
      </c>
      <c r="P1306" s="1">
        <f t="shared" si="1452"/>
        <v>0.92147122183258867</v>
      </c>
      <c r="Q1306" s="1">
        <f t="shared" si="1452"/>
        <v>0.92147122183258823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0.45210145766281462</v>
      </c>
      <c r="H1307" s="1">
        <f t="shared" si="1450"/>
        <v>0.47536316673294976</v>
      </c>
      <c r="I1307" s="1">
        <f t="shared" si="1450"/>
        <v>0.5019995995211769</v>
      </c>
      <c r="J1307" s="1">
        <f t="shared" si="1450"/>
        <v>0.5540258000816709</v>
      </c>
      <c r="K1307" s="1">
        <f t="shared" si="1450"/>
        <v>0.58207714379717435</v>
      </c>
      <c r="L1307" s="1">
        <f t="shared" ref="L1307:O1307" si="1463">IFERROR(L1256/L1196,"-")</f>
        <v>0.60845734699919807</v>
      </c>
      <c r="M1307" s="1">
        <f t="shared" si="1463"/>
        <v>0.68066360629292744</v>
      </c>
      <c r="N1307" s="1">
        <f t="shared" si="1463"/>
        <v>0.73473124829376169</v>
      </c>
      <c r="O1307" s="1">
        <f t="shared" si="1463"/>
        <v>0.76779013442836952</v>
      </c>
      <c r="P1307" s="1">
        <f t="shared" si="1452"/>
        <v>0.76779013442836874</v>
      </c>
      <c r="Q1307" s="1">
        <f t="shared" si="1452"/>
        <v>0.76779013442836752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0.42028149632876877</v>
      </c>
      <c r="H1308" s="1">
        <f t="shared" si="1450"/>
        <v>0.4399862194976904</v>
      </c>
      <c r="I1308" s="1">
        <f t="shared" si="1450"/>
        <v>0.4661160940018626</v>
      </c>
      <c r="J1308" s="1">
        <f t="shared" si="1450"/>
        <v>0.53261104517422075</v>
      </c>
      <c r="K1308" s="1">
        <f t="shared" si="1450"/>
        <v>0.58522448022363849</v>
      </c>
      <c r="L1308" s="1">
        <f t="shared" ref="L1308:O1308" si="1464">IFERROR(L1257/L1197,"-")</f>
        <v>0.62345178714715488</v>
      </c>
      <c r="M1308" s="1">
        <f t="shared" si="1464"/>
        <v>0.65240391129531761</v>
      </c>
      <c r="N1308" s="1">
        <f t="shared" si="1464"/>
        <v>0.69413801376696105</v>
      </c>
      <c r="O1308" s="1">
        <f t="shared" si="1464"/>
        <v>0.71787111222859346</v>
      </c>
      <c r="P1308" s="1">
        <f t="shared" si="1452"/>
        <v>0.71787111222859457</v>
      </c>
      <c r="Q1308" s="1">
        <f t="shared" si="1452"/>
        <v>0.71787111222859412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0.39943403925494725</v>
      </c>
      <c r="H1309" s="1">
        <f t="shared" si="1450"/>
        <v>0.41491345064884899</v>
      </c>
      <c r="I1309" s="1">
        <f t="shared" si="1450"/>
        <v>0.43464312238569935</v>
      </c>
      <c r="J1309" s="1">
        <f t="shared" si="1450"/>
        <v>0.47846088919691482</v>
      </c>
      <c r="K1309" s="1">
        <f t="shared" si="1450"/>
        <v>0.53344500894801417</v>
      </c>
      <c r="L1309" s="1">
        <f t="shared" ref="L1309:O1309" si="1465">IFERROR(L1258/L1198,"-")</f>
        <v>0.57625423424806332</v>
      </c>
      <c r="M1309" s="1">
        <f t="shared" si="1465"/>
        <v>0.63632195797080793</v>
      </c>
      <c r="N1309" s="1">
        <f t="shared" si="1465"/>
        <v>0.66145329650279594</v>
      </c>
      <c r="O1309" s="1">
        <f t="shared" si="1465"/>
        <v>0.67280993410843082</v>
      </c>
      <c r="P1309" s="1">
        <f t="shared" si="1452"/>
        <v>0.6728099341084316</v>
      </c>
      <c r="Q1309" s="1">
        <f t="shared" si="1452"/>
        <v>0.6728099341084306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0.61545233691852841</v>
      </c>
      <c r="G1311" s="1">
        <f t="shared" si="1466"/>
        <v>2.3404563756170687</v>
      </c>
      <c r="H1311" s="1">
        <f t="shared" si="1466"/>
        <v>0.4864370168178429</v>
      </c>
      <c r="I1311" s="1">
        <f t="shared" si="1466"/>
        <v>2.4047436321994884E-2</v>
      </c>
      <c r="J1311" s="1">
        <f t="shared" si="1466"/>
        <v>5.3811434448941967E-3</v>
      </c>
      <c r="K1311" s="1">
        <f t="shared" si="1466"/>
        <v>3.48724372657411E-3</v>
      </c>
      <c r="L1311" s="1">
        <f t="shared" ref="L1311:O1311" si="1468">IFERROR(L1260/L1200,"-")</f>
        <v>4.4972328852776466E-3</v>
      </c>
      <c r="M1311" s="1">
        <f t="shared" si="1468"/>
        <v>5.7323194317966822E-3</v>
      </c>
      <c r="N1311" s="1">
        <f t="shared" si="1468"/>
        <v>8.9988323032027563E-3</v>
      </c>
      <c r="O1311" s="1">
        <f t="shared" si="1468"/>
        <v>1.7195450435914025E-2</v>
      </c>
      <c r="P1311" s="1">
        <f t="shared" si="1452"/>
        <v>6.2482556035510978E-2</v>
      </c>
      <c r="Q1311" s="1">
        <f t="shared" si="1452"/>
        <v>0.12366465178787373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0.66815459833477719</v>
      </c>
      <c r="G1312" s="1">
        <f t="shared" si="1466"/>
        <v>2.7793419023988932E-2</v>
      </c>
      <c r="H1312" s="1">
        <f t="shared" si="1466"/>
        <v>1.251981336235667E-2</v>
      </c>
      <c r="I1312" s="1">
        <f t="shared" si="1466"/>
        <v>6.4039278675287529E-6</v>
      </c>
      <c r="J1312" s="1">
        <f t="shared" si="1466"/>
        <v>6.2607226925903428E-6</v>
      </c>
      <c r="K1312" s="1">
        <f t="shared" si="1466"/>
        <v>1.0634584695824203E-5</v>
      </c>
      <c r="L1312" s="1">
        <f t="shared" ref="L1312:O1312" si="1469">IFERROR(L1261/L1201,"-")</f>
        <v>2.1900137503337472E-5</v>
      </c>
      <c r="M1312" s="1">
        <f t="shared" si="1469"/>
        <v>3.069793688704278E-5</v>
      </c>
      <c r="N1312" s="1">
        <f t="shared" si="1469"/>
        <v>5.5220270736529254E-5</v>
      </c>
      <c r="O1312" s="1">
        <f t="shared" si="1469"/>
        <v>1.1671333174307014E-4</v>
      </c>
      <c r="P1312" s="1">
        <f t="shared" si="1452"/>
        <v>8.912510097182128E-4</v>
      </c>
      <c r="Q1312" s="1">
        <f t="shared" si="1452"/>
        <v>0.20734709728700981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0.46783282164056389</v>
      </c>
      <c r="G1313" s="1">
        <f t="shared" si="1466"/>
        <v>8.94626379246031E-2</v>
      </c>
      <c r="H1313" s="1">
        <f t="shared" si="1466"/>
        <v>0.11125547138284599</v>
      </c>
      <c r="I1313" s="1">
        <f t="shared" si="1466"/>
        <v>1.1504778597649942E-2</v>
      </c>
      <c r="J1313" s="1">
        <f t="shared" si="1466"/>
        <v>4.9156821830856706E-5</v>
      </c>
      <c r="K1313" s="1">
        <f t="shared" si="1466"/>
        <v>2.3551223939942082E-5</v>
      </c>
      <c r="L1313" s="1">
        <f t="shared" ref="L1313:O1313" si="1470">IFERROR(L1262/L1202,"-")</f>
        <v>2.4951471497628516E-5</v>
      </c>
      <c r="M1313" s="1">
        <f t="shared" si="1470"/>
        <v>4.2637094807370686E-5</v>
      </c>
      <c r="N1313" s="1">
        <f t="shared" si="1470"/>
        <v>4.475582643034051E-5</v>
      </c>
      <c r="O1313" s="1">
        <f t="shared" si="1470"/>
        <v>3.6672655998867691E-5</v>
      </c>
      <c r="P1313" s="1">
        <f t="shared" si="1452"/>
        <v>2.8798301250630281E-5</v>
      </c>
      <c r="Q1313" s="1">
        <f t="shared" si="1452"/>
        <v>2.8053050255703391E-5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0.68268833399940143</v>
      </c>
      <c r="G1314" s="1">
        <f t="shared" si="1466"/>
        <v>0.37705231124104993</v>
      </c>
      <c r="H1314" s="1">
        <f t="shared" si="1466"/>
        <v>0.31493891772099059</v>
      </c>
      <c r="I1314" s="1">
        <f t="shared" si="1466"/>
        <v>3.7981145727118804E-2</v>
      </c>
      <c r="J1314" s="1">
        <f t="shared" si="1466"/>
        <v>0.14349227068306072</v>
      </c>
      <c r="K1314" s="1">
        <f t="shared" si="1466"/>
        <v>0.17326710737695239</v>
      </c>
      <c r="L1314" s="1">
        <f t="shared" ref="L1314:O1314" si="1471">IFERROR(L1263/L1203,"-")</f>
        <v>0.17960603207869749</v>
      </c>
      <c r="M1314" s="1">
        <f t="shared" si="1471"/>
        <v>0.19300061220529674</v>
      </c>
      <c r="N1314" s="1">
        <f t="shared" si="1471"/>
        <v>0.20845867264301343</v>
      </c>
      <c r="O1314" s="1">
        <f t="shared" si="1471"/>
        <v>0.21157556663309496</v>
      </c>
      <c r="P1314" s="1">
        <f t="shared" si="1452"/>
        <v>0.2063506586246581</v>
      </c>
      <c r="Q1314" s="1">
        <f t="shared" si="1452"/>
        <v>0.20559848845869888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0.76485429923560111</v>
      </c>
      <c r="G1315" s="3">
        <f t="shared" ref="G1315:K1315" si="1474">G1316+G1322+G1327+G1341</f>
        <v>1.3479575047758117</v>
      </c>
      <c r="H1315" s="3">
        <f t="shared" si="1474"/>
        <v>2.2056708820278046</v>
      </c>
      <c r="I1315" s="3">
        <f t="shared" si="1474"/>
        <v>1.6778157052862182</v>
      </c>
      <c r="J1315" s="3">
        <f t="shared" si="1474"/>
        <v>1.7036998688086622</v>
      </c>
      <c r="K1315" s="3">
        <f t="shared" si="1474"/>
        <v>1.7739680775712081</v>
      </c>
      <c r="L1315" s="3">
        <f t="shared" ref="L1315:O1315" si="1475">L1316+L1322+L1327+L1341</f>
        <v>1.8110731189131233</v>
      </c>
      <c r="M1315" s="3">
        <f t="shared" si="1475"/>
        <v>1.8407243337933246</v>
      </c>
      <c r="N1315" s="3">
        <f t="shared" si="1475"/>
        <v>1.9066023443675904</v>
      </c>
      <c r="O1315" s="3">
        <f t="shared" si="1475"/>
        <v>1.9729682190001636</v>
      </c>
      <c r="P1315" s="3">
        <f>P1316+P1322+P1327+P1341</f>
        <v>1.8858408522042418</v>
      </c>
      <c r="Q1315" s="3">
        <f>Q1316+Q1322+Q1327+Q1341</f>
        <v>1.889197971458447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4.7098919921660827E-3</v>
      </c>
      <c r="G1316" s="1">
        <f t="shared" ref="G1316:K1316" si="1476">SUM(G1317:G1321)</f>
        <v>5.8857884329306456E-3</v>
      </c>
      <c r="H1316" s="1">
        <f t="shared" si="1476"/>
        <v>8.115550584197816E-3</v>
      </c>
      <c r="I1316" s="1">
        <f t="shared" si="1476"/>
        <v>0.85616850021326141</v>
      </c>
      <c r="J1316" s="1">
        <f t="shared" si="1476"/>
        <v>0.82699618025597521</v>
      </c>
      <c r="K1316" s="1">
        <f t="shared" si="1476"/>
        <v>0.78207098472514225</v>
      </c>
      <c r="L1316" s="1">
        <f t="shared" ref="L1316:O1316" si="1477">SUM(L1317:L1321)</f>
        <v>0.73610669358327907</v>
      </c>
      <c r="M1316" s="1">
        <f t="shared" si="1477"/>
        <v>0.66515378939775238</v>
      </c>
      <c r="N1316" s="1">
        <f t="shared" si="1477"/>
        <v>0.64065533421045473</v>
      </c>
      <c r="O1316" s="1">
        <f t="shared" si="1477"/>
        <v>0.64051412471316083</v>
      </c>
      <c r="P1316" s="1">
        <f>SUM(P1317:P1321)</f>
        <v>0.76437655909927205</v>
      </c>
      <c r="Q1316" s="1">
        <f>SUM(Q1317:Q1321)</f>
        <v>0.83390027201069983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4.061381697139882E-4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4.75344437942915E-4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4.695916012535908E-4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3.0252479287769317E-6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5.66018506871608E-4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1.4721838498259799E-3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0.24666912420864934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0.24434019593626866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0.25409181769912254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0.24917600136425352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0.23994663380070916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0.24262465690050261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0.22851209581787987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0.13082890088933846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9.7932838769790947E-2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8.5049157151419359E-4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1.5360770335090708E-3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2.3801380740573366E-3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0.12280738733843251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0.1221666365962992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0.12589433099890607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0.12486796168419866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0.1200376718396569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0.12123625330317031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0.12290892495589355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0.12608373250097243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0.12543372650043849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3.2844091821543917E-3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3.15980556858985E-3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3.5312846882689006E-3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0.48662176667858165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0.46040185940749051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0.401955405824098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0.36193177698543921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0.30493739191529307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0.27662824716274736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0.2888899655354118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0.50724206774834191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0.61017913734340135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1.6582782085473145E-4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1.4854288601720171E-4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2.6235237079200884E-4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7.0221987598016893E-5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8.7488315916852831E-5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1.2943020301557363E-4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1.3095354938775933E-4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2.3209184209326141E-4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1.6617684403444848E-4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2.0313840397567258E-4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2.2185796061919823E-4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3.5456939706898598E-4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7.4581653493969006E-7</v>
      </c>
      <c r="J1322" s="1">
        <f t="shared" si="1480"/>
        <v>0</v>
      </c>
      <c r="K1322" s="1">
        <f t="shared" si="1480"/>
        <v>0</v>
      </c>
      <c r="L1322" s="1">
        <f t="shared" ref="L1322:O1322" si="1481">SUM(L1323:L1326)</f>
        <v>0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0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0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7.4581653493969006E-7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0.75982863833086944</v>
      </c>
      <c r="G1327" s="1">
        <f t="shared" ref="G1327:K1327" si="1482">SUM(G1332:G1340)</f>
        <v>1.341613555921586</v>
      </c>
      <c r="H1327" s="1">
        <f t="shared" si="1482"/>
        <v>2.1784354644118729</v>
      </c>
      <c r="I1327" s="1">
        <f t="shared" si="1482"/>
        <v>0.82162907817194097</v>
      </c>
      <c r="J1327" s="1">
        <f t="shared" si="1482"/>
        <v>0.87670176051233117</v>
      </c>
      <c r="K1327" s="1">
        <f t="shared" si="1482"/>
        <v>0.99189507783998088</v>
      </c>
      <c r="L1327" s="1">
        <f t="shared" ref="L1327:O1327" si="1483">SUM(L1332:L1340)</f>
        <v>1.0749664253298441</v>
      </c>
      <c r="M1327" s="1">
        <f t="shared" si="1483"/>
        <v>1.1755705443955722</v>
      </c>
      <c r="N1327" s="1">
        <f t="shared" si="1483"/>
        <v>1.2659470101571355</v>
      </c>
      <c r="O1327" s="1">
        <f t="shared" si="1483"/>
        <v>1.3324540942870027</v>
      </c>
      <c r="P1327" s="1">
        <f>SUM(P1332:P1340)</f>
        <v>1.1214642931049699</v>
      </c>
      <c r="Q1327" s="1">
        <f>SUM(Q1332:Q1340)</f>
        <v>1.0552976994477472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0.74097641726759156</v>
      </c>
      <c r="G1328" s="1">
        <f t="shared" ref="G1328:K1328" si="1484">IF(G1327-G1329&lt;0,0,G1327-G1329)</f>
        <v>1.3064544524298791</v>
      </c>
      <c r="H1328" s="1">
        <f t="shared" si="1484"/>
        <v>2.0806950093550327</v>
      </c>
      <c r="I1328" s="1">
        <f t="shared" si="1484"/>
        <v>0.79516467387084067</v>
      </c>
      <c r="J1328" s="1">
        <f t="shared" si="1484"/>
        <v>0.84579482118351978</v>
      </c>
      <c r="K1328" s="1">
        <f t="shared" si="1484"/>
        <v>0.95316546098443922</v>
      </c>
      <c r="L1328" s="1">
        <f t="shared" ref="L1328:O1328" si="1485">IF(L1327-L1329&lt;0,0,L1327-L1329)</f>
        <v>1.03246260324855</v>
      </c>
      <c r="M1328" s="1">
        <f t="shared" si="1485"/>
        <v>1.1284245990913069</v>
      </c>
      <c r="N1328" s="1">
        <f t="shared" si="1485"/>
        <v>1.2146528465364252</v>
      </c>
      <c r="O1328" s="1">
        <f t="shared" si="1485"/>
        <v>1.269270560414691</v>
      </c>
      <c r="P1328" s="1">
        <f>IF(P1327-P1329&lt;0,0,P1327-P1329)</f>
        <v>1.056715466222</v>
      </c>
      <c r="Q1328" s="1">
        <f>IF(Q1327-Q1329&lt;0,0,Q1327-Q1329)</f>
        <v>0.99081890926831317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1.8852221063277878E-2</v>
      </c>
      <c r="G1329" s="1">
        <f t="shared" ref="G1329" si="1486">SUM(G1330:G1331)</f>
        <v>3.515910349170686E-2</v>
      </c>
      <c r="H1329" s="1">
        <f t="shared" ref="H1329" si="1487">SUM(H1330:H1331)</f>
        <v>9.7740455056840037E-2</v>
      </c>
      <c r="I1329" s="1">
        <f t="shared" ref="I1329" si="1488">SUM(I1330:I1331)</f>
        <v>2.6464404301100287E-2</v>
      </c>
      <c r="J1329" s="1">
        <f t="shared" ref="J1329" si="1489">SUM(J1330:J1331)</f>
        <v>3.0906939328811441E-2</v>
      </c>
      <c r="K1329" s="1">
        <f t="shared" ref="K1329" si="1490">SUM(K1330:K1331)</f>
        <v>3.8729616855541688E-2</v>
      </c>
      <c r="L1329" s="1">
        <f t="shared" ref="L1329:O1329" si="1491">SUM(L1330:L1331)</f>
        <v>4.250382208129419E-2</v>
      </c>
      <c r="M1329" s="1">
        <f t="shared" si="1491"/>
        <v>4.7145945304265288E-2</v>
      </c>
      <c r="N1329" s="1">
        <f t="shared" si="1491"/>
        <v>5.129416362071032E-2</v>
      </c>
      <c r="O1329" s="1">
        <f t="shared" si="1491"/>
        <v>6.318353387231164E-2</v>
      </c>
      <c r="P1329" s="1">
        <f>SUM(P1330:P1331)</f>
        <v>6.4748826882969873E-2</v>
      </c>
      <c r="Q1329" s="1">
        <f>SUM(Q1330:Q1331)</f>
        <v>6.4478790179434059E-2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1.8852221063277878E-2</v>
      </c>
      <c r="G1330" s="1">
        <f>[1]Transport!C$26/SUM([1]Transport!C$22,[1]Transport!C$26)*G1327*(G$34+G$582)/(G$34+G$582+G$38)</f>
        <v>3.515910349170686E-2</v>
      </c>
      <c r="H1330" s="1">
        <f>[1]Transport!D$26/SUM([1]Transport!D$22,[1]Transport!D$26)*H1327*(H$34+H$582)/(H$34+H$582+H$38)</f>
        <v>9.7740455056840037E-2</v>
      </c>
      <c r="I1330" s="1">
        <f>[1]Transport!E$26/SUM([1]Transport!E$22,[1]Transport!E$26)*I1327*(I$34+I$582)/(I$34+I$582+I$38)</f>
        <v>2.6464404301100287E-2</v>
      </c>
      <c r="J1330" s="1">
        <f>[1]Transport!F$26/SUM([1]Transport!F$22,[1]Transport!F$26)*J1327*(J$34+J$582)/(J$34+J$582+J$38)</f>
        <v>3.0906939328811441E-2</v>
      </c>
      <c r="K1330" s="1">
        <f>[1]Transport!G$26/SUM([1]Transport!G$22,[1]Transport!G$26)*K1327*(K$34+K$582)/(K$34+K$582+K$38)</f>
        <v>3.8729616855541688E-2</v>
      </c>
      <c r="L1330" s="1">
        <f>[1]Transport!H$26/SUM([1]Transport!H$22,[1]Transport!H$26)*L1327*(L$34+L$582)/(L$34+L$582+L$38)</f>
        <v>4.250382208129419E-2</v>
      </c>
      <c r="M1330" s="1">
        <f>[1]Transport!I$26/SUM([1]Transport!I$22,[1]Transport!I$26)*M1327*(M$34+M$582)/(M$34+M$582+M$38)</f>
        <v>4.7145945304265288E-2</v>
      </c>
      <c r="N1330" s="1">
        <f>[1]Transport!J$26/SUM([1]Transport!J$22,[1]Transport!J$26)*N1327*(N$34+N$582)/(N$34+N$582+N$38)</f>
        <v>5.129416362071032E-2</v>
      </c>
      <c r="O1330" s="1">
        <f>[1]Transport!K$26/SUM([1]Transport!K$22,[1]Transport!K$26)*O1327*(O$34+O$582)/(O$34+O$582+O$38)</f>
        <v>6.318353387231164E-2</v>
      </c>
      <c r="P1330" s="1">
        <f>[1]Transport!L$26/SUM([1]Transport!L$22,[1]Transport!L$26)*P1327*(P$34+P$582)/(P$34+P$582+P$38)</f>
        <v>6.4748826882969873E-2</v>
      </c>
      <c r="Q1330" s="1">
        <f>[1]Transport!M$26/SUM([1]Transport!M$22,[1]Transport!M$26)*Q1327*(Q$34+Q$582)/(Q$34+Q$582+Q$38)</f>
        <v>6.4478790179434059E-2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2.6827173175848372E-3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2.9719136747396492E-3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1.8305526424189399E-4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5.0128821901765245E-4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7.368703158191738E-4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1.4632410792569505E-3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3.6722609171656807E-3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6.8097357497830628E-3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5.2729859841432712E-2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0.30668981854729832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0.4071314608442127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3.3324711189367895E-4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5.2530762249863839E-4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3.6819070247538983E-4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5.6418449843072586E-4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7.5642414967528053E-4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1.2516274904965936E-3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2.0767400074003721E-3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3.0600975386642516E-3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4.9101645034216124E-3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6.4750888874387886E-3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1.8760882355986636E-2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4.7344100582602917E-2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0.58986436237088524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0.82102768201307463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0.87559615397043034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0.99033316509897362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1.0721890450687681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1.1697530661080946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1.2560049502176838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1.2747359306972066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0.80816555774132248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0.62920099766002724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6.5666692975806268E-6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8.1295880334830698E-7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2.4022514316325559E-5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3.1379103055761704E-5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4.2686787393186891E-5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6.8477362911519333E-5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7.2226651004431741E-5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7.8139244941893772E-5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1.3382792891029186E-4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2.0435858752056965E-4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1.7338580171047353E-2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1.7317950397151741E-2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1.7249993480528178E-2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2.906492562781263E-4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0.2654160230432317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0.47079102767499625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4.933723334564186E-5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5.7055484527489171E-7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0.10988555264747432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0.13773254851326619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0.2258045598560422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1.05945923075049E-7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0.62867302501437083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0.87066768789201687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0.87108790747688569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1.5434809367886593E-5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3.7239172457140359E-5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1.982490392910722E-5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3.6408312416987818E-3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1.1928106383790294E-4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1.3382558599930625E-4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3.1576891256558074E-4</v>
      </c>
      <c r="G1341" s="1">
        <f t="shared" ref="G1341:K1341" si="1492">SUM(G1346:G1350)</f>
        <v>4.5816042129502452E-4</v>
      </c>
      <c r="H1341" s="1">
        <f t="shared" si="1492"/>
        <v>1.9119867031733809E-2</v>
      </c>
      <c r="I1341" s="1">
        <f t="shared" si="1492"/>
        <v>1.7381084480837489E-5</v>
      </c>
      <c r="J1341" s="1">
        <f t="shared" si="1492"/>
        <v>1.9280403557486475E-6</v>
      </c>
      <c r="K1341" s="1">
        <f t="shared" si="1492"/>
        <v>2.0150060852094079E-6</v>
      </c>
      <c r="L1341" s="1">
        <f t="shared" ref="L1341:O1341" si="1493">SUM(L1346:L1350)</f>
        <v>0</v>
      </c>
      <c r="M1341" s="1">
        <f t="shared" si="1493"/>
        <v>0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2.9148348890861578E-4</v>
      </c>
      <c r="G1342" s="1">
        <f t="shared" ref="G1342:K1342" si="1494">IF(G1341-G1343&lt;0,0,G1341-G1343)</f>
        <v>4.008784672948375E-4</v>
      </c>
      <c r="H1342" s="1">
        <f t="shared" si="1494"/>
        <v>1.8798241389333212E-2</v>
      </c>
      <c r="I1342" s="1">
        <f t="shared" si="1494"/>
        <v>1.1870643023842004E-5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2.4285423656964943E-5</v>
      </c>
      <c r="G1343" s="1">
        <f t="shared" ref="G1343" si="1496">SUM(G1344:G1345)</f>
        <v>5.7281954000187024E-5</v>
      </c>
      <c r="H1343" s="1">
        <f t="shared" ref="H1343" si="1497">SUM(H1344:H1345)</f>
        <v>3.216256424005958E-4</v>
      </c>
      <c r="I1343" s="1">
        <f t="shared" ref="I1343" si="1498">SUM(I1344:I1345)</f>
        <v>5.5104414569954842E-6</v>
      </c>
      <c r="J1343" s="1">
        <f t="shared" ref="J1343" si="1499">SUM(J1344:J1345)</f>
        <v>1.0733490285969292E-3</v>
      </c>
      <c r="K1343" s="1">
        <f t="shared" ref="K1343" si="1500">SUM(K1344:K1345)</f>
        <v>1.6684124367702636E-3</v>
      </c>
      <c r="L1343" s="1">
        <f t="shared" ref="L1343:O1343" si="1501">SUM(L1344:L1345)</f>
        <v>0</v>
      </c>
      <c r="M1343" s="1">
        <f t="shared" si="1501"/>
        <v>0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2.4285423656964943E-5</v>
      </c>
      <c r="G1344" s="1">
        <f>IF(SUM([1]Transport!C$24,[1]Transport!C$27)=0,0,[1]Transport!C$27/SUM([1]Transport!C$24,[1]Transport!C$27)*G1341*(G$47+G$614)/(G$47+G$614+G$49))</f>
        <v>5.7281954000187024E-5</v>
      </c>
      <c r="H1344" s="1">
        <f>IF(SUM([1]Transport!D$24,[1]Transport!D$27)=0,0,[1]Transport!D$27/SUM([1]Transport!D$24,[1]Transport!D$27)*H1341*(H$47+H$614)/(H$47+H$614+H$49))</f>
        <v>3.216256424005958E-4</v>
      </c>
      <c r="I1344" s="1">
        <f>IF(SUM([1]Transport!E$24,[1]Transport!E$27)=0,0,[1]Transport!E$27/SUM([1]Transport!E$24,[1]Transport!E$27)*I1341*(I$47+I$614)/(I$47+I$614+I$49))</f>
        <v>5.5104414569954842E-6</v>
      </c>
      <c r="J1344" s="1">
        <f>IF(SUM([1]Transport!F$24,[1]Transport!F$27)=0,0,[1]Transport!F$27/SUM([1]Transport!F$24,[1]Transport!F$27)*J1341*(J$47+J$614)/(J$47+J$614+J$49))</f>
        <v>5.8173441629803425E-7</v>
      </c>
      <c r="K1344" s="1">
        <f>IF(SUM([1]Transport!G$24,[1]Transport!G$27)=0,0,[1]Transport!G$27/SUM([1]Transport!G$24,[1]Transport!G$27)*K1341*(K$47+K$614)/(K$47+K$614+K$49))</f>
        <v>6.9694741510967229E-8</v>
      </c>
      <c r="L1344" s="1">
        <f>IF(SUM([1]Transport!H$24,[1]Transport!H$27)=0,0,[1]Transport!H$27/SUM([1]Transport!H$24,[1]Transport!H$27)*L1341*(L$47+L$614)/(L$47+L$614+L$49))</f>
        <v>0</v>
      </c>
      <c r="M1344" s="1">
        <f>IF(SUM([1]Transport!I$24,[1]Transport!I$27)=0,0,[1]Transport!I$27/SUM([1]Transport!I$24,[1]Transport!I$27)*M1341*(M$47+M$614)/(M$47+M$614+M$49))</f>
        <v>0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1.0727672941806311E-3</v>
      </c>
      <c r="K1345" s="1">
        <f>IF(([1]Transport!G$24+[1]Transport!G$27)=0,0,(K$49+K$716)/([1]Transport!G$24+[1]Transport!G$27)*K1341)</f>
        <v>1.6683427420287526E-3</v>
      </c>
      <c r="L1345" s="1">
        <f>IF(([1]Transport!H$24+[1]Transport!H$27)=0,0,(L$49+L$716)/([1]Transport!H$24+[1]Transport!H$27)*L1341)</f>
        <v>0</v>
      </c>
      <c r="M1345" s="1">
        <f>IF(([1]Transport!I$24+[1]Transport!I$27)=0,0,(M$49+M$716)/([1]Transport!I$24+[1]Transport!I$27)*M1341)</f>
        <v>0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3.1576891256558074E-4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3.1696898846422312E-4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3.159968198441447E-4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6.674350682902224E-5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8.4790644239767399E-4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0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4.5563933231528056E-5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1.7693444842803396E-2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2.8883992770251082E-5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2.5909552871388369E-4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1.7381084480837489E-5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1.9280403557486475E-6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2.0150060852094079E-6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3.4233979747101653E-6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0.29538555334405125</v>
      </c>
      <c r="G1351" s="3">
        <f t="shared" ref="G1351:K1351" si="1502">SUM(G1352:G1374)</f>
        <v>0.30118052676727225</v>
      </c>
      <c r="H1351" s="3">
        <f t="shared" si="1502"/>
        <v>0.30987833602245946</v>
      </c>
      <c r="I1351" s="3">
        <f t="shared" si="1502"/>
        <v>0.32432245512365465</v>
      </c>
      <c r="J1351" s="3">
        <f t="shared" si="1502"/>
        <v>0.33846346283212614</v>
      </c>
      <c r="K1351" s="3">
        <f t="shared" si="1502"/>
        <v>0.35285713192293316</v>
      </c>
      <c r="L1351" s="3">
        <f t="shared" ref="L1351:O1351" si="1503">SUM(L1352:L1374)</f>
        <v>0.36515773028466175</v>
      </c>
      <c r="M1351" s="3">
        <f t="shared" si="1503"/>
        <v>0.37745377678943626</v>
      </c>
      <c r="N1351" s="3">
        <f t="shared" si="1503"/>
        <v>0.3880469670293491</v>
      </c>
      <c r="O1351" s="3">
        <f t="shared" si="1503"/>
        <v>0.39909035899999318</v>
      </c>
      <c r="P1351" s="3">
        <f>SUM(P1352:P1374)</f>
        <v>0.41128735057611543</v>
      </c>
      <c r="Q1351" s="3">
        <f>SUM(Q1352:Q1374)</f>
        <v>0.42533243046598507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1.701964325658958E-3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1.6036936457871432E-3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1.0089037070420879E-3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1.1456408704277492E-6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2.2207827934724367E-4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5.9645709708944119E-4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0.11033672960221756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0.11509070329170644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0.11993192419595215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0.12395593174174444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0.12761339334926039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0.13051620102484499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0.12393517196173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7.095599150342928E-2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5.3114576583760495E-2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2.3403887021598738E-4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4.2718098821449899E-4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6.7954975176560798E-4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3.979566169377937E-2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4.1499042643235451E-2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4.323589640934327E-2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4.4667476172966063E-2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4.6037412837425067E-2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4.7175205648281648E-2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4.8231436698990569E-2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4.9477282183335039E-2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4.9222209386302972E-2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6.009496852547474E-4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5.8711141475082534E-4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6.6090561507662021E-4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0.10505981053387255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0.10052083361958811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9.5031301588530015E-2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8.7316704849528637E-2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7.896175844025892E-2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7.2366300946701906E-2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7.5730429763438203E-2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0.13296986523392521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0.15995407877202816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2.0228856036316031E-5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1.8451314147304023E-5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3.3314254018987187E-5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9.8534587291345718E-6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1.319039642263926E-5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2.0315719392992731E-5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2.1602019848382009E-5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4.0090255149465457E-5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2.9160072125418131E-5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3.564594420956143E-5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3.893077986192159E-5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6.2218471244130272E-5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0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8.4358108526952499E-8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4.3597831650002861E-4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4.8543805994480691E-4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3.2125084704516968E-5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9.579798214884888E-5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1.4660567670184249E-4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3.0700778925581872E-4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8.1449749665646451E-4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1.5276335474327684E-3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1.1860678525296752E-2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6.8984620018141582E-2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9.1577246537897228E-2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3.882126717774917E-5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6.2290406835143118E-5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4.5874930206080872E-5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7.6294705899218566E-5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1.0793928797670292E-4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1.8732739307489337E-4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3.2805665026373394E-4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4.911004052321875E-4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7.9161127240552349E-4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1.0439066449917198E-3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3.0246086343795379E-3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3.7040049177870667E-3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4.8300658510615616E-2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6.9035145354217037E-2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8.1164761700978971E-2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9.437821943635645E-2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0.10869720667299487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0.12365360776195486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0.13593606139151207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0.13849964664698647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8.7806926504549299E-2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6.8362484925158007E-2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3.4903731047103014E-7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4.5069580676761806E-8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1.5180956939309028E-6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2.0404509320974936E-6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2.9601896599362419E-6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4.9599984674159055E-6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5.303993218003672E-6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5.7381869360979056E-6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9.8277078813485575E-6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1.5007155214539906E-5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0.24219709045882806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0.19378087786988354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0.12111169158158797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3.6017013868403161E-5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3.410873587677523E-2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6.1918413761360661E-2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6.1138288822532215E-6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8.8344248521327299E-8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9.6112329997252444E-3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1.2097553940486545E-2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2.047681511749638E-2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1.00842631741441E-8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3.6431305057458487E-2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5.059195254347934E-2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5.0617483231683053E-2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1.0959924583676031E-6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2.7529377823367845E-6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1.5134555887573303E-6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1.4070531681896974E-4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4.6279457161718397E-6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5.2157049194713006E-6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4.4108751193156067E-3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3.5459308303338213E-3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2.2165499345044833E-3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8.025073720436853E-6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1.0699401916186693E-4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0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3.8728466703164876E-6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1.5819393157237675E-3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1.6296964949765153E-6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1.523109735954095E-5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1.0112093569757714E-6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1.2597548256626791E-7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1.3621996530466501E-7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1.3581896356297362E-7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4.1906042144660285</v>
      </c>
      <c r="G1376" s="1">
        <f t="shared" ref="G1376:K1376" si="1509">IFERROR(G1352/G1317,"-")</f>
        <v>3.373750732683936</v>
      </c>
      <c r="H1376" s="1">
        <f t="shared" si="1509"/>
        <v>2.1484705100107946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0.37869321701871783</v>
      </c>
      <c r="G1377" s="1">
        <f t="shared" si="1512"/>
        <v>0.39235162216633757</v>
      </c>
      <c r="H1377" s="1">
        <f t="shared" si="1512"/>
        <v>0.40515122969182527</v>
      </c>
      <c r="I1377" s="1">
        <f t="shared" si="1512"/>
        <v>0.44730660943559086</v>
      </c>
      <c r="J1377" s="1">
        <f t="shared" si="1512"/>
        <v>0.4710264835906311</v>
      </c>
      <c r="K1377" s="1">
        <f t="shared" si="1512"/>
        <v>0.47200230720521275</v>
      </c>
      <c r="L1377" s="1">
        <f t="shared" ref="L1377:O1377" si="1513">IFERROR(L1353/L1318,"-")</f>
        <v>0.49746336349840387</v>
      </c>
      <c r="M1377" s="1">
        <f t="shared" si="1513"/>
        <v>0.53184073194896897</v>
      </c>
      <c r="N1377" s="1">
        <f t="shared" si="1513"/>
        <v>0.53793461345673566</v>
      </c>
      <c r="O1377" s="1">
        <f t="shared" si="1513"/>
        <v>0.54235716283703495</v>
      </c>
      <c r="P1377" s="1">
        <f t="shared" si="1511"/>
        <v>0.54235716283703517</v>
      </c>
      <c r="Q1377" s="1">
        <f t="shared" si="1511"/>
        <v>0.54235716283703395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0.27518070496490699</v>
      </c>
      <c r="G1378" s="1">
        <f t="shared" si="1514"/>
        <v>0.27809867532400445</v>
      </c>
      <c r="H1378" s="1">
        <f t="shared" si="1514"/>
        <v>0.28550854220284949</v>
      </c>
      <c r="I1378" s="1">
        <f t="shared" si="1514"/>
        <v>0.32404941230538936</v>
      </c>
      <c r="J1378" s="1">
        <f t="shared" si="1514"/>
        <v>0.33969211070588307</v>
      </c>
      <c r="K1378" s="1">
        <f t="shared" si="1514"/>
        <v>0.34343005015626127</v>
      </c>
      <c r="L1378" s="1">
        <f t="shared" ref="L1378:O1378" si="1515">IFERROR(L1354/L1319,"-")</f>
        <v>0.35771766889199158</v>
      </c>
      <c r="M1378" s="1">
        <f t="shared" si="1515"/>
        <v>0.38352470630154012</v>
      </c>
      <c r="N1378" s="1">
        <f t="shared" si="1515"/>
        <v>0.38911797719707347</v>
      </c>
      <c r="O1378" s="1">
        <f t="shared" si="1515"/>
        <v>0.39241606511731064</v>
      </c>
      <c r="P1378" s="1">
        <f t="shared" si="1511"/>
        <v>0.39241606511730959</v>
      </c>
      <c r="Q1378" s="1">
        <f t="shared" si="1511"/>
        <v>0.39241606511731036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0.18297040713439897</v>
      </c>
      <c r="G1379" s="1">
        <f t="shared" si="1516"/>
        <v>0.18580618395860349</v>
      </c>
      <c r="H1379" s="1">
        <f t="shared" si="1516"/>
        <v>0.18715727374577892</v>
      </c>
      <c r="I1379" s="1">
        <f t="shared" si="1516"/>
        <v>0.21589624165592569</v>
      </c>
      <c r="J1379" s="1">
        <f t="shared" si="1516"/>
        <v>0.21833281418314074</v>
      </c>
      <c r="K1379" s="1">
        <f t="shared" si="1516"/>
        <v>0.23642249914190033</v>
      </c>
      <c r="L1379" s="1">
        <f t="shared" ref="L1379:O1379" si="1517">IFERROR(L1355/L1320,"-")</f>
        <v>0.24125183363781139</v>
      </c>
      <c r="M1379" s="1">
        <f t="shared" si="1517"/>
        <v>0.25894416537212755</v>
      </c>
      <c r="N1379" s="1">
        <f t="shared" si="1517"/>
        <v>0.26160127061835081</v>
      </c>
      <c r="O1379" s="1">
        <f t="shared" si="1517"/>
        <v>0.26214281836713799</v>
      </c>
      <c r="P1379" s="1">
        <f t="shared" si="1511"/>
        <v>0.26214281836713821</v>
      </c>
      <c r="Q1379" s="1">
        <f t="shared" si="1511"/>
        <v>0.26214281836713793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0.12198710645807088</v>
      </c>
      <c r="G1380" s="1">
        <f t="shared" si="1518"/>
        <v>0.12421540096620518</v>
      </c>
      <c r="H1380" s="1">
        <f t="shared" si="1518"/>
        <v>0.12698285865843575</v>
      </c>
      <c r="I1380" s="1">
        <f t="shared" si="1518"/>
        <v>0.14031871022421527</v>
      </c>
      <c r="J1380" s="1">
        <f t="shared" si="1518"/>
        <v>0.15076752003290533</v>
      </c>
      <c r="K1380" s="1">
        <f t="shared" si="1518"/>
        <v>0.15696274068694965</v>
      </c>
      <c r="L1380" s="1">
        <f t="shared" ref="L1380:O1380" si="1519">IFERROR(L1356/L1321,"-")</f>
        <v>0.16495940697580835</v>
      </c>
      <c r="M1380" s="1">
        <f t="shared" si="1519"/>
        <v>0.17273444334745724</v>
      </c>
      <c r="N1380" s="1">
        <f t="shared" si="1519"/>
        <v>0.17547614587850305</v>
      </c>
      <c r="O1380" s="1">
        <f t="shared" si="1519"/>
        <v>0.17547614587850316</v>
      </c>
      <c r="P1380" s="1">
        <f t="shared" si="1511"/>
        <v>0.17547614587850294</v>
      </c>
      <c r="Q1380" s="1">
        <f t="shared" si="1511"/>
        <v>0.1754761458785031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 t="str">
        <f t="shared" si="1520"/>
        <v>-</v>
      </c>
      <c r="J1381" s="1" t="str">
        <f t="shared" si="1520"/>
        <v>-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 t="str">
        <f t="shared" si="1522"/>
        <v>-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 t="str">
        <f t="shared" si="1523"/>
        <v>-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>
        <f t="shared" si="1525"/>
        <v>0.11310839137372311</v>
      </c>
      <c r="J1383" s="1" t="str">
        <f t="shared" si="1525"/>
        <v>-</v>
      </c>
      <c r="K1383" s="1" t="str">
        <f t="shared" si="1525"/>
        <v>-</v>
      </c>
      <c r="L1383" s="1" t="str">
        <f t="shared" ref="L1383:O1383" si="1526">IFERROR(L1359/L1325,"-")</f>
        <v>-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0.1625136996888385</v>
      </c>
      <c r="H1385" s="1">
        <f t="shared" si="1529"/>
        <v>0.16334191133170553</v>
      </c>
      <c r="I1385" s="1">
        <f t="shared" si="1529"/>
        <v>0.17549391347776835</v>
      </c>
      <c r="J1385" s="1">
        <f t="shared" si="1529"/>
        <v>0.19110359771984875</v>
      </c>
      <c r="K1385" s="1">
        <f t="shared" si="1529"/>
        <v>0.19895722972482877</v>
      </c>
      <c r="L1385" s="1">
        <f t="shared" ref="L1385:O1385" si="1530">IFERROR(L1361/L1332,"-")</f>
        <v>0.20981353900460514</v>
      </c>
      <c r="M1385" s="1">
        <f t="shared" si="1530"/>
        <v>0.22179728375213295</v>
      </c>
      <c r="N1385" s="1">
        <f t="shared" si="1530"/>
        <v>0.22433081158566751</v>
      </c>
      <c r="O1385" s="1">
        <f t="shared" si="1530"/>
        <v>0.22493286651934494</v>
      </c>
      <c r="P1385" s="1">
        <f t="shared" ref="P1385:Q1393" si="1531">IFERROR(P1361/P1332,"-")</f>
        <v>0.22493286651934497</v>
      </c>
      <c r="Q1385" s="1">
        <f t="shared" si="1531"/>
        <v>0.22493286651934499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0.11649393435744142</v>
      </c>
      <c r="H1386" s="1">
        <f t="shared" si="1532"/>
        <v>0.11857891294030209</v>
      </c>
      <c r="I1386" s="1">
        <f t="shared" si="1532"/>
        <v>0.1245955693548432</v>
      </c>
      <c r="J1386" s="1">
        <f t="shared" si="1532"/>
        <v>0.13523006412163327</v>
      </c>
      <c r="K1386" s="1">
        <f t="shared" si="1532"/>
        <v>0.14269677670000269</v>
      </c>
      <c r="L1386" s="1">
        <f t="shared" ref="L1386:O1386" si="1533">IFERROR(L1362/L1333,"-")</f>
        <v>0.14966704909986411</v>
      </c>
      <c r="M1386" s="1">
        <f t="shared" si="1533"/>
        <v>0.15796712592559417</v>
      </c>
      <c r="N1386" s="1">
        <f t="shared" si="1533"/>
        <v>0.16048521298002658</v>
      </c>
      <c r="O1386" s="1">
        <f t="shared" si="1533"/>
        <v>0.16121889029459094</v>
      </c>
      <c r="P1386" s="1">
        <f t="shared" si="1531"/>
        <v>0.16121889029459108</v>
      </c>
      <c r="Q1386" s="1">
        <f t="shared" si="1531"/>
        <v>0.16121889029459102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7.823582816457901E-2</v>
      </c>
      <c r="H1387" s="1">
        <f t="shared" si="1534"/>
        <v>8.1884347643036481E-2</v>
      </c>
      <c r="I1387" s="1">
        <f t="shared" si="1534"/>
        <v>8.4083821857199786E-2</v>
      </c>
      <c r="J1387" s="1">
        <f t="shared" si="1534"/>
        <v>9.2696571739075931E-2</v>
      </c>
      <c r="K1387" s="1">
        <f t="shared" si="1534"/>
        <v>9.5299463617301267E-2</v>
      </c>
      <c r="L1387" s="1">
        <f t="shared" ref="L1387:O1387" si="1535">IFERROR(L1363/L1334,"-")</f>
        <v>0.10137877007130142</v>
      </c>
      <c r="M1387" s="1">
        <f t="shared" si="1535"/>
        <v>0.10570915464523199</v>
      </c>
      <c r="N1387" s="1">
        <f t="shared" si="1535"/>
        <v>0.10822892168375005</v>
      </c>
      <c r="O1387" s="1">
        <f t="shared" si="1535"/>
        <v>0.10864967662065915</v>
      </c>
      <c r="P1387" s="1">
        <f t="shared" si="1531"/>
        <v>0.10864967662065911</v>
      </c>
      <c r="Q1387" s="1">
        <f t="shared" si="1531"/>
        <v>0.10864967662065904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 t="str">
        <f t="shared" si="1536"/>
        <v>-</v>
      </c>
      <c r="H1388" s="1">
        <f t="shared" si="1536"/>
        <v>5.3152868623919707E-2</v>
      </c>
      <c r="I1388" s="1">
        <f t="shared" si="1536"/>
        <v>5.5438947817694068E-2</v>
      </c>
      <c r="J1388" s="1">
        <f t="shared" si="1536"/>
        <v>6.3194704515139533E-2</v>
      </c>
      <c r="K1388" s="1">
        <f t="shared" si="1536"/>
        <v>6.5025788929388609E-2</v>
      </c>
      <c r="L1388" s="1">
        <f t="shared" ref="L1388:O1388" si="1537">IFERROR(L1364/L1335,"-")</f>
        <v>6.9346742650600798E-2</v>
      </c>
      <c r="M1388" s="1">
        <f t="shared" si="1537"/>
        <v>7.2432673463561914E-2</v>
      </c>
      <c r="N1388" s="1">
        <f t="shared" si="1537"/>
        <v>7.343540291904474E-2</v>
      </c>
      <c r="O1388" s="1">
        <f t="shared" si="1537"/>
        <v>7.3435402919044837E-2</v>
      </c>
      <c r="P1388" s="1">
        <f t="shared" si="1531"/>
        <v>7.3435402919044726E-2</v>
      </c>
      <c r="Q1388" s="1">
        <f t="shared" si="1531"/>
        <v>7.3435402919044768E-2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13.968680714886814</v>
      </c>
      <c r="G1389" s="1">
        <f t="shared" ref="G1389:K1389" si="1538">IFERROR(G1365/G1336,"-")</f>
        <v>11.189596541502649</v>
      </c>
      <c r="H1389" s="1">
        <f t="shared" si="1538"/>
        <v>7.0209702814264281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0.12391916748597485</v>
      </c>
      <c r="G1390" s="1">
        <f t="shared" si="1540"/>
        <v>0.12851046250218098</v>
      </c>
      <c r="H1390" s="1">
        <f t="shared" si="1540"/>
        <v>0.13151995284860257</v>
      </c>
      <c r="I1390" s="1">
        <f t="shared" si="1540"/>
        <v>0.12391916748597494</v>
      </c>
      <c r="J1390" s="1">
        <f t="shared" si="1540"/>
        <v>0.1548391872454668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8.7465847585616666E-2</v>
      </c>
      <c r="G1391" s="1">
        <f t="shared" si="1542"/>
        <v>8.7833660751012149E-2</v>
      </c>
      <c r="H1391" s="1">
        <f t="shared" si="1542"/>
        <v>9.0683798106428945E-2</v>
      </c>
      <c r="I1391" s="1" t="str">
        <f t="shared" si="1542"/>
        <v>-</v>
      </c>
      <c r="J1391" s="1">
        <f t="shared" si="1542"/>
        <v>9.5183116834054129E-2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5.7949527986548656E-2</v>
      </c>
      <c r="G1392" s="1">
        <f t="shared" si="1544"/>
        <v>5.8107074888661681E-2</v>
      </c>
      <c r="H1392" s="1">
        <f t="shared" si="1544"/>
        <v>5.8108352552266589E-2</v>
      </c>
      <c r="I1392" s="1" t="str">
        <f t="shared" si="1544"/>
        <v>-</v>
      </c>
      <c r="J1392" s="1">
        <f t="shared" si="1544"/>
        <v>7.1007838985553448E-2</v>
      </c>
      <c r="K1392" s="1">
        <f t="shared" si="1544"/>
        <v>7.3925858194223315E-2</v>
      </c>
      <c r="L1392" s="1">
        <f t="shared" ref="L1392:O1392" si="1545">IFERROR(L1368/L1339,"-")</f>
        <v>7.6341131042519314E-2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3.8646481387947497E-2</v>
      </c>
      <c r="G1393" s="1">
        <f t="shared" si="1546"/>
        <v>3.8798662312913214E-2</v>
      </c>
      <c r="H1393" s="1">
        <f t="shared" si="1546"/>
        <v>3.8973899352089059E-2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13.96868071488681</v>
      </c>
      <c r="G1394" s="1">
        <f t="shared" ref="G1394:K1394" si="1548">IFERROR(G1370/G1346,"-")</f>
        <v>11.186996076539069</v>
      </c>
      <c r="H1394" s="1">
        <f t="shared" si="1548"/>
        <v>7.0144691190174813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0.12023751974847223</v>
      </c>
      <c r="H1395" s="1">
        <f t="shared" si="1551"/>
        <v>0.12618611418886472</v>
      </c>
      <c r="I1395" s="1" t="str">
        <f t="shared" si="1551"/>
        <v>-</v>
      </c>
      <c r="J1395" s="1" t="str">
        <f t="shared" si="1551"/>
        <v>-</v>
      </c>
      <c r="K1395" s="1" t="str">
        <f t="shared" si="1551"/>
        <v>-</v>
      </c>
      <c r="L1395" s="1" t="str">
        <f t="shared" ref="L1395:O1395" si="1552">IFERROR(L1371/L1347,"-")</f>
        <v>-</v>
      </c>
      <c r="M1395" s="1" t="str">
        <f t="shared" si="1552"/>
        <v>-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8.4998076233608902E-2</v>
      </c>
      <c r="H1396" s="1">
        <f t="shared" si="1553"/>
        <v>8.9408214724630244E-2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5.6422133461237145E-2</v>
      </c>
      <c r="H1397" s="1">
        <f t="shared" si="1555"/>
        <v>5.878564340784314E-2</v>
      </c>
      <c r="I1397" s="1">
        <f t="shared" si="1555"/>
        <v>5.8178726309662775E-2</v>
      </c>
      <c r="J1397" s="1">
        <f t="shared" si="1555"/>
        <v>6.5338612955200479E-2</v>
      </c>
      <c r="K1397" s="1">
        <f t="shared" si="1555"/>
        <v>6.760275629168061E-2</v>
      </c>
      <c r="L1397" s="1" t="str">
        <f t="shared" ref="L1397:O1397" si="1556">IFERROR(L1373/L1349,"-")</f>
        <v>-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 t="str">
        <f t="shared" si="1557"/>
        <v>-</v>
      </c>
      <c r="H1398" s="1">
        <f t="shared" si="1557"/>
        <v>3.9673729016116641E-2</v>
      </c>
      <c r="I1398" s="1" t="str">
        <f t="shared" si="1557"/>
        <v>-</v>
      </c>
      <c r="J1398" s="1" t="str">
        <f t="shared" si="1557"/>
        <v>-</v>
      </c>
      <c r="K1398" s="1" t="str">
        <f t="shared" si="1557"/>
        <v>-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0.81466988827156051</v>
      </c>
      <c r="G1399" s="3">
        <f t="shared" ref="G1399" si="1559">G1400+G1406+G1411+G1425</f>
        <v>0.84865156289096377</v>
      </c>
      <c r="H1399" s="3">
        <f t="shared" ref="H1399" si="1560">H1400+H1406+H1411+H1425</f>
        <v>1.0201449869020389</v>
      </c>
      <c r="I1399" s="3">
        <f t="shared" ref="I1399" si="1561">I1400+I1406+I1411+I1425</f>
        <v>0.59759006014644211</v>
      </c>
      <c r="J1399" s="3">
        <f t="shared" ref="J1399" si="1562">J1400+J1406+J1411+J1425</f>
        <v>0.58444450151521765</v>
      </c>
      <c r="K1399" s="3">
        <f t="shared" ref="K1399" si="1563">K1400+K1406+K1411+K1425</f>
        <v>0.54955722578661304</v>
      </c>
      <c r="L1399" s="3">
        <f t="shared" ref="L1399:O1399" si="1564">L1400+L1406+L1411+L1425</f>
        <v>0.53284053749556293</v>
      </c>
      <c r="M1399" s="3">
        <f t="shared" si="1564"/>
        <v>0.50290562247079795</v>
      </c>
      <c r="N1399" s="3">
        <f t="shared" si="1564"/>
        <v>0.5168047188879652</v>
      </c>
      <c r="O1399" s="3">
        <f t="shared" si="1564"/>
        <v>0.53714723183016022</v>
      </c>
      <c r="P1399" s="3">
        <f>P1400+P1406+P1411+P1425</f>
        <v>0.55925953868720757</v>
      </c>
      <c r="Q1399" s="3">
        <f>Q1400+Q1406+Q1411+Q1425</f>
        <v>0.57332632708296494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9.9354564715183665E-4</v>
      </c>
      <c r="G1400" s="1">
        <f t="shared" ref="G1400" si="1565">SUM(G1401:G1405)</f>
        <v>1.1754812599594473E-3</v>
      </c>
      <c r="H1400" s="1">
        <f t="shared" ref="H1400" si="1566">SUM(H1401:H1405)</f>
        <v>1.760883334892755E-3</v>
      </c>
      <c r="I1400" s="1">
        <f t="shared" ref="I1400" si="1567">SUM(I1401:I1405)</f>
        <v>0.23034069354895925</v>
      </c>
      <c r="J1400" s="1">
        <f t="shared" ref="J1400" si="1568">SUM(J1401:J1405)</f>
        <v>0.2244020530888787</v>
      </c>
      <c r="K1400" s="1">
        <f t="shared" ref="K1400" si="1569">SUM(K1401:K1405)</f>
        <v>0.21795385394576802</v>
      </c>
      <c r="L1400" s="1">
        <f t="shared" ref="L1400:O1400" si="1570">SUM(L1401:L1405)</f>
        <v>0.20995284588273527</v>
      </c>
      <c r="M1400" s="1">
        <f t="shared" si="1570"/>
        <v>0.19755842383882763</v>
      </c>
      <c r="N1400" s="1">
        <f t="shared" si="1570"/>
        <v>0.19354758865935567</v>
      </c>
      <c r="O1400" s="1">
        <f t="shared" si="1570"/>
        <v>0.19231471393758739</v>
      </c>
      <c r="P1400" s="1">
        <f>SUM(P1401:P1405)</f>
        <v>0.19267631151264902</v>
      </c>
      <c r="Q1400" s="1">
        <f>SUM(Q1401:Q1405)</f>
        <v>0.19815415652492341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2.1074223313025605E-4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3.1281256276616764E-4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4.9661473845421058E-4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0.14448526125408204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0.13606148573627636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0.13546820794254322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0.12898957011164455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0.11858969954389033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0.11882126235702183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0.11558752229015395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0.11757838721207481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0.11436960059645747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5.4831361051195461E-4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4.7715818506626709E-4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7.1129002911641463E-4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8.5264374730721154E-2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8.7247403542643501E-2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8.0752104285013712E-2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7.8665909284796443E-2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7.5886861734922359E-2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7.1167746967597992E-2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7.1656763937563289E-2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6.6640292802986292E-2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6.2736987206634065E-2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2.3448980350962597E-4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3.4396128176978214E-4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4.5196028339637381E-4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5.3767537818550444E-4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1.0088343794535464E-3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1.6153946843771251E-3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2.1877329461938697E-3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2.9287947371319416E-3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3.4274954536444415E-3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4.9234883595883393E-3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8.2694614261195672E-3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2.0779562904832027E-2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4.1549230357230583E-5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1.0101828392575606E-4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5.3382185970561289E-5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8.432943050532579E-5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1.1814703383395611E-4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1.0963354010041226E-4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1.5306782288298238E-4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1.310838810914341E-4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1.4693935028180764E-4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1.8817007146836276E-4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2.6800581699986124E-4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0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0.81353935738391414</v>
      </c>
      <c r="G1411" s="1">
        <f t="shared" ref="G1411:K1411" si="1579">SUM(G1416:G1424)</f>
        <v>0.84722085235582556</v>
      </c>
      <c r="H1411" s="1">
        <f t="shared" si="1579"/>
        <v>1.0172102334494419</v>
      </c>
      <c r="I1411" s="1">
        <f t="shared" si="1579"/>
        <v>0.36724936659748281</v>
      </c>
      <c r="J1411" s="1">
        <f t="shared" si="1579"/>
        <v>0.36004244842633898</v>
      </c>
      <c r="K1411" s="1">
        <f t="shared" si="1579"/>
        <v>0.33160337184084504</v>
      </c>
      <c r="L1411" s="1">
        <f t="shared" ref="L1411:O1411" si="1580">SUM(L1416:L1424)</f>
        <v>0.3228876916128276</v>
      </c>
      <c r="M1411" s="1">
        <f t="shared" si="1580"/>
        <v>0.30534719863197035</v>
      </c>
      <c r="N1411" s="1">
        <f t="shared" si="1580"/>
        <v>0.32325713022860952</v>
      </c>
      <c r="O1411" s="1">
        <f t="shared" si="1580"/>
        <v>0.34483251789257285</v>
      </c>
      <c r="P1411" s="1">
        <f>SUM(P1416:P1424)</f>
        <v>0.36658322717455855</v>
      </c>
      <c r="Q1411" s="1">
        <f>SUM(Q1416:Q1424)</f>
        <v>0.37517217055804153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0.79335451170243299</v>
      </c>
      <c r="G1412" s="1">
        <f t="shared" ref="G1412:K1412" si="1581">IF(G1411-G1413&lt;0,0,G1411-G1413)</f>
        <v>0.82501809098923451</v>
      </c>
      <c r="H1412" s="1">
        <f t="shared" si="1581"/>
        <v>0.97157078590553003</v>
      </c>
      <c r="I1412" s="1">
        <f t="shared" si="1581"/>
        <v>0.35542038442637602</v>
      </c>
      <c r="J1412" s="1">
        <f t="shared" si="1581"/>
        <v>0.34734963701598359</v>
      </c>
      <c r="K1412" s="1">
        <f t="shared" si="1581"/>
        <v>0.31865555928856465</v>
      </c>
      <c r="L1412" s="1">
        <f t="shared" ref="L1412:O1412" si="1582">IF(L1411-L1413&lt;0,0,L1411-L1413)</f>
        <v>0.31012081752897858</v>
      </c>
      <c r="M1412" s="1">
        <f t="shared" si="1582"/>
        <v>0.29310133010953704</v>
      </c>
      <c r="N1412" s="1">
        <f t="shared" si="1582"/>
        <v>0.31015926436497482</v>
      </c>
      <c r="O1412" s="1">
        <f t="shared" si="1582"/>
        <v>0.32848093237232384</v>
      </c>
      <c r="P1412" s="1">
        <f>IF(P1411-P1413&lt;0,0,P1411-P1413)</f>
        <v>0.34541818958891318</v>
      </c>
      <c r="Q1412" s="1">
        <f>IF(Q1411-Q1413&lt;0,0,Q1411-Q1413)</f>
        <v>0.35224911512142482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2.018484568148118E-2</v>
      </c>
      <c r="G1413" s="1">
        <f t="shared" ref="G1413" si="1583">SUM(G1414:G1415)</f>
        <v>2.2202761366591005E-2</v>
      </c>
      <c r="H1413" s="1">
        <f t="shared" ref="H1413" si="1584">SUM(H1414:H1415)</f>
        <v>4.563944754391186E-2</v>
      </c>
      <c r="I1413" s="1">
        <f t="shared" ref="I1413" si="1585">SUM(I1414:I1415)</f>
        <v>1.1828982171106769E-2</v>
      </c>
      <c r="J1413" s="1">
        <f t="shared" ref="J1413" si="1586">SUM(J1414:J1415)</f>
        <v>1.2692811410355396E-2</v>
      </c>
      <c r="K1413" s="1">
        <f t="shared" ref="K1413" si="1587">SUM(K1414:K1415)</f>
        <v>1.2947812552280398E-2</v>
      </c>
      <c r="L1413" s="1">
        <f t="shared" ref="L1413:O1413" si="1588">SUM(L1414:L1415)</f>
        <v>1.2766874083849021E-2</v>
      </c>
      <c r="M1413" s="1">
        <f t="shared" si="1588"/>
        <v>1.2245868522433289E-2</v>
      </c>
      <c r="N1413" s="1">
        <f t="shared" si="1588"/>
        <v>1.3097865863634704E-2</v>
      </c>
      <c r="O1413" s="1">
        <f t="shared" si="1588"/>
        <v>1.6351585520249026E-2</v>
      </c>
      <c r="P1413" s="1">
        <f>SUM(P1414:P1415)</f>
        <v>2.1165037585645374E-2</v>
      </c>
      <c r="Q1413" s="1">
        <f>SUM(Q1414:Q1415)</f>
        <v>2.2923055436616727E-2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2.018484568148118E-2</v>
      </c>
      <c r="G1414" s="1">
        <f>[1]Transport!C$26/SUM([1]Transport!C$22,[1]Transport!C$26)*G1411*(G$34+G$582)/(G$34+G$582+G$38)</f>
        <v>2.2202761366591005E-2</v>
      </c>
      <c r="H1414" s="1">
        <f>[1]Transport!D$26/SUM([1]Transport!D$22,[1]Transport!D$26)*H1411*(H$34+H$582)/(H$34+H$582+H$38)</f>
        <v>4.563944754391186E-2</v>
      </c>
      <c r="I1414" s="1">
        <f>[1]Transport!E$26/SUM([1]Transport!E$22,[1]Transport!E$26)*I1411*(I$34+I$582)/(I$34+I$582+I$38)</f>
        <v>1.1828982171106769E-2</v>
      </c>
      <c r="J1414" s="1">
        <f>[1]Transport!F$26/SUM([1]Transport!F$22,[1]Transport!F$26)*J1411*(J$34+J$582)/(J$34+J$582+J$38)</f>
        <v>1.2692811410355396E-2</v>
      </c>
      <c r="K1414" s="1">
        <f>[1]Transport!G$26/SUM([1]Transport!G$22,[1]Transport!G$26)*K1411*(K$34+K$582)/(K$34+K$582+K$38)</f>
        <v>1.2947812552280398E-2</v>
      </c>
      <c r="L1414" s="1">
        <f>[1]Transport!H$26/SUM([1]Transport!H$22,[1]Transport!H$26)*L1411*(L$34+L$582)/(L$34+L$582+L$38)</f>
        <v>1.2766874083849021E-2</v>
      </c>
      <c r="M1414" s="1">
        <f>[1]Transport!I$26/SUM([1]Transport!I$22,[1]Transport!I$26)*M1411*(M$34+M$582)/(M$34+M$582+M$38)</f>
        <v>1.2245868522433289E-2</v>
      </c>
      <c r="N1414" s="1">
        <f>[1]Transport!J$26/SUM([1]Transport!J$22,[1]Transport!J$26)*N1411*(N$34+N$582)/(N$34+N$582+N$38)</f>
        <v>1.3097865863634704E-2</v>
      </c>
      <c r="O1414" s="1">
        <f>[1]Transport!K$26/SUM([1]Transport!K$22,[1]Transport!K$26)*O1411*(O$34+O$582)/(O$34+O$582+O$38)</f>
        <v>1.6351585520249026E-2</v>
      </c>
      <c r="P1414" s="1">
        <f>[1]Transport!L$26/SUM([1]Transport!L$22,[1]Transport!L$26)*P1411*(P$34+P$582)/(P$34+P$582+P$38)</f>
        <v>2.1165037585645374E-2</v>
      </c>
      <c r="Q1414" s="1">
        <f>[1]Transport!M$26/SUM([1]Transport!M$22,[1]Transport!M$26)*Q1411*(Q$34+Q$582)/(Q$34+Q$582+Q$38)</f>
        <v>2.2923055436616727E-2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0</v>
      </c>
      <c r="M1415" s="1">
        <f>(M$38+M$718)/([1]Transport!I$22+[1]Transport!I$26)*M1411</f>
        <v>0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1.0734817631497355E-3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1.3489651531807521E-3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6.5137787894243811E-4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4.1455533397593645E-3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5.0767225972469321E-3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7.0383793089616765E-3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1.024135958934611E-2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1.5270984831971573E-2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2.9103049126594449E-2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3.2780076258862256E-2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4.8630891297536567E-2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2.5875173480554133E-4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5.3023094651561013E-2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0.22933681278263945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0.22171729095778483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0.20403696925096576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0.19778667329752184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0.18648083657591916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0.19845300045077044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0.20661077710937434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0.22936476804891129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0.24900638188155486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1.4684341738377377E-4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2.6001414648093683E-3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0.13725980774770474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0.13416211561844127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0.1224639912914539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0.11803437063682647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0.1085748503615822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0.10948241013423714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0.10906231951033134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0.10433580604814781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7.7372354399960833E-2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0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2.5508183297373245E-6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1.3681881962070592E-6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1.7193277354852907E-5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2.5688701178453067E-5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2.8268369517655431E-5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5.0152105122864044E-5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5.0734811630398475E-5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5.6372146272764268E-5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1.0257681863723571E-4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1.6254297898927436E-4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6.0271536564320992E-3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6.0129878711180822E-3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5.968814480553814E-3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0.11338735200886271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0.31140856199649347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0.37914666963859756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0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0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0.51943258876785292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0.39976294934838541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0.41984026083784282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0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0.16142279501075013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0.12846430309528764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0.15516585949097769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2.952329986405E-7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1.3269467940016337E-2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9.2973129201830067E-5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1.138769135891743E-4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1.3698524049453382E-4</v>
      </c>
      <c r="G1425" s="1">
        <f t="shared" ref="G1425" si="1589">SUM(G1430:G1434)</f>
        <v>2.5522927517870631E-4</v>
      </c>
      <c r="H1425" s="1">
        <f t="shared" ref="H1425" si="1590">SUM(H1430:H1434)</f>
        <v>1.1738701177042741E-3</v>
      </c>
      <c r="I1425" s="1">
        <f t="shared" ref="I1425" si="1591">SUM(I1430:I1434)</f>
        <v>0</v>
      </c>
      <c r="J1425" s="1">
        <f t="shared" ref="J1425" si="1592">SUM(J1430:J1434)</f>
        <v>0</v>
      </c>
      <c r="K1425" s="1">
        <f t="shared" ref="K1425" si="1593">SUM(K1430:K1434)</f>
        <v>0</v>
      </c>
      <c r="L1425" s="1">
        <f t="shared" ref="L1425:O1425" si="1594">SUM(L1430:L1434)</f>
        <v>0</v>
      </c>
      <c r="M1425" s="1">
        <f t="shared" si="1594"/>
        <v>0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1.2644986330007975E-4</v>
      </c>
      <c r="G1426" s="1">
        <f t="shared" ref="G1426:K1426" si="1595">IF(G1425-G1427&lt;0,0,G1425-G1427)</f>
        <v>2.2331898585479848E-4</v>
      </c>
      <c r="H1426" s="1">
        <f t="shared" si="1595"/>
        <v>1.1541238124567076E-3</v>
      </c>
      <c r="I1426" s="1">
        <f t="shared" si="1595"/>
        <v>0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1.053537719445408E-5</v>
      </c>
      <c r="G1427" s="1">
        <f t="shared" ref="G1427" si="1597">SUM(G1428:G1429)</f>
        <v>3.191028932390782E-5</v>
      </c>
      <c r="H1427" s="1">
        <f t="shared" ref="H1427" si="1598">SUM(H1428:H1429)</f>
        <v>1.9746305247566559E-5</v>
      </c>
      <c r="I1427" s="1">
        <f t="shared" ref="I1427" si="1599">SUM(I1428:I1429)</f>
        <v>0</v>
      </c>
      <c r="J1427" s="1">
        <f t="shared" ref="J1427" si="1600">SUM(J1428:J1429)</f>
        <v>0</v>
      </c>
      <c r="K1427" s="1">
        <f t="shared" ref="K1427" si="1601">SUM(K1428:K1429)</f>
        <v>0</v>
      </c>
      <c r="L1427" s="1">
        <f t="shared" ref="L1427:O1427" si="1602">SUM(L1428:L1429)</f>
        <v>0</v>
      </c>
      <c r="M1427" s="1">
        <f t="shared" si="1602"/>
        <v>0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1.053537719445408E-5</v>
      </c>
      <c r="G1428" s="1">
        <f>IF(SUM([1]Transport!C$24,[1]Transport!C$27)=0,0,[1]Transport!C$27/SUM([1]Transport!C$24,[1]Transport!C$27)*G1425*(G$47+G$614)/(G$47+G$614+G$49))</f>
        <v>3.191028932390782E-5</v>
      </c>
      <c r="H1428" s="1">
        <f>IF(SUM([1]Transport!D$24,[1]Transport!D$27)=0,0,[1]Transport!D$27/SUM([1]Transport!D$24,[1]Transport!D$27)*H1425*(H$47+H$614)/(H$47+H$614+H$49))</f>
        <v>1.9746305247566559E-5</v>
      </c>
      <c r="I1428" s="1">
        <f>IF(SUM([1]Transport!E$24,[1]Transport!E$27)=0,0,[1]Transport!E$27/SUM([1]Transport!E$24,[1]Transport!E$27)*I1425*(I$47+I$614)/(I$47+I$614+I$49))</f>
        <v>0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0</v>
      </c>
      <c r="L1428" s="1">
        <f>IF(SUM([1]Transport!H$24,[1]Transport!H$27)=0,0,[1]Transport!H$27/SUM([1]Transport!H$24,[1]Transport!H$27)*L1425*(L$47+L$614)/(L$47+L$614+L$49))</f>
        <v>0</v>
      </c>
      <c r="M1428" s="1">
        <f>IF(SUM([1]Transport!I$24,[1]Transport!I$27)=0,0,[1]Transport!I$27/SUM([1]Transport!I$24,[1]Transport!I$27)*M1425*(M$47+M$614)/(M$47+M$614+M$49))</f>
        <v>0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0</v>
      </c>
      <c r="L1429" s="1">
        <f>IF(([1]Transport!H$24+[1]Transport!H$27)=0,0,(L$49+L$716)/([1]Transport!H$24+[1]Transport!H$27)*L1425)</f>
        <v>0</v>
      </c>
      <c r="M1429" s="1">
        <f>IF(([1]Transport!I$24+[1]Transport!I$27)=0,0,(M$49+M$716)/([1]Transport!I$24+[1]Transport!I$27)*M1425)</f>
        <v>0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1.3698524049453382E-4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1.3716353498164228E-4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1.3627913446261303E-4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6.6526651530972558E-5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5.7409466548889471E-4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0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0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0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3.7509579329511653E-5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3.1163226677705677E-4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0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0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1.4029509336579797E-5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1.5084907719061714E-4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1.014973785092347E-6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0.13095898816009835</v>
      </c>
      <c r="G1435" s="3">
        <f t="shared" ref="G1435" si="1603">SUM(G1436:G1458)</f>
        <v>0.13166250283138733</v>
      </c>
      <c r="H1435" s="3">
        <f t="shared" ref="H1435" si="1604">SUM(H1436:H1458)</f>
        <v>0.13271481497362958</v>
      </c>
      <c r="I1435" s="3">
        <f t="shared" ref="I1435" si="1605">SUM(I1436:I1458)</f>
        <v>0.13443481451098807</v>
      </c>
      <c r="J1435" s="3">
        <f t="shared" ref="J1435" si="1606">SUM(J1436:J1458)</f>
        <v>0.1346488092118327</v>
      </c>
      <c r="K1435" s="3">
        <f t="shared" ref="K1435" si="1607">SUM(K1436:K1458)</f>
        <v>0.13474211551354806</v>
      </c>
      <c r="L1435" s="3">
        <f t="shared" ref="L1435:O1435" si="1608">SUM(L1436:L1458)</f>
        <v>0.13507506800294572</v>
      </c>
      <c r="M1435" s="3">
        <f t="shared" si="1608"/>
        <v>0.13540452598100569</v>
      </c>
      <c r="N1435" s="3">
        <f t="shared" si="1608"/>
        <v>0.13970088604791694</v>
      </c>
      <c r="O1435" s="3">
        <f t="shared" si="1608"/>
        <v>0.14383494538826061</v>
      </c>
      <c r="P1435" s="3">
        <f>SUM(P1436:P1458)</f>
        <v>0.14781583551508498</v>
      </c>
      <c r="Q1435" s="3">
        <f>SUM(Q1436:Q1458)</f>
        <v>0.15164405160164132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7.9806654225805272E-5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1.203551589868453E-4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1.9725335953518669E-4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6.4616135136520064E-2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6.4027999207214706E-2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6.3867764345336309E-2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6.3564620408220918E-2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6.291570659387169E-2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6.3829006938765906E-2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6.2689720648650388E-2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6.3769480499295206E-2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6.2029172094299485E-2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1.5088532588253316E-4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1.3312911026703699E-4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2.0285432960552064E-4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2.7632640626415204E-2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2.8341065089055272E-2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2.8291746410733846E-2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2.8458065927547311E-2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2.8789995148878658E-2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2.7797868929187411E-2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2.8119265343418572E-2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2.6150721480013274E-2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2.4619001656942363E-2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4.2904694817021465E-5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6.349269214806035E-5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8.4679052206289537E-5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1.0928442830450577E-4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2.27190130505007E-4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3.768981344089188E-4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5.3716910361491514E-4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7.5207239166764916E-4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8.9608988104461192E-4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1.2906571147802838E-3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2.1677799246213156E-3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5.447213184309907E-3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5.2532474818704658E-6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1.3088677728862159E-5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7.6031120469216167E-6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1.2741882824755774E-5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1.8577913425773928E-5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1.8127152053284288E-5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2.6438782158864013E-5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2.3002094240720826E-5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2.5784350865342909E-5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3.301935891095072E-5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4.7028627840154978E-5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1.74455492877961E-4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2.2159536940566062E-4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1.1376785456715507E-4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8.0006908549944817E-4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9.9871800596242045E-4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1.4617868351740626E-3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2.2601599484551407E-3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3.4187020984041377E-3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6.5462322644982028E-3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7.3733165176286123E-3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1.0938685780945563E-2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3.0143007609310815E-5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6.4861272676513676E-3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2.9781961665185486E-2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2.9164891634351438E-2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2.9253886921384042E-2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2.9228953909170328E-2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2.903842928080386E-2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3.186467986605887E-2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3.3309560208476391E-2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3.6977933377521741E-2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4.014453256321536E-2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1.1488416369536453E-5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2.131349038210663E-4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1.2173345837034708E-2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1.2073746104546116E-2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1.1932850576530601E-2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1.1804384183419649E-2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1.161808852371562E-2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1.1867810508881201E-2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1.1849585746296486E-2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1.133605158708708E-2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8.4064812849347637E-3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0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1.3455933963966911E-7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7.5850914014308307E-8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1.0859502113476894E-6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1.6732057661588272E-6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1.9604837452512129E-6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3.6353114541845011E-6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3.7257313341001529E-6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4.1397112749517723E-6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7.5327700067791889E-6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1.1936409153739185E-5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5.9971683224068428E-2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4.7981999568505213E-2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2.9986979171924395E-2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1.4050866264377472E-2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3.9455414649299567E-2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4.8626856452752332E-2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0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0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4.54326116401714E-2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3.510342800603275E-2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3.6862982947822913E-2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0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9.3543747771423387E-3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7.4736297387995778E-3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9.0221762473303626E-3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2.01276246190588E-8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5.128182457718077E-4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3.6091691901004398E-6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4.4269956786974926E-6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1.3630373336415299E-3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1.0941257573107216E-3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6.8366057984613475E-4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7.9989995772550438E-6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7.2277921734335666E-5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0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0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0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3.1882420833404315E-6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2.7659234483162163E-5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0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0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7.9157484818417715E-7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8.8876349686957224E-6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4.0267794908215905E-8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0.37869321701871778</v>
      </c>
      <c r="G1461" s="1">
        <f t="shared" si="1617"/>
        <v>0.38475167980006192</v>
      </c>
      <c r="H1461" s="1">
        <f t="shared" si="1617"/>
        <v>0.39719594337688802</v>
      </c>
      <c r="I1461" s="1">
        <f t="shared" si="1617"/>
        <v>0.44721610062974165</v>
      </c>
      <c r="J1461" s="1">
        <f t="shared" si="1617"/>
        <v>0.47058136151267771</v>
      </c>
      <c r="K1461" s="1">
        <f t="shared" si="1617"/>
        <v>0.47145943181314431</v>
      </c>
      <c r="L1461" s="1">
        <f t="shared" ref="L1461:O1461" si="1618">IFERROR(L1437/L1402,"-")</f>
        <v>0.49278883830067599</v>
      </c>
      <c r="M1461" s="1">
        <f t="shared" si="1618"/>
        <v>0.53053264183864834</v>
      </c>
      <c r="N1461" s="1">
        <f t="shared" si="1618"/>
        <v>0.53718505991780419</v>
      </c>
      <c r="O1461" s="1">
        <f t="shared" si="1618"/>
        <v>0.5423571628370345</v>
      </c>
      <c r="P1461" s="1">
        <f t="shared" si="1616"/>
        <v>0.54235716283703495</v>
      </c>
      <c r="Q1461" s="1">
        <f t="shared" si="1616"/>
        <v>0.5423571628370345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0.2751807049649071</v>
      </c>
      <c r="G1462" s="1">
        <f t="shared" si="1619"/>
        <v>0.27900414251208577</v>
      </c>
      <c r="H1462" s="1">
        <f t="shared" si="1619"/>
        <v>0.28519214568143497</v>
      </c>
      <c r="I1462" s="1">
        <f t="shared" si="1619"/>
        <v>0.32408190071977427</v>
      </c>
      <c r="J1462" s="1">
        <f t="shared" si="1619"/>
        <v>0.32483562763220963</v>
      </c>
      <c r="K1462" s="1">
        <f t="shared" si="1619"/>
        <v>0.35035305471270967</v>
      </c>
      <c r="L1462" s="1">
        <f t="shared" ref="L1462:O1462" si="1620">IFERROR(L1438/L1403,"-")</f>
        <v>0.36175855826594161</v>
      </c>
      <c r="M1462" s="1">
        <f t="shared" si="1620"/>
        <v>0.37938049473496405</v>
      </c>
      <c r="N1462" s="1">
        <f t="shared" si="1620"/>
        <v>0.39059644450798087</v>
      </c>
      <c r="O1462" s="1">
        <f t="shared" si="1620"/>
        <v>0.39241606511731036</v>
      </c>
      <c r="P1462" s="1">
        <f t="shared" si="1616"/>
        <v>0.39241606511730998</v>
      </c>
      <c r="Q1462" s="1">
        <f t="shared" si="1616"/>
        <v>0.39241606511731009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0.18297040713439891</v>
      </c>
      <c r="G1463" s="1">
        <f t="shared" si="1621"/>
        <v>0.18459255594516844</v>
      </c>
      <c r="H1463" s="1">
        <f t="shared" si="1621"/>
        <v>0.18735949887000389</v>
      </c>
      <c r="I1463" s="1">
        <f t="shared" si="1621"/>
        <v>0.2032535480298697</v>
      </c>
      <c r="J1463" s="1">
        <f t="shared" si="1621"/>
        <v>0.22520062275045452</v>
      </c>
      <c r="K1463" s="1">
        <f t="shared" si="1621"/>
        <v>0.23331643842461061</v>
      </c>
      <c r="L1463" s="1">
        <f t="shared" ref="L1463:O1463" si="1622">IFERROR(L1439/L1404,"-")</f>
        <v>0.24553687165038149</v>
      </c>
      <c r="M1463" s="1">
        <f t="shared" si="1622"/>
        <v>0.25678562656942128</v>
      </c>
      <c r="N1463" s="1">
        <f t="shared" si="1622"/>
        <v>0.2614415958135855</v>
      </c>
      <c r="O1463" s="1">
        <f t="shared" si="1622"/>
        <v>0.26214281836713788</v>
      </c>
      <c r="P1463" s="1">
        <f t="shared" si="1616"/>
        <v>0.26214281836713799</v>
      </c>
      <c r="Q1463" s="1">
        <f t="shared" si="1616"/>
        <v>0.26214281836713832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0.12643429100140413</v>
      </c>
      <c r="H1464" s="1">
        <f t="shared" si="1623"/>
        <v>0.12956741314752243</v>
      </c>
      <c r="I1464" s="1">
        <f t="shared" si="1623"/>
        <v>0.14242788879261165</v>
      </c>
      <c r="J1464" s="1">
        <f t="shared" si="1623"/>
        <v>0.15109651219512346</v>
      </c>
      <c r="K1464" s="1">
        <f t="shared" si="1623"/>
        <v>0.15724401047497591</v>
      </c>
      <c r="L1464" s="1">
        <f t="shared" ref="L1464:O1464" si="1624">IFERROR(L1440/L1405,"-")</f>
        <v>0.16534312434572315</v>
      </c>
      <c r="M1464" s="1">
        <f t="shared" si="1624"/>
        <v>0.17272593064236624</v>
      </c>
      <c r="N1464" s="1">
        <f t="shared" si="1624"/>
        <v>0.17547614587850296</v>
      </c>
      <c r="O1464" s="1">
        <f t="shared" si="1624"/>
        <v>0.17547614587850288</v>
      </c>
      <c r="P1464" s="1">
        <f t="shared" si="1616"/>
        <v>0.1754761458785028</v>
      </c>
      <c r="Q1464" s="1">
        <f t="shared" si="1616"/>
        <v>0.1754761458785028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 t="str">
        <f t="shared" si="1628"/>
        <v>-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 t="str">
        <f t="shared" si="1630"/>
        <v>-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0.16251369968883853</v>
      </c>
      <c r="H1469" s="1">
        <f t="shared" si="1634"/>
        <v>0.16427064026313537</v>
      </c>
      <c r="I1469" s="1">
        <f t="shared" si="1634"/>
        <v>0.17465722777056214</v>
      </c>
      <c r="J1469" s="1">
        <f t="shared" si="1634"/>
        <v>0.1929945220644271</v>
      </c>
      <c r="K1469" s="1">
        <f t="shared" si="1634"/>
        <v>0.19672495135030965</v>
      </c>
      <c r="L1469" s="1">
        <f t="shared" ref="L1469:O1469" si="1635">IFERROR(L1445/L1416,"-")</f>
        <v>0.2076879876753488</v>
      </c>
      <c r="M1469" s="1">
        <f t="shared" si="1635"/>
        <v>0.22068944349989836</v>
      </c>
      <c r="N1469" s="1">
        <f t="shared" si="1635"/>
        <v>0.22386913064353842</v>
      </c>
      <c r="O1469" s="1">
        <f t="shared" si="1635"/>
        <v>0.22493286651934477</v>
      </c>
      <c r="P1469" s="1">
        <f t="shared" ref="P1469:Q1477" si="1636">IFERROR(P1445/P1416,"-")</f>
        <v>0.22493286651934494</v>
      </c>
      <c r="Q1469" s="1">
        <f t="shared" si="1636"/>
        <v>0.22493286651934488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0.11649393435744139</v>
      </c>
      <c r="H1470" s="1">
        <f t="shared" si="1637"/>
        <v>0.1223264562409017</v>
      </c>
      <c r="I1470" s="1">
        <f t="shared" si="1637"/>
        <v>0.12986123467849967</v>
      </c>
      <c r="J1470" s="1">
        <f t="shared" si="1637"/>
        <v>0.13154089835918326</v>
      </c>
      <c r="K1470" s="1">
        <f t="shared" si="1637"/>
        <v>0.14337542372236337</v>
      </c>
      <c r="L1470" s="1">
        <f t="shared" ref="L1470:O1470" si="1638">IFERROR(L1446/L1417,"-")</f>
        <v>0.14778019884687829</v>
      </c>
      <c r="M1470" s="1">
        <f t="shared" si="1638"/>
        <v>0.15571803416369745</v>
      </c>
      <c r="N1470" s="1">
        <f t="shared" si="1638"/>
        <v>0.16056537212176558</v>
      </c>
      <c r="O1470" s="1">
        <f t="shared" si="1638"/>
        <v>0.16121889029459088</v>
      </c>
      <c r="P1470" s="1">
        <f t="shared" si="1636"/>
        <v>0.16121889029459099</v>
      </c>
      <c r="Q1470" s="1">
        <f t="shared" si="1636"/>
        <v>0.16121889029459074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7.823582816457883E-2</v>
      </c>
      <c r="H1471" s="1">
        <f t="shared" si="1639"/>
        <v>8.1970503030569714E-2</v>
      </c>
      <c r="I1471" s="1">
        <f t="shared" si="1639"/>
        <v>8.8688349756473189E-2</v>
      </c>
      <c r="J1471" s="1">
        <f t="shared" si="1639"/>
        <v>8.9993706858976508E-2</v>
      </c>
      <c r="K1471" s="1">
        <f t="shared" si="1639"/>
        <v>9.7439667372357888E-2</v>
      </c>
      <c r="L1471" s="1">
        <f t="shared" ref="L1471:O1471" si="1640">IFERROR(L1447/L1418,"-")</f>
        <v>0.10000802410121638</v>
      </c>
      <c r="M1471" s="1">
        <f t="shared" si="1640"/>
        <v>0.10700533765438677</v>
      </c>
      <c r="N1471" s="1">
        <f t="shared" si="1640"/>
        <v>0.10839924417383574</v>
      </c>
      <c r="O1471" s="1">
        <f t="shared" si="1640"/>
        <v>0.10864967662065897</v>
      </c>
      <c r="P1471" s="1">
        <f t="shared" si="1636"/>
        <v>0.10864967662065922</v>
      </c>
      <c r="Q1471" s="1">
        <f t="shared" si="1636"/>
        <v>0.10864967662065896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 t="str">
        <f t="shared" si="1641"/>
        <v>-</v>
      </c>
      <c r="H1472" s="1">
        <f t="shared" si="1641"/>
        <v>5.2751439830497696E-2</v>
      </c>
      <c r="I1472" s="1">
        <f t="shared" si="1641"/>
        <v>5.5438947817694199E-2</v>
      </c>
      <c r="J1472" s="1">
        <f t="shared" si="1641"/>
        <v>6.3161326891593095E-2</v>
      </c>
      <c r="K1472" s="1">
        <f t="shared" si="1641"/>
        <v>6.513391839219429E-2</v>
      </c>
      <c r="L1472" s="1">
        <f t="shared" ref="L1472:O1472" si="1642">IFERROR(L1448/L1419,"-")</f>
        <v>6.9352558308209591E-2</v>
      </c>
      <c r="M1472" s="1">
        <f t="shared" si="1642"/>
        <v>7.2485720096466782E-2</v>
      </c>
      <c r="N1472" s="1">
        <f t="shared" si="1642"/>
        <v>7.3435402919044809E-2</v>
      </c>
      <c r="O1472" s="1">
        <f t="shared" si="1642"/>
        <v>7.3435402919044782E-2</v>
      </c>
      <c r="P1472" s="1">
        <f t="shared" si="1636"/>
        <v>7.3435402919044809E-2</v>
      </c>
      <c r="Q1472" s="1">
        <f t="shared" si="1636"/>
        <v>7.3435402919044726E-2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9.9502495941956681</v>
      </c>
      <c r="G1473" s="1">
        <f t="shared" ref="G1473:K1473" si="1643">IFERROR(G1449/G1420,"-")</f>
        <v>7.9797266512003162</v>
      </c>
      <c r="H1473" s="1">
        <f t="shared" si="1643"/>
        <v>5.023942236707291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0.12391916748597508</v>
      </c>
      <c r="G1474" s="1">
        <f t="shared" si="1645"/>
        <v>0.12669983893937972</v>
      </c>
      <c r="H1474" s="1">
        <f t="shared" si="1645"/>
        <v>0.12825341839110294</v>
      </c>
      <c r="I1474" s="1" t="str">
        <f t="shared" si="1645"/>
        <v>-</v>
      </c>
      <c r="J1474" s="1" t="str">
        <f t="shared" si="1645"/>
        <v>-</v>
      </c>
      <c r="K1474" s="1" t="str">
        <f t="shared" si="1645"/>
        <v>-</v>
      </c>
      <c r="L1474" s="1" t="str">
        <f t="shared" ref="L1474:O1474" si="1646">IFERROR(L1450/L1421,"-")</f>
        <v>-</v>
      </c>
      <c r="M1474" s="1" t="str">
        <f t="shared" si="1646"/>
        <v>-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8.7465847585616818E-2</v>
      </c>
      <c r="G1475" s="1">
        <f t="shared" si="1647"/>
        <v>8.781060892023991E-2</v>
      </c>
      <c r="H1475" s="1">
        <f t="shared" si="1647"/>
        <v>8.7802401023328022E-2</v>
      </c>
      <c r="I1475" s="1" t="str">
        <f t="shared" si="1647"/>
        <v>-</v>
      </c>
      <c r="J1475" s="1" t="str">
        <f t="shared" si="1647"/>
        <v>-</v>
      </c>
      <c r="K1475" s="1" t="str">
        <f t="shared" si="1647"/>
        <v>-</v>
      </c>
      <c r="L1475" s="1" t="str">
        <f t="shared" ref="L1475:O1475" si="1648">IFERROR(L1451/L1422,"-")</f>
        <v>-</v>
      </c>
      <c r="M1475" s="1" t="str">
        <f t="shared" si="1648"/>
        <v>-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5.7949527986548455E-2</v>
      </c>
      <c r="G1476" s="1">
        <f t="shared" si="1649"/>
        <v>5.8176704023810075E-2</v>
      </c>
      <c r="H1476" s="1">
        <f t="shared" si="1649"/>
        <v>5.8145369586632349E-2</v>
      </c>
      <c r="I1476" s="1" t="str">
        <f t="shared" si="1649"/>
        <v>-</v>
      </c>
      <c r="J1476" s="1">
        <f t="shared" si="1649"/>
        <v>6.8175389308590989E-2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3.8646481387947518E-2</v>
      </c>
      <c r="G1477" s="1">
        <f t="shared" si="1651"/>
        <v>3.8819487104338503E-2</v>
      </c>
      <c r="H1477" s="1">
        <f t="shared" si="1651"/>
        <v>3.8875269263693363E-2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9.9502495941956592</v>
      </c>
      <c r="G1478" s="1">
        <f t="shared" ref="G1478:K1478" si="1653">IFERROR(G1454/G1430,"-")</f>
        <v>7.9767976048237408</v>
      </c>
      <c r="H1478" s="1">
        <f t="shared" si="1653"/>
        <v>5.0166196207658702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0.12023751974847224</v>
      </c>
      <c r="H1479" s="1">
        <f t="shared" si="1656"/>
        <v>0.12589896071022422</v>
      </c>
      <c r="I1479" s="1" t="str">
        <f t="shared" si="1656"/>
        <v>-</v>
      </c>
      <c r="J1479" s="1" t="str">
        <f t="shared" si="1656"/>
        <v>-</v>
      </c>
      <c r="K1479" s="1" t="str">
        <f t="shared" si="1656"/>
        <v>-</v>
      </c>
      <c r="L1479" s="1" t="str">
        <f t="shared" ref="L1479:O1479" si="1657">IFERROR(L1455/L1431,"-")</f>
        <v>-</v>
      </c>
      <c r="M1479" s="1" t="str">
        <f t="shared" si="1657"/>
        <v>-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8.4998076233608888E-2</v>
      </c>
      <c r="H1480" s="1">
        <f t="shared" si="1658"/>
        <v>8.8756003250939713E-2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 t="str">
        <f t="shared" ref="L1480:O1480" si="1659">IFERROR(L1456/L1432,"-")</f>
        <v>-</v>
      </c>
      <c r="M1480" s="1" t="str">
        <f t="shared" si="1659"/>
        <v>-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5.642213346123709E-2</v>
      </c>
      <c r="H1481" s="1">
        <f t="shared" si="1660"/>
        <v>5.8917397005120928E-2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 t="str">
        <f t="shared" si="1662"/>
        <v>-</v>
      </c>
      <c r="H1482" s="1">
        <f t="shared" si="1662"/>
        <v>3.9673729016116564E-2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2.4119328051403808</v>
      </c>
      <c r="G1497" s="3">
        <f t="shared" ref="G1497:K1497" si="1687">SUM(G1498,G1503,G1508)</f>
        <v>1.697281188673716</v>
      </c>
      <c r="H1497" s="3">
        <f t="shared" si="1687"/>
        <v>1.6754324744682907</v>
      </c>
      <c r="I1497" s="3">
        <f t="shared" si="1687"/>
        <v>1.501419316071722</v>
      </c>
      <c r="J1497" s="3">
        <f t="shared" si="1687"/>
        <v>1.1734320630830313</v>
      </c>
      <c r="K1497" s="3">
        <f t="shared" si="1687"/>
        <v>1.072013586680753</v>
      </c>
      <c r="L1497" s="3">
        <f t="shared" ref="L1497:O1497" si="1688">SUM(L1498,L1503,L1508)</f>
        <v>0.9411290668358071</v>
      </c>
      <c r="M1497" s="3">
        <f t="shared" si="1688"/>
        <v>0.88390564987412246</v>
      </c>
      <c r="N1497" s="3">
        <f t="shared" si="1688"/>
        <v>0.85519151376573532</v>
      </c>
      <c r="O1497" s="3">
        <f t="shared" si="1688"/>
        <v>0.8308542040369773</v>
      </c>
      <c r="P1497" s="3">
        <f>SUM(P1498,P1503,P1508)</f>
        <v>0.81599448328560409</v>
      </c>
      <c r="Q1497" s="3">
        <f>SUM(Q1498,Q1503,Q1508)</f>
        <v>0.79833099231472948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2.0252263456057742E-3</v>
      </c>
      <c r="G1498" s="1">
        <f t="shared" ref="G1498:K1498" si="1690">SUM(G1499:G1502)</f>
        <v>2.7897137644096524E-3</v>
      </c>
      <c r="H1498" s="1">
        <f t="shared" si="1690"/>
        <v>2.8530919536961319E-3</v>
      </c>
      <c r="I1498" s="1">
        <f t="shared" si="1690"/>
        <v>2.1473276489106913E-3</v>
      </c>
      <c r="J1498" s="1">
        <f t="shared" si="1690"/>
        <v>6.9668639390401657E-4</v>
      </c>
      <c r="K1498" s="1">
        <f t="shared" si="1690"/>
        <v>7.9003886387884093E-4</v>
      </c>
      <c r="L1498" s="1">
        <f t="shared" ref="L1498:O1498" si="1691">SUM(L1499:L1502)</f>
        <v>9.6731163582634209E-4</v>
      </c>
      <c r="M1498" s="1">
        <f t="shared" si="1691"/>
        <v>1.4454572561606318E-3</v>
      </c>
      <c r="N1498" s="1">
        <f t="shared" si="1691"/>
        <v>2.1386368487411396E-3</v>
      </c>
      <c r="O1498" s="1">
        <f t="shared" si="1691"/>
        <v>2.6986418767624208E-3</v>
      </c>
      <c r="P1498" s="1">
        <f>SUM(P1499:P1502)</f>
        <v>2.612164481086793E-3</v>
      </c>
      <c r="Q1498" s="1">
        <f>SUM(Q1499:Q1502)</f>
        <v>3.4175355298862189E-3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1.5573011433269092E-3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2.1226223327196203E-3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2.1377096727202339E-3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1.4585655592508049E-3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2.0096655959880001E-4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2.6848577996340989E-4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4.1530784609492412E-4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7.6028710441272294E-4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1.3237133687638584E-3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1.713468456264966E-3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1.5739829908094827E-3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2.1083417853275817E-3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3.526299185650461E-4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4.5210895965651111E-4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4.578438140008616E-4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3.9766873374263149E-4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1.2428645849544713E-4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1.280478697132283E-4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1.7526688692252681E-4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2.3667630654397766E-4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2.8315274830102808E-4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3.6732157266440053E-4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3.4516915282711873E-4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4.8049551579441082E-4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8.1272632024904164E-5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1.4647503898306639E-4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1.6834014858055964E-4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1.8436961870706741E-4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2.3298134339441273E-4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2.1672758889221773E-4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1.8817788900253989E-4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2.4649778479064527E-4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2.9220170255979134E-4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3.3932208119863964E-4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3.8754519633862894E-4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4.6082120623765785E-4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3.4022651688915153E-5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6.8507433050454748E-5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8.9198318394477025E-5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1.0672373721018747E-4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1.3845203241535668E-4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1.76777625309985E-4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1.8855901380635128E-4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2.0199606041328608E-4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2.3956902911646173E-4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2.7852976663441428E-4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3.0546714111156256E-4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3.6787702252656868E-4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8.5128902695114108E-5</v>
      </c>
      <c r="J1503" s="1">
        <f t="shared" si="1695"/>
        <v>2.2610284699219651E-4</v>
      </c>
      <c r="K1503" s="1">
        <f t="shared" si="1695"/>
        <v>3.6136599544675307E-4</v>
      </c>
      <c r="L1503" s="1">
        <f t="shared" ref="L1503:O1503" si="1696">SUM(L1504:L1507)</f>
        <v>5.4139838144310877E-4</v>
      </c>
      <c r="M1503" s="1">
        <f t="shared" si="1696"/>
        <v>8.3574371830523182E-4</v>
      </c>
      <c r="N1503" s="1">
        <f t="shared" si="1696"/>
        <v>1.083879558950687E-3</v>
      </c>
      <c r="O1503" s="1">
        <f t="shared" si="1696"/>
        <v>1.2885568789380774E-3</v>
      </c>
      <c r="P1503" s="1">
        <f>SUM(P1504:P1507)</f>
        <v>1.2710353706971785E-3</v>
      </c>
      <c r="Q1503" s="1">
        <f>SUM(Q1504:Q1507)</f>
        <v>1.6991106301153605E-3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2.5657651685949381E-5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7.0028808674265803E-5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1.0605568007802367E-4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1.6870642098242914E-4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2.9344474040741546E-4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4.2672404848106727E-4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4.8389440323891319E-4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4.170908081228319E-4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5.8841583958811616E-4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2.306876144152445E-5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5.7991037687465495E-5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9.2276503130001903E-5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1.3190637958151883E-4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1.9216963087921018E-4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2.2893843476015294E-4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2.9334339735503044E-4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2.7046809146555307E-4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3.8835098681548732E-4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2.1147533022060567E-5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6.0103342346675799E-5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9.8031960886698887E-5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1.4077505146823475E-4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1.9702882297801958E-4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2.3964630419255153E-4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2.8332861330240491E-4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3.2476443557519907E-4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3.9470705164177988E-4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1.5254956545579707E-5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3.7979658283789421E-5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6.5001851352028598E-5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1.0001052941092615E-4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1.5310052404058651E-4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1.8857077151691529E-4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2.2799046504172891E-4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2.5871203553359443E-4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3.2763675206997706E-4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2.4099075787947748</v>
      </c>
      <c r="G1508" s="1">
        <f t="shared" ref="G1508:K1508" si="1700">SUM(G1513:G1517)</f>
        <v>1.6944914749093063</v>
      </c>
      <c r="H1508" s="1">
        <f t="shared" si="1700"/>
        <v>1.6725793825145945</v>
      </c>
      <c r="I1508" s="1">
        <f t="shared" si="1700"/>
        <v>1.4991868595201161</v>
      </c>
      <c r="J1508" s="1">
        <f t="shared" si="1700"/>
        <v>1.172509273842135</v>
      </c>
      <c r="K1508" s="1">
        <f t="shared" si="1700"/>
        <v>1.0708621818214275</v>
      </c>
      <c r="L1508" s="1">
        <f t="shared" ref="L1508:O1508" si="1701">SUM(L1513:L1517)</f>
        <v>0.93962035681853762</v>
      </c>
      <c r="M1508" s="1">
        <f t="shared" si="1701"/>
        <v>0.88162444889965663</v>
      </c>
      <c r="N1508" s="1">
        <f t="shared" si="1701"/>
        <v>0.85196899735804354</v>
      </c>
      <c r="O1508" s="1">
        <f t="shared" si="1701"/>
        <v>0.82686700528127677</v>
      </c>
      <c r="P1508" s="1">
        <f>SUM(P1513:P1517)</f>
        <v>0.81211128343382011</v>
      </c>
      <c r="Q1508" s="1">
        <f>SUM(Q1513:Q1517)</f>
        <v>0.79321434615472786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2.2779869925758574</v>
      </c>
      <c r="G1509" s="1">
        <f t="shared" ref="G1509:K1509" si="1702">IF(G1508-G1510&lt;0,0,G1508-G1510)</f>
        <v>1.6017342019736396</v>
      </c>
      <c r="H1509" s="1">
        <f t="shared" si="1702"/>
        <v>1.5810204003952966</v>
      </c>
      <c r="I1509" s="1">
        <f t="shared" si="1702"/>
        <v>1.4002714012584578</v>
      </c>
      <c r="J1509" s="1">
        <f t="shared" si="1702"/>
        <v>1.1011609109667997</v>
      </c>
      <c r="K1509" s="1">
        <f t="shared" si="1702"/>
        <v>1.0122330551302616</v>
      </c>
      <c r="L1509" s="1">
        <f t="shared" ref="L1509:O1509" si="1703">IF(L1508-L1510&lt;0,0,L1508-L1510)</f>
        <v>0.88817525701085787</v>
      </c>
      <c r="M1509" s="1">
        <f t="shared" si="1703"/>
        <v>0.83334319044629068</v>
      </c>
      <c r="N1509" s="1">
        <f t="shared" si="1703"/>
        <v>0.80531959810706566</v>
      </c>
      <c r="O1509" s="1">
        <f t="shared" si="1703"/>
        <v>0.78157712068693053</v>
      </c>
      <c r="P1509" s="1">
        <f>IF(P1508-P1510&lt;0,0,P1508-P1510)</f>
        <v>0.76763253752145955</v>
      </c>
      <c r="Q1509" s="1">
        <f>IF(Q1508-Q1510&lt;0,0,Q1508-Q1510)</f>
        <v>0.7497365694164041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0.1319205862189175</v>
      </c>
      <c r="G1510" s="1">
        <f t="shared" ref="G1510" si="1706">SUM(G1511:G1512)</f>
        <v>9.275727293566674E-2</v>
      </c>
      <c r="H1510" s="1">
        <f t="shared" ref="H1510" si="1707">SUM(H1511:H1512)</f>
        <v>9.1558982119297833E-2</v>
      </c>
      <c r="I1510" s="1">
        <f t="shared" ref="I1510" si="1708">SUM(I1511:I1512)</f>
        <v>9.8915458261658235E-2</v>
      </c>
      <c r="J1510" s="1">
        <f t="shared" ref="J1510" si="1709">SUM(J1511:J1512)</f>
        <v>7.1348362875335331E-2</v>
      </c>
      <c r="K1510" s="1">
        <f t="shared" ref="K1510" si="1710">SUM(K1511:K1512)</f>
        <v>5.8629126691165837E-2</v>
      </c>
      <c r="L1510" s="1">
        <f t="shared" ref="L1510:O1510" si="1711">SUM(L1511:L1512)</f>
        <v>5.1445099807679792E-2</v>
      </c>
      <c r="M1510" s="1">
        <f t="shared" si="1711"/>
        <v>4.8281258453365922E-2</v>
      </c>
      <c r="N1510" s="1">
        <f t="shared" si="1711"/>
        <v>4.6649399250977892E-2</v>
      </c>
      <c r="O1510" s="1">
        <f t="shared" si="1711"/>
        <v>4.5289884594346276E-2</v>
      </c>
      <c r="P1510" s="1">
        <f>SUM(P1511:P1512)</f>
        <v>4.4478745912360611E-2</v>
      </c>
      <c r="Q1510" s="1">
        <f>SUM(Q1511:Q1512)</f>
        <v>4.3477776738323787E-2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0.1319205862189175</v>
      </c>
      <c r="G1511" s="1">
        <f>[1]Transport!C$25/SUM([1]Transport!C$21,[1]Transport!C$25)*G1508*(G$35+G$600)/(G$35+G$600+G$39)</f>
        <v>9.275727293566674E-2</v>
      </c>
      <c r="H1511" s="1">
        <f>[1]Transport!D$25/SUM([1]Transport!D$21,[1]Transport!D$25)*H1508*(H$35+H$600)/(H$35+H$600+H$39)</f>
        <v>9.1558982119297833E-2</v>
      </c>
      <c r="I1511" s="1">
        <f>[1]Transport!E$25/SUM([1]Transport!E$21,[1]Transport!E$25)*I1508*(I$35+I$600)/(I$35+I$600+I$39)</f>
        <v>9.8915458261658235E-2</v>
      </c>
      <c r="J1511" s="1">
        <f>[1]Transport!F$25/SUM([1]Transport!F$21,[1]Transport!F$25)*J1508*(J$35+J$600)/(J$35+J$600+J$39)</f>
        <v>7.1348362875335331E-2</v>
      </c>
      <c r="K1511" s="1">
        <f>[1]Transport!G$25/SUM([1]Transport!G$21,[1]Transport!G$25)*K1508*(K$35+K$600)/(K$35+K$600+K$39)</f>
        <v>5.8629126691165837E-2</v>
      </c>
      <c r="L1511" s="1">
        <f>[1]Transport!H$25/SUM([1]Transport!H$21,[1]Transport!H$25)*L1508*(L$35+L$600)/(L$35+L$600+L$39)</f>
        <v>5.1445099807679792E-2</v>
      </c>
      <c r="M1511" s="1">
        <f>[1]Transport!I$25/SUM([1]Transport!I$21,[1]Transport!I$25)*M1508*(M$35+M$600)/(M$35+M$600+M$39)</f>
        <v>4.8281258453365922E-2</v>
      </c>
      <c r="N1511" s="1">
        <f>[1]Transport!J$25/SUM([1]Transport!J$21,[1]Transport!J$25)*N1508*(N$35+N$600)/(N$35+N$600+N$39)</f>
        <v>4.6649399250977892E-2</v>
      </c>
      <c r="O1511" s="1">
        <f>[1]Transport!K$25/SUM([1]Transport!K$21,[1]Transport!K$25)*O1508*(O$35+O$600)/(O$35+O$600+O$39)</f>
        <v>4.5289884594346276E-2</v>
      </c>
      <c r="P1511" s="1">
        <f>[1]Transport!L$25/SUM([1]Transport!L$21,[1]Transport!L$25)*P1508*(P$35+P$600)/(P$35+P$600+P$39)</f>
        <v>4.4478745912360611E-2</v>
      </c>
      <c r="Q1511" s="1">
        <f>[1]Transport!M$25/SUM([1]Transport!M$21,[1]Transport!M$25)*Q1508*(Q$35+Q$600)/(Q$35+Q$600+Q$39)</f>
        <v>4.3477776738323787E-2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</v>
      </c>
      <c r="L1512" s="1">
        <f>(L$39+L$719)/([1]Transport!H$21+[1]Transport!H$25)*L1508</f>
        <v>0</v>
      </c>
      <c r="M1512" s="1">
        <f>(M$39+M$719)/([1]Transport!I$21+[1]Transport!I$25)*M1508</f>
        <v>0</v>
      </c>
      <c r="N1512" s="1">
        <f>(N$39+N$719)/([1]Transport!J$21+[1]Transport!J$25)*N1508</f>
        <v>0</v>
      </c>
      <c r="O1512" s="1">
        <f>(O$39+O$719)/([1]Transport!K$21+[1]Transport!K$25)*O1508</f>
        <v>0</v>
      </c>
      <c r="P1512" s="1">
        <f>(P$39+P$719)/([1]Transport!L$21+[1]Transport!L$25)*P1508</f>
        <v>0</v>
      </c>
      <c r="Q1512" s="1">
        <f>(Q$39+Q$719)/([1]Transport!M$21+[1]Transport!M$25)*Q1508</f>
        <v>0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1.9868642695554894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0.71326782549030654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0.69235876730902601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0.45314630255625704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4.4255204311966216E-2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0.4957849993455164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0.50138274709369268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0.62095591721409138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0.84695352304864657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0.89375392356343686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0.91098037475973559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0.87953422287068095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0.84976797564369155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0.82428267075138484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0.80942946351110956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0.78967908789104269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0.112192441253989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0.16295671957299313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0.15404894992797774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0.10185198475861285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1.0118164505563869E-2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5.8942810732081382E-4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7.0887487996748491E-4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8.3651023682605687E-4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8.3904674664409277E-4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1.0599578448397633E-3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1.0098549081765918E-3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1.47142104679161E-3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0.1612136701477839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0.19673438735486817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0.1980144728294902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0.19714803308421977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0.18887252131799007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5.474317053830087E-2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6.4476957005885831E-4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7.5502033350412635E-4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8.175908086418903E-4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9.0747797049525411E-4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1.007958042944109E-3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1.2396146269657488E-3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0.10538199352554561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0.12574754314562214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0.12677444535440785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0.12608462190693506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0.12656506496993442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0.1217756596123689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2.7286337608775683E-2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4.9869545864539636E-4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5.4438415906597933E-4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6.1689871455681622E-4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6.6400697158990854E-4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8.2422258992781189E-4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1.9491277693094662</v>
      </c>
      <c r="G1518" s="3">
        <f t="shared" ref="G1518:K1518" si="1714">SUM(G1519:G1531)</f>
        <v>1.9513690748853516</v>
      </c>
      <c r="H1518" s="3">
        <f t="shared" si="1714"/>
        <v>1.9547187116956972</v>
      </c>
      <c r="I1518" s="3">
        <f t="shared" si="1714"/>
        <v>1.960300086196499</v>
      </c>
      <c r="J1518" s="3">
        <f t="shared" si="1714"/>
        <v>1.963531964961893</v>
      </c>
      <c r="K1518" s="3">
        <f t="shared" si="1714"/>
        <v>1.967840230513092</v>
      </c>
      <c r="L1518" s="3">
        <f t="shared" ref="L1518:O1518" si="1715">SUM(L1519:L1531)</f>
        <v>1.9436419577855428</v>
      </c>
      <c r="M1518" s="3">
        <f t="shared" si="1715"/>
        <v>1.9194425234123644</v>
      </c>
      <c r="N1518" s="3">
        <f t="shared" si="1715"/>
        <v>1.8779197084322348</v>
      </c>
      <c r="O1518" s="3">
        <f t="shared" si="1715"/>
        <v>1.8359912519924886</v>
      </c>
      <c r="P1518" s="3">
        <f>SUM(P1519:P1531)</f>
        <v>1.8018109134795928</v>
      </c>
      <c r="Q1518" s="3">
        <f>SUM(Q1519:Q1531)</f>
        <v>1.7687852145935437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1.7284371726162113E-2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2.3575886536965528E-2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2.3746556349668033E-2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1.6217917836444693E-2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2.3058646882036598E-3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3.1053197887371269E-3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4.8580485468415098E-3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9.0188983169553118E-3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1.575723038530609E-2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2.0414027582953943E-2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1.8752216927019037E-2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2.5118494129614748E-2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2.2161113143221696E-3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2.8430687152841009E-3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2.8807165535056876E-3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2.5063751390407805E-3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8.017441264055468E-4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8.3805814257772852E-4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1.1578326606935146E-3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1.5839378391944803E-3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1.9064554954684896E-3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2.4781898081813313E-3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2.3287352017744727E-3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3.2417347053189972E-3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3.3241670920146208E-4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6.0018323022020641E-4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6.9119857127851133E-4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7.594996599368845E-4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9.6755749102312653E-4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9.1392077275471474E-4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8.1260207524007084E-4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1.0762476945405488E-3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1.285727591325853E-3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1.5028194361914448E-3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1.7203099860899527E-3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2.0455816002424854E-3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1.2809710324088617E-4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2.5866478668660033E-4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3.3794405081223855E-4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4.0655544179193437E-4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5.320125187533956E-4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6.8568143992957568E-4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7.4455551231955119E-4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8.1545276476611549E-4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9.7511805762516047E-4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1.1413949659435394E-3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1.2572938972505189E-3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1.5170357163868183E-3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1.1902887245359271E-4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3.2820253740710421E-4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5.0369543906031726E-4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8.1279279252419406E-4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1.4394444261908942E-3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2.1040167026795983E-3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2.3892805474891726E-3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2.0594306272486416E-3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2.9053663566930474E-3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6.230611444625439E-5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1.5804768353440171E-4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2.5413965454057106E-4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3.6816018884420224E-4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5.4427837955813669E-4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6.5367563922405243E-4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8.3981639452672071E-4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7.743264019480034E-4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1.1118147826028909E-3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3.7233373037807872E-5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1.0693947656164662E-4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1.7589944619386943E-4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2.5539614304161454E-4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3.6252399294878869E-4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4.4505260893800915E-4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5.299012772597573E-4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6.0900645810830611E-4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7.4016461526949841E-4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2.3828870301609245E-5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5.9986184423235951E-5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1.0376770273313434E-4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1.6150365332855105E-4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2.5058300145508326E-4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3.1187805745131906E-4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3.7999461984269988E-4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4.332625317657095E-4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5.497697546972799E-4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1.5322003937395221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0.56151177175841094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0.56174401669306795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0.38586822768488638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8.4433780000064351E-2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0.95391893200145716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0.9648524077966375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1.2125408734152545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1.7234862667376663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1.8381261046907182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1.9146030470784683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1.9023394750421345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1.8523508292478037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1.8037600615935081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1.7712571072584871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1.7280377845563972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0.12372167138333734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0.179952791850782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0.17012577027859282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0.11251121089175095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1.1235752785539165E-2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6.9805287016180991E-4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8.5620419825019583E-4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1.0318109093771389E-3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1.0499037740313681E-3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1.3329795745482345E-3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1.2699712280163167E-3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1.850426609399833E-3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0.11759360062096302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0.14365026630260891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0.14458697795034905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0.14395830556741565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0.13793173167627285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4.0048458854039501E-2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5.0930984077453712E-4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6.0890332138638446E-4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6.6860903399977047E-4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7.5126221674416845E-4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8.3796371322191745E-4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1.0305509073992476E-3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7.1217326712652698E-2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8.5057509702936143E-2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8.5753123451785457E-2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8.52887233297379E-2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8.561785905610253E-2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8.2387131711645439E-2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1.8502505095216493E-2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3.7096772385709605E-4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4.1121183838118682E-4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4.7152397529935186E-4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5.112892486626669E-4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6.3649085952134199E-4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11.098927012431899</v>
      </c>
      <c r="G1533" s="1">
        <f t="shared" si="1719"/>
        <v>11.106962446192115</v>
      </c>
      <c r="H1533" s="1">
        <f t="shared" si="1719"/>
        <v>11.108410394873948</v>
      </c>
      <c r="I1533" s="1">
        <f t="shared" si="1719"/>
        <v>11.119087334528219</v>
      </c>
      <c r="J1533" s="1">
        <f t="shared" si="1719"/>
        <v>11.47387253285809</v>
      </c>
      <c r="K1533" s="1">
        <f t="shared" si="1719"/>
        <v>11.566049379450673</v>
      </c>
      <c r="L1533" s="1">
        <f t="shared" ref="L1533:O1533" si="1720">IFERROR(L1519/L1499,"-")</f>
        <v>11.697463923499145</v>
      </c>
      <c r="M1533" s="1">
        <f t="shared" si="1720"/>
        <v>11.86249018904757</v>
      </c>
      <c r="N1533" s="1">
        <f t="shared" si="1720"/>
        <v>11.903808450632241</v>
      </c>
      <c r="O1533" s="1">
        <f t="shared" si="1720"/>
        <v>11.913862498205905</v>
      </c>
      <c r="P1533" s="1">
        <f t="shared" ref="P1533:Q1536" si="1721">IFERROR(P1519/P1499,"-")</f>
        <v>11.913862498205887</v>
      </c>
      <c r="Q1533" s="1">
        <f t="shared" si="1721"/>
        <v>11.9138624982059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6.2845243629359988</v>
      </c>
      <c r="G1534" s="1">
        <f t="shared" si="1719"/>
        <v>6.2884591303921882</v>
      </c>
      <c r="H1534" s="1">
        <f t="shared" si="1719"/>
        <v>6.2919197888305778</v>
      </c>
      <c r="I1534" s="1">
        <f t="shared" si="1719"/>
        <v>6.3026708573545775</v>
      </c>
      <c r="J1534" s="1">
        <f t="shared" si="1719"/>
        <v>6.4507761835929722</v>
      </c>
      <c r="K1534" s="1">
        <f t="shared" si="1719"/>
        <v>6.5448815701082363</v>
      </c>
      <c r="L1534" s="1">
        <f t="shared" ref="L1534:O1534" si="1722">IFERROR(L1520/L1500,"-")</f>
        <v>6.606111861879028</v>
      </c>
      <c r="M1534" s="1">
        <f t="shared" si="1722"/>
        <v>6.6924225002647795</v>
      </c>
      <c r="N1534" s="1">
        <f t="shared" si="1722"/>
        <v>6.7329577654025812</v>
      </c>
      <c r="O1534" s="1">
        <f t="shared" si="1722"/>
        <v>6.7466492376300025</v>
      </c>
      <c r="P1534" s="1">
        <f t="shared" si="1721"/>
        <v>6.746649237629998</v>
      </c>
      <c r="Q1534" s="1">
        <f t="shared" si="1721"/>
        <v>6.7466492376300042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4.0901432735634851</v>
      </c>
      <c r="G1535" s="1">
        <f t="shared" si="1719"/>
        <v>4.0975120019568116</v>
      </c>
      <c r="H1535" s="1">
        <f t="shared" si="1719"/>
        <v>4.1059638898188116</v>
      </c>
      <c r="I1535" s="1">
        <f t="shared" si="1719"/>
        <v>4.1194404222509284</v>
      </c>
      <c r="J1535" s="1">
        <f t="shared" si="1719"/>
        <v>4.1529397887673527</v>
      </c>
      <c r="K1535" s="1">
        <f t="shared" si="1719"/>
        <v>4.2169101655499102</v>
      </c>
      <c r="L1535" s="1">
        <f t="shared" ref="L1535:O1535" si="1723">IFERROR(L1521/L1501,"-")</f>
        <v>4.3182654431260143</v>
      </c>
      <c r="M1535" s="1">
        <f t="shared" si="1723"/>
        <v>4.3661556449873338</v>
      </c>
      <c r="N1535" s="1">
        <f t="shared" si="1723"/>
        <v>4.4001372341859062</v>
      </c>
      <c r="O1535" s="1">
        <f t="shared" si="1723"/>
        <v>4.4288878309445829</v>
      </c>
      <c r="P1535" s="1">
        <f t="shared" si="1721"/>
        <v>4.4389918965394211</v>
      </c>
      <c r="Q1535" s="1">
        <f t="shared" si="1721"/>
        <v>4.4389918965394228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3.7650534829600364</v>
      </c>
      <c r="G1536" s="1">
        <f t="shared" si="1719"/>
        <v>3.7757185632119277</v>
      </c>
      <c r="H1536" s="1">
        <f t="shared" si="1719"/>
        <v>3.7886818596477414</v>
      </c>
      <c r="I1536" s="1">
        <f t="shared" si="1719"/>
        <v>3.8094190891314295</v>
      </c>
      <c r="J1536" s="1">
        <f t="shared" si="1719"/>
        <v>3.8425764466740064</v>
      </c>
      <c r="K1536" s="1">
        <f t="shared" si="1719"/>
        <v>3.8787795611984954</v>
      </c>
      <c r="L1536" s="1">
        <f t="shared" ref="L1536:O1536" si="1724">IFERROR(L1522/L1502,"-")</f>
        <v>3.948660407633465</v>
      </c>
      <c r="M1536" s="1">
        <f t="shared" si="1724"/>
        <v>4.0369736077906202</v>
      </c>
      <c r="N1536" s="1">
        <f t="shared" si="1724"/>
        <v>4.0703009951721523</v>
      </c>
      <c r="O1536" s="1">
        <f t="shared" si="1724"/>
        <v>4.0979281307540942</v>
      </c>
      <c r="P1536" s="1">
        <f t="shared" si="1721"/>
        <v>4.115971009763471</v>
      </c>
      <c r="Q1536" s="1">
        <f t="shared" si="1721"/>
        <v>4.1237577328637194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4.6391179485367786</v>
      </c>
      <c r="J1537" s="1">
        <f t="shared" si="1725"/>
        <v>4.6866788628907825</v>
      </c>
      <c r="K1537" s="1">
        <f t="shared" si="1725"/>
        <v>4.7493490088390891</v>
      </c>
      <c r="L1537" s="1">
        <f t="shared" ref="L1537:O1537" si="1726">IFERROR(L1523/L1504,"-")</f>
        <v>4.81779405781388</v>
      </c>
      <c r="M1537" s="1">
        <f t="shared" si="1726"/>
        <v>4.9053338771462913</v>
      </c>
      <c r="N1537" s="1">
        <f t="shared" si="1726"/>
        <v>4.9306260337773029</v>
      </c>
      <c r="O1537" s="1">
        <f t="shared" si="1726"/>
        <v>4.9376073198960171</v>
      </c>
      <c r="P1537" s="1">
        <f t="shared" ref="P1537:Q1540" si="1727">IFERROR(P1523/P1504,"-")</f>
        <v>4.9376073198960215</v>
      </c>
      <c r="Q1537" s="1">
        <f t="shared" si="1727"/>
        <v>4.9376073198960251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2.7008868509993582</v>
      </c>
      <c r="J1538" s="1">
        <f t="shared" si="1725"/>
        <v>2.7253811940075532</v>
      </c>
      <c r="K1538" s="1">
        <f t="shared" si="1725"/>
        <v>2.7541101571927959</v>
      </c>
      <c r="L1538" s="1">
        <f t="shared" ref="L1538:O1538" si="1728">IFERROR(L1524/L1505,"-")</f>
        <v>2.7910718951745417</v>
      </c>
      <c r="M1538" s="1">
        <f t="shared" si="1728"/>
        <v>2.8322809232029353</v>
      </c>
      <c r="N1538" s="1">
        <f t="shared" si="1728"/>
        <v>2.855246389313681</v>
      </c>
      <c r="O1538" s="1">
        <f t="shared" si="1728"/>
        <v>2.8629122117594474</v>
      </c>
      <c r="P1538" s="1">
        <f t="shared" si="1727"/>
        <v>2.8629122117594488</v>
      </c>
      <c r="Q1538" s="1">
        <f t="shared" si="1727"/>
        <v>2.8629122117594479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1.7606485351727299</v>
      </c>
      <c r="J1539" s="1">
        <f t="shared" si="1725"/>
        <v>1.7792600608601801</v>
      </c>
      <c r="K1539" s="1">
        <f t="shared" si="1725"/>
        <v>1.794307128031096</v>
      </c>
      <c r="L1539" s="1">
        <f t="shared" ref="L1539:O1539" si="1729">IFERROR(L1525/L1506,"-")</f>
        <v>1.8142145243629588</v>
      </c>
      <c r="M1539" s="1">
        <f t="shared" si="1729"/>
        <v>1.8399541116338682</v>
      </c>
      <c r="N1539" s="1">
        <f t="shared" si="1729"/>
        <v>1.8571227728194686</v>
      </c>
      <c r="O1539" s="1">
        <f t="shared" si="1729"/>
        <v>1.8702709588112734</v>
      </c>
      <c r="P1539" s="1">
        <f t="shared" si="1727"/>
        <v>1.8752252137142982</v>
      </c>
      <c r="Q1539" s="1">
        <f t="shared" si="1727"/>
        <v>1.8752252137143013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1.5620411785777211</v>
      </c>
      <c r="J1540" s="1">
        <f t="shared" si="1725"/>
        <v>1.5794292822492144</v>
      </c>
      <c r="K1540" s="1">
        <f t="shared" si="1725"/>
        <v>1.5963807272374855</v>
      </c>
      <c r="L1540" s="1">
        <f t="shared" ref="L1540:O1540" si="1730">IFERROR(L1526/L1507,"-")</f>
        <v>1.6148664973560951</v>
      </c>
      <c r="M1540" s="1">
        <f t="shared" si="1730"/>
        <v>1.6367220362266979</v>
      </c>
      <c r="N1540" s="1">
        <f t="shared" si="1730"/>
        <v>1.6539045523465061</v>
      </c>
      <c r="O1540" s="1">
        <f t="shared" si="1730"/>
        <v>1.6667127714009873</v>
      </c>
      <c r="P1540" s="1">
        <f t="shared" si="1727"/>
        <v>1.6746902820817906</v>
      </c>
      <c r="Q1540" s="1">
        <f t="shared" si="1727"/>
        <v>1.6779856082197377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0.77116510534577842</v>
      </c>
      <c r="G1541" s="1">
        <f t="shared" si="1731"/>
        <v>0.78723832996732024</v>
      </c>
      <c r="H1541" s="1">
        <f t="shared" si="1731"/>
        <v>0.81134816689963318</v>
      </c>
      <c r="I1541" s="1">
        <f t="shared" si="1731"/>
        <v>0.85153122845348994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1.9078836334110925</v>
      </c>
      <c r="G1542" s="1">
        <f t="shared" si="1731"/>
        <v>1.9240576727023233</v>
      </c>
      <c r="H1542" s="1">
        <f t="shared" si="1731"/>
        <v>1.9243829457425206</v>
      </c>
      <c r="I1542" s="1">
        <f t="shared" si="1731"/>
        <v>1.9527004088394864</v>
      </c>
      <c r="J1542" s="1">
        <f t="shared" si="1731"/>
        <v>2.0349242547972426</v>
      </c>
      <c r="K1542" s="1">
        <f t="shared" si="1731"/>
        <v>2.0566355640286615</v>
      </c>
      <c r="L1542" s="1">
        <f t="shared" ref="L1542:O1542" si="1734">IFERROR(L1528/L1514,"-")</f>
        <v>2.1016951628441292</v>
      </c>
      <c r="M1542" s="1">
        <f t="shared" si="1734"/>
        <v>2.162894206473462</v>
      </c>
      <c r="N1542" s="1">
        <f t="shared" si="1734"/>
        <v>2.1798312978841841</v>
      </c>
      <c r="O1542" s="1">
        <f t="shared" si="1734"/>
        <v>2.18827851851995</v>
      </c>
      <c r="P1542" s="1">
        <f t="shared" si="1733"/>
        <v>2.1882785185199478</v>
      </c>
      <c r="Q1542" s="1">
        <f t="shared" si="1733"/>
        <v>2.1882785185199514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1.1027629847473206</v>
      </c>
      <c r="G1543" s="1">
        <f t="shared" si="1731"/>
        <v>1.1042980757241854</v>
      </c>
      <c r="H1543" s="1">
        <f t="shared" si="1731"/>
        <v>1.1043617652579356</v>
      </c>
      <c r="I1543" s="1">
        <f t="shared" si="1731"/>
        <v>1.104654083652864</v>
      </c>
      <c r="J1543" s="1">
        <f t="shared" si="1731"/>
        <v>1.1104536578112312</v>
      </c>
      <c r="K1543" s="1">
        <f t="shared" si="1731"/>
        <v>1.1842884000471898</v>
      </c>
      <c r="L1543" s="1">
        <f t="shared" ref="L1543:O1543" si="1735">IFERROR(L1529/L1515,"-")</f>
        <v>1.2078354339336566</v>
      </c>
      <c r="M1543" s="1">
        <f t="shared" si="1735"/>
        <v>1.2334707502111451</v>
      </c>
      <c r="N1543" s="1">
        <f t="shared" si="1735"/>
        <v>1.2513054585225831</v>
      </c>
      <c r="O1543" s="1">
        <f t="shared" si="1735"/>
        <v>1.2575779131572393</v>
      </c>
      <c r="P1543" s="1">
        <f t="shared" si="1733"/>
        <v>1.2575779131572422</v>
      </c>
      <c r="Q1543" s="1">
        <f t="shared" si="1733"/>
        <v>1.2575779131572389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0.72942698043637033</v>
      </c>
      <c r="G1544" s="1">
        <f t="shared" si="1731"/>
        <v>0.73017365308634896</v>
      </c>
      <c r="H1544" s="1">
        <f t="shared" si="1731"/>
        <v>0.73018388951222046</v>
      </c>
      <c r="I1544" s="1">
        <f t="shared" si="1731"/>
        <v>0.73020411776524308</v>
      </c>
      <c r="J1544" s="1">
        <f t="shared" si="1731"/>
        <v>0.73029009574160264</v>
      </c>
      <c r="K1544" s="1">
        <f t="shared" si="1731"/>
        <v>0.73156995585448847</v>
      </c>
      <c r="L1544" s="1">
        <f t="shared" ref="L1544:O1544" si="1736">IFERROR(L1530/L1516,"-")</f>
        <v>0.78990985993344009</v>
      </c>
      <c r="M1544" s="1">
        <f t="shared" si="1736"/>
        <v>0.8064727456549442</v>
      </c>
      <c r="N1544" s="1">
        <f t="shared" si="1736"/>
        <v>0.81777953828811356</v>
      </c>
      <c r="O1544" s="1">
        <f t="shared" si="1736"/>
        <v>0.82785724961914919</v>
      </c>
      <c r="P1544" s="1">
        <f t="shared" si="1733"/>
        <v>0.8313478116354317</v>
      </c>
      <c r="Q1544" s="1">
        <f t="shared" si="1733"/>
        <v>0.83134781163543192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0.67580166525687269</v>
      </c>
      <c r="G1545" s="1">
        <f t="shared" si="1731"/>
        <v>0.67641488314753917</v>
      </c>
      <c r="H1545" s="1">
        <f t="shared" si="1731"/>
        <v>0.67642278546008161</v>
      </c>
      <c r="I1545" s="1">
        <f t="shared" si="1731"/>
        <v>0.67644033062724163</v>
      </c>
      <c r="J1545" s="1">
        <f t="shared" si="1731"/>
        <v>0.67647307791009381</v>
      </c>
      <c r="K1545" s="1">
        <f t="shared" si="1731"/>
        <v>0.67654843319179425</v>
      </c>
      <c r="L1545" s="1">
        <f t="shared" ref="L1545:O1545" si="1737">IFERROR(L1531/L1517,"-")</f>
        <v>0.67808679055799037</v>
      </c>
      <c r="M1545" s="1">
        <f t="shared" si="1737"/>
        <v>0.74387628246054927</v>
      </c>
      <c r="N1545" s="1">
        <f t="shared" si="1737"/>
        <v>0.7553706909597051</v>
      </c>
      <c r="O1545" s="1">
        <f t="shared" si="1737"/>
        <v>0.76434585479416595</v>
      </c>
      <c r="P1545" s="1">
        <f t="shared" si="1733"/>
        <v>0.77000584412303386</v>
      </c>
      <c r="Q1545" s="1">
        <f t="shared" si="1733"/>
        <v>0.77223175790060294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16.711546362667789</v>
      </c>
      <c r="G1546" s="3">
        <f t="shared" ref="G1546:K1546" si="1738">G1547+G1550+G1552+G1559+G1567</f>
        <v>15.629138407341276</v>
      </c>
      <c r="H1546" s="3">
        <f t="shared" si="1738"/>
        <v>14.076613061217015</v>
      </c>
      <c r="I1546" s="3">
        <f t="shared" si="1738"/>
        <v>11.582085515110581</v>
      </c>
      <c r="J1546" s="3">
        <f t="shared" si="1738"/>
        <v>9.6686565997286795</v>
      </c>
      <c r="K1546" s="3">
        <f t="shared" si="1738"/>
        <v>8.7912957701962942</v>
      </c>
      <c r="L1546" s="3">
        <f t="shared" ref="L1546:O1546" si="1739">L1547+L1550+L1552+L1559+L1567</f>
        <v>9.1596954962795127</v>
      </c>
      <c r="M1546" s="3">
        <f t="shared" si="1739"/>
        <v>9.5154553478112298</v>
      </c>
      <c r="N1546" s="3">
        <f t="shared" si="1739"/>
        <v>9.9030039492951669</v>
      </c>
      <c r="O1546" s="3">
        <f t="shared" si="1739"/>
        <v>10.424213440767488</v>
      </c>
      <c r="P1546" s="3">
        <f>P1547+P1550+P1552+P1559+P1567</f>
        <v>11.006583011889658</v>
      </c>
      <c r="Q1546" s="3">
        <f>Q1547+Q1550+Q1552+Q1559+Q1567</f>
        <v>11.65995198963626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7.5880292314543962E-2</v>
      </c>
      <c r="G1547" s="1">
        <f t="shared" ref="G1547:K1547" si="1742">SUM(G1548:G1549)</f>
        <v>9.8639755392644468E-2</v>
      </c>
      <c r="H1547" s="1">
        <f t="shared" si="1742"/>
        <v>0.32274143281579659</v>
      </c>
      <c r="I1547" s="1">
        <f t="shared" si="1742"/>
        <v>1.233883744581395</v>
      </c>
      <c r="J1547" s="1">
        <f t="shared" si="1742"/>
        <v>2.8911855031956679</v>
      </c>
      <c r="K1547" s="1">
        <f t="shared" si="1742"/>
        <v>5.0976184722614457</v>
      </c>
      <c r="L1547" s="1">
        <f t="shared" ref="L1547:O1547" si="1743">SUM(L1548:L1549)</f>
        <v>5.2689247711328138</v>
      </c>
      <c r="M1547" s="1">
        <f t="shared" si="1743"/>
        <v>5.4668927483493572</v>
      </c>
      <c r="N1547" s="1">
        <f t="shared" si="1743"/>
        <v>5.8133075616705421</v>
      </c>
      <c r="O1547" s="1">
        <f t="shared" si="1743"/>
        <v>6.3492518698281062</v>
      </c>
      <c r="P1547" s="1">
        <f>SUM(P1548:P1549)</f>
        <v>6.9326948483760527</v>
      </c>
      <c r="Q1547" s="1">
        <f>SUM(Q1548:Q1549)</f>
        <v>7.5466957347548105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4.0501917582440941E-2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3.4520371275244301E-2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2.6412869851212432E-2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1.316732442511941E-2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3.5378374732103028E-2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6.4119384117400161E-2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0.29632856296458415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1.2207164201562757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2.8911855031956679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5.0976184722614457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5.2689247711328138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5.4668927483493572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5.8133075616705421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6.3492518698281062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6.9326948483760527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7.5466957347548105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4.8295296841926708E-5</v>
      </c>
      <c r="H1550" s="1">
        <f t="shared" si="1745"/>
        <v>5.9194445354225309E-5</v>
      </c>
      <c r="I1550" s="1">
        <f t="shared" si="1745"/>
        <v>1.6782920362386545E-6</v>
      </c>
      <c r="J1550" s="1">
        <f t="shared" si="1745"/>
        <v>5.5476046470608806E-7</v>
      </c>
      <c r="K1550" s="1">
        <f t="shared" si="1745"/>
        <v>1.1394840858431061E-6</v>
      </c>
      <c r="L1550" s="1">
        <f t="shared" si="1745"/>
        <v>7.3379061617113E-7</v>
      </c>
      <c r="M1550" s="1">
        <f t="shared" si="1745"/>
        <v>8.0542374423262076E-7</v>
      </c>
      <c r="N1550" s="1">
        <f t="shared" si="1745"/>
        <v>6.9938134326045152E-7</v>
      </c>
      <c r="O1550" s="1">
        <f t="shared" si="1745"/>
        <v>4.3999752913951152E-7</v>
      </c>
      <c r="P1550" s="1">
        <f>P1551</f>
        <v>9.6514427150243819E-7</v>
      </c>
      <c r="Q1550" s="1">
        <f>Q1551</f>
        <v>1.8136779409991981E-6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4.8295296841926708E-5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5.9194445354225309E-5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1.6782920362386545E-6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5.5476046470608806E-7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1.1394840858431061E-6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7.3379061617113E-7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8.0542374423262076E-7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6.9938134326045152E-7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4.3999752913951152E-7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9.6514427150243819E-7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1.8136779409991981E-6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1.0928648045220772</v>
      </c>
      <c r="G1552" s="1">
        <f t="shared" ref="G1552:K1552" si="1746">SUM(G1557:G1558)</f>
        <v>1.9722279622739012</v>
      </c>
      <c r="H1552" s="1">
        <f t="shared" si="1746"/>
        <v>1.494907931065929</v>
      </c>
      <c r="I1552" s="1">
        <f t="shared" si="1746"/>
        <v>1.7463893144576734</v>
      </c>
      <c r="J1552" s="1">
        <f t="shared" si="1746"/>
        <v>1.9814189535853839</v>
      </c>
      <c r="K1552" s="1">
        <f t="shared" si="1746"/>
        <v>1.1830495818587485</v>
      </c>
      <c r="L1552" s="1">
        <f t="shared" ref="L1552:O1552" si="1747">SUM(L1557:L1558)</f>
        <v>1.3010243242283095</v>
      </c>
      <c r="M1552" s="1">
        <f t="shared" si="1747"/>
        <v>1.4326154172027752</v>
      </c>
      <c r="N1552" s="1">
        <f t="shared" si="1747"/>
        <v>1.4397349648598505</v>
      </c>
      <c r="O1552" s="1">
        <f t="shared" si="1747"/>
        <v>1.4515183986121674</v>
      </c>
      <c r="P1552" s="1">
        <f>SUM(P1557:P1558)</f>
        <v>1.4562170009467039</v>
      </c>
      <c r="Q1552" s="1">
        <f>SUM(Q1557:Q1558)</f>
        <v>1.4576059739331793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1.0330403668800838</v>
      </c>
      <c r="G1553" s="1">
        <f t="shared" ref="G1553:K1553" si="1748">IF(G1552-G1554&lt;0,0,G1552-G1554)</f>
        <v>1.8642672613221389</v>
      </c>
      <c r="H1553" s="1">
        <f t="shared" si="1748"/>
        <v>1.4130748952403378</v>
      </c>
      <c r="I1553" s="1">
        <f t="shared" si="1748"/>
        <v>1.6311635850925301</v>
      </c>
      <c r="J1553" s="1">
        <f t="shared" si="1748"/>
        <v>1.8608476270616918</v>
      </c>
      <c r="K1553" s="1">
        <f t="shared" si="1748"/>
        <v>1.118278255544142</v>
      </c>
      <c r="L1553" s="1">
        <f t="shared" ref="L1553:O1553" si="1749">IF(L1552-L1554&lt;0,0,L1552-L1554)</f>
        <v>1.2297920167049099</v>
      </c>
      <c r="M1553" s="1">
        <f t="shared" si="1749"/>
        <v>1.3541597036519859</v>
      </c>
      <c r="N1553" s="1">
        <f t="shared" si="1749"/>
        <v>1.3609025526481249</v>
      </c>
      <c r="O1553" s="1">
        <f t="shared" si="1749"/>
        <v>1.3720145602199789</v>
      </c>
      <c r="P1553" s="1">
        <f>IF(P1552-P1554&lt;0,0,P1552-P1554)</f>
        <v>1.3764610521012444</v>
      </c>
      <c r="Q1553" s="1">
        <f>IF(Q1552-Q1554&lt;0,0,Q1552-Q1554)</f>
        <v>1.377711469485132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5.9824437641993314E-2</v>
      </c>
      <c r="G1554" s="1">
        <f t="shared" ref="G1554:K1554" si="1750">SUM(G1555:G1556)</f>
        <v>0.10796070095176222</v>
      </c>
      <c r="H1554" s="1">
        <f t="shared" si="1750"/>
        <v>8.1833035825591136E-2</v>
      </c>
      <c r="I1554" s="1">
        <f t="shared" si="1750"/>
        <v>0.11522572936514325</v>
      </c>
      <c r="J1554" s="1">
        <f t="shared" si="1750"/>
        <v>0.12057132652369211</v>
      </c>
      <c r="K1554" s="1">
        <f t="shared" si="1750"/>
        <v>6.4771326314606664E-2</v>
      </c>
      <c r="L1554" s="1">
        <f t="shared" ref="L1554:O1554" si="1751">SUM(L1555:L1556)</f>
        <v>7.123230752339961E-2</v>
      </c>
      <c r="M1554" s="1">
        <f t="shared" si="1751"/>
        <v>7.8455713550789188E-2</v>
      </c>
      <c r="N1554" s="1">
        <f t="shared" si="1751"/>
        <v>7.8832412211725544E-2</v>
      </c>
      <c r="O1554" s="1">
        <f t="shared" si="1751"/>
        <v>7.9503838392188345E-2</v>
      </c>
      <c r="P1554" s="1">
        <f>SUM(P1555:P1556)</f>
        <v>7.9755948845459529E-2</v>
      </c>
      <c r="Q1554" s="1">
        <f>SUM(Q1555:Q1556)</f>
        <v>7.9894504448047216E-2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5.9824437641993314E-2</v>
      </c>
      <c r="G1555" s="1">
        <f>[1]Transport!C$25/SUM([1]Transport!C$21,[1]Transport!C$25)*G1552*(G$35+G$600)/(G$35+G$600+G$39)</f>
        <v>0.10796070095176222</v>
      </c>
      <c r="H1555" s="1">
        <f>[1]Transport!D$25/SUM([1]Transport!D$21,[1]Transport!D$25)*H1552*(H$35+H$600)/(H$35+H$600+H$39)</f>
        <v>8.1833035825591136E-2</v>
      </c>
      <c r="I1555" s="1">
        <f>[1]Transport!E$25/SUM([1]Transport!E$21,[1]Transport!E$25)*I1552*(I$35+I$600)/(I$35+I$600+I$39)</f>
        <v>0.11522572936514325</v>
      </c>
      <c r="J1555" s="1">
        <f>[1]Transport!F$25/SUM([1]Transport!F$21,[1]Transport!F$25)*J1552*(J$35+J$600)/(J$35+J$600+J$39)</f>
        <v>0.12057132652369211</v>
      </c>
      <c r="K1555" s="1">
        <f>[1]Transport!G$25/SUM([1]Transport!G$21,[1]Transport!G$25)*K1552*(K$35+K$600)/(K$35+K$600+K$39)</f>
        <v>6.4771326314606664E-2</v>
      </c>
      <c r="L1555" s="1">
        <f>[1]Transport!H$25/SUM([1]Transport!H$21,[1]Transport!H$25)*L1552*(L$35+L$600)/(L$35+L$600+L$39)</f>
        <v>7.123230752339961E-2</v>
      </c>
      <c r="M1555" s="1">
        <f>[1]Transport!I$25/SUM([1]Transport!I$21,[1]Transport!I$25)*M1552*(M$35+M$600)/(M$35+M$600+M$39)</f>
        <v>7.8455713550789188E-2</v>
      </c>
      <c r="N1555" s="1">
        <f>[1]Transport!J$25/SUM([1]Transport!J$21,[1]Transport!J$25)*N1552*(N$35+N$600)/(N$35+N$600+N$39)</f>
        <v>7.8832412211725544E-2</v>
      </c>
      <c r="O1555" s="1">
        <f>[1]Transport!K$25/SUM([1]Transport!K$21,[1]Transport!K$25)*O1552*(O$35+O$600)/(O$35+O$600+O$39)</f>
        <v>7.9503838392188345E-2</v>
      </c>
      <c r="P1555" s="1">
        <f>[1]Transport!L$25/SUM([1]Transport!L$21,[1]Transport!L$25)*P1552*(P$35+P$600)/(P$35+P$600+P$39)</f>
        <v>7.9755948845459529E-2</v>
      </c>
      <c r="Q1555" s="1">
        <f>[1]Transport!M$25/SUM([1]Transport!M$21,[1]Transport!M$25)*Q1552*(Q$35+Q$600)/(Q$35+Q$600+Q$39)</f>
        <v>7.9894504448047216E-2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0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0.72212068922711703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1.3945930227517864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0.56457531406535677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0.27113256254002566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0.37074411529496026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0.57763493952211464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0.93033261700057224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1.4752567519176478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1.9814189535853839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1.1830495818587485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1.3010243242283095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1.4326154172027752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1.4397349648598505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1.4515183986121674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1.4562170009467039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1.4576059739331793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15.535739280919993</v>
      </c>
      <c r="G1559" s="1">
        <f t="shared" ref="G1559:K1559" si="1752">SUM(G1564:G1566)</f>
        <v>13.555550150341496</v>
      </c>
      <c r="H1559" s="1">
        <f t="shared" si="1752"/>
        <v>12.255357787388776</v>
      </c>
      <c r="I1559" s="1">
        <f t="shared" si="1752"/>
        <v>8.6017226263007807</v>
      </c>
      <c r="J1559" s="1">
        <f t="shared" si="1752"/>
        <v>4.7959443006019766</v>
      </c>
      <c r="K1559" s="1">
        <f t="shared" si="1752"/>
        <v>2.5105185804357517</v>
      </c>
      <c r="L1559" s="1">
        <f t="shared" ref="L1559:O1559" si="1753">SUM(L1564:L1566)</f>
        <v>2.5896363263241833</v>
      </c>
      <c r="M1559" s="1">
        <f t="shared" si="1753"/>
        <v>2.615839092869594</v>
      </c>
      <c r="N1559" s="1">
        <f t="shared" si="1753"/>
        <v>2.6498523367096349</v>
      </c>
      <c r="O1559" s="1">
        <f t="shared" si="1753"/>
        <v>2.6233339278590755</v>
      </c>
      <c r="P1559" s="1">
        <f>SUM(P1564:P1566)</f>
        <v>2.6175624571094258</v>
      </c>
      <c r="Q1559" s="1">
        <f>SUM(Q1564:Q1566)</f>
        <v>2.6555396782059777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15.150279748954027</v>
      </c>
      <c r="G1560" s="1">
        <f t="shared" ref="G1560:K1560" si="1754">IF(G1559-G1561&lt;0,0,G1559-G1561)</f>
        <v>13.200305535735994</v>
      </c>
      <c r="H1560" s="1">
        <f t="shared" si="1754"/>
        <v>11.705493324294775</v>
      </c>
      <c r="I1560" s="1">
        <f t="shared" si="1754"/>
        <v>8.3246639494403833</v>
      </c>
      <c r="J1560" s="1">
        <f t="shared" si="1754"/>
        <v>4.6268697461760313</v>
      </c>
      <c r="K1560" s="1">
        <f t="shared" si="1754"/>
        <v>2.412492665294875</v>
      </c>
      <c r="L1560" s="1">
        <f t="shared" ref="L1560:O1560" si="1755">IF(L1559-L1561&lt;0,0,L1559-L1561)</f>
        <v>2.4872429500514635</v>
      </c>
      <c r="M1560" s="1">
        <f t="shared" si="1755"/>
        <v>2.5109315589192622</v>
      </c>
      <c r="N1560" s="1">
        <f t="shared" si="1755"/>
        <v>2.5424845257038378</v>
      </c>
      <c r="O1560" s="1">
        <f t="shared" si="1755"/>
        <v>2.4989382666502276</v>
      </c>
      <c r="P1560" s="1">
        <f>IF(P1559-P1561&lt;0,0,P1559-P1561)</f>
        <v>2.4664349540468957</v>
      </c>
      <c r="Q1560" s="1">
        <f>IF(Q1559-Q1561&lt;0,0,Q1559-Q1561)</f>
        <v>2.493285950358556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0.385459531965965</v>
      </c>
      <c r="G1561" s="1">
        <f t="shared" ref="G1561:K1561" si="1756">SUM(G1562:G1563)</f>
        <v>0.35524461460550066</v>
      </c>
      <c r="H1561" s="1">
        <f t="shared" si="1756"/>
        <v>0.54986446309400194</v>
      </c>
      <c r="I1561" s="1">
        <f t="shared" si="1756"/>
        <v>0.27705867686039742</v>
      </c>
      <c r="J1561" s="1">
        <f t="shared" si="1756"/>
        <v>0.16907455442594541</v>
      </c>
      <c r="K1561" s="1">
        <f t="shared" si="1756"/>
        <v>9.8025915140876524E-2</v>
      </c>
      <c r="L1561" s="1">
        <f t="shared" ref="L1561:O1561" si="1757">SUM(L1562:L1563)</f>
        <v>0.10239337627271991</v>
      </c>
      <c r="M1561" s="1">
        <f t="shared" si="1757"/>
        <v>0.10490753395033203</v>
      </c>
      <c r="N1561" s="1">
        <f t="shared" si="1757"/>
        <v>0.10736781100579738</v>
      </c>
      <c r="O1561" s="1">
        <f t="shared" si="1757"/>
        <v>0.12439566120884787</v>
      </c>
      <c r="P1561" s="1">
        <f>SUM(P1562:P1563)</f>
        <v>0.15112750306253006</v>
      </c>
      <c r="Q1561" s="1">
        <f>SUM(Q1562:Q1563)</f>
        <v>0.16225372784742176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0.385459531965965</v>
      </c>
      <c r="G1562" s="1">
        <f>[1]Transport!C$26/SUM([1]Transport!C$22,[1]Transport!C$26)*G1559*(G$34+G$582)/(G$34+G$582+G$38)</f>
        <v>0.35524461460550066</v>
      </c>
      <c r="H1562" s="1">
        <f>[1]Transport!D$26/SUM([1]Transport!D$22,[1]Transport!D$26)*H1559*(H$34+H$582)/(H$34+H$582+H$38)</f>
        <v>0.54986446309400194</v>
      </c>
      <c r="I1562" s="1">
        <f>[1]Transport!E$26/SUM([1]Transport!E$22,[1]Transport!E$26)*I1559*(I$34+I$582)/(I$34+I$582+I$38)</f>
        <v>0.27705867686039742</v>
      </c>
      <c r="J1562" s="1">
        <f>[1]Transport!F$26/SUM([1]Transport!F$22,[1]Transport!F$26)*J1559*(J$34+J$582)/(J$34+J$582+J$38)</f>
        <v>0.16907455442594541</v>
      </c>
      <c r="K1562" s="1">
        <f>[1]Transport!G$26/SUM([1]Transport!G$22,[1]Transport!G$26)*K1559*(K$34+K$582)/(K$34+K$582+K$38)</f>
        <v>9.8025915140876524E-2</v>
      </c>
      <c r="L1562" s="1">
        <f>[1]Transport!H$26/SUM([1]Transport!H$22,[1]Transport!H$26)*L1559*(L$34+L$582)/(L$34+L$582+L$38)</f>
        <v>0.10239337627271991</v>
      </c>
      <c r="M1562" s="1">
        <f>[1]Transport!I$26/SUM([1]Transport!I$22,[1]Transport!I$26)*M1559*(M$34+M$582)/(M$34+M$582+M$38)</f>
        <v>0.10490753395033203</v>
      </c>
      <c r="N1562" s="1">
        <f>[1]Transport!J$26/SUM([1]Transport!J$22,[1]Transport!J$26)*N1559*(N$34+N$582)/(N$34+N$582+N$38)</f>
        <v>0.10736781100579738</v>
      </c>
      <c r="O1562" s="1">
        <f>[1]Transport!K$26/SUM([1]Transport!K$22,[1]Transport!K$26)*O1559*(O$34+O$582)/(O$34+O$582+O$38)</f>
        <v>0.12439566120884787</v>
      </c>
      <c r="P1562" s="1">
        <f>[1]Transport!L$26/SUM([1]Transport!L$22,[1]Transport!L$26)*P1559*(P$34+P$582)/(P$34+P$582+P$38)</f>
        <v>0.15112750306253006</v>
      </c>
      <c r="Q1562" s="1">
        <f>[1]Transport!M$26/SUM([1]Transport!M$22,[1]Transport!M$26)*Q1559*(Q$34+Q$582)/(Q$34+Q$582+Q$38)</f>
        <v>0.16225372784742176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0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11.088694601502953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7.8581947606873399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5.6706877825088613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2.725564912327747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4.44704467941704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5.2484409531815253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5.247690063173418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2.095629541305569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0.26752848685649294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0.26632833653429938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0.14432324954160974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1.0241422208819326E-2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8.7923908458362437E-3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7.0234476291447783E-3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5.7864565340980641E-3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8.3967012032104722E-3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0.44891443647263007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1.3369799417064969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3.7805281726674642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4.5284158137454833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2.2441902439014525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2.4453130767825737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2.6055976706607749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2.6410599458637987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2.6163104802299308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2.6117760005753277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2.6471429770027672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7.0619849111758686E-3</v>
      </c>
      <c r="G1567" s="1">
        <f t="shared" ref="G1567:K1567" si="1758">G1572</f>
        <v>2.6722440363932637E-3</v>
      </c>
      <c r="H1567" s="1">
        <f t="shared" si="1758"/>
        <v>3.5467155011585159E-3</v>
      </c>
      <c r="I1567" s="1">
        <f t="shared" si="1758"/>
        <v>8.8151478696958514E-5</v>
      </c>
      <c r="J1567" s="1">
        <f t="shared" si="1758"/>
        <v>1.0728758518512363E-4</v>
      </c>
      <c r="K1567" s="1">
        <f t="shared" si="1758"/>
        <v>1.0799615626330275E-4</v>
      </c>
      <c r="L1567" s="1">
        <f t="shared" ref="L1567:O1567" si="1759">L1572</f>
        <v>1.0934080359212239E-4</v>
      </c>
      <c r="M1567" s="1">
        <f t="shared" si="1759"/>
        <v>1.0728396575902682E-4</v>
      </c>
      <c r="N1567" s="1">
        <f t="shared" si="1759"/>
        <v>1.083866737959741E-4</v>
      </c>
      <c r="O1567" s="1">
        <f t="shared" si="1759"/>
        <v>1.0880447061099947E-4</v>
      </c>
      <c r="P1567" s="1">
        <f>P1572</f>
        <v>1.0774031320472982E-4</v>
      </c>
      <c r="Q1567" s="1">
        <f>Q1572</f>
        <v>1.0878906435178856E-4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6.5188557790724E-3</v>
      </c>
      <c r="G1568" s="1">
        <f t="shared" ref="G1568:K1568" si="1760">IF(G1567-G1569&lt;0,0,G1567-G1569)</f>
        <v>2.3381441166811126E-3</v>
      </c>
      <c r="H1568" s="1">
        <f t="shared" si="1760"/>
        <v>3.4870542781186807E-3</v>
      </c>
      <c r="I1568" s="1">
        <f t="shared" si="1760"/>
        <v>6.0204225851906528E-5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5.4312913210346851E-4</v>
      </c>
      <c r="G1569" s="1">
        <f t="shared" ref="G1569:K1569" si="1762">SUM(G1570:G1571)</f>
        <v>3.3409991971215114E-4</v>
      </c>
      <c r="H1569" s="1">
        <f t="shared" si="1762"/>
        <v>5.9661223039835004E-5</v>
      </c>
      <c r="I1569" s="1">
        <f t="shared" si="1762"/>
        <v>2.7947252845051986E-5</v>
      </c>
      <c r="J1569" s="1">
        <f t="shared" si="1762"/>
        <v>5.9727497402017757E-2</v>
      </c>
      <c r="K1569" s="1">
        <f t="shared" si="1762"/>
        <v>8.9420141981533446E-2</v>
      </c>
      <c r="L1569" s="1">
        <f t="shared" ref="L1569:O1569" si="1763">SUM(L1570:L1571)</f>
        <v>1.2747492375027787E-2</v>
      </c>
      <c r="M1569" s="1">
        <f t="shared" si="1763"/>
        <v>1.1685100910126884E-2</v>
      </c>
      <c r="N1569" s="1">
        <f t="shared" si="1763"/>
        <v>7.1106873081060902E-3</v>
      </c>
      <c r="O1569" s="1">
        <f t="shared" si="1763"/>
        <v>1.3922506234975342E-2</v>
      </c>
      <c r="P1569" s="1">
        <f>SUM(P1570:P1571)</f>
        <v>8.1189409053684686E-2</v>
      </c>
      <c r="Q1569" s="1">
        <f>SUM(Q1570:Q1571)</f>
        <v>3.9654873527659625E-2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5.4312913210346851E-4</v>
      </c>
      <c r="G1570" s="1">
        <f>IF(SUM([1]Transport!C$24,[1]Transport!C$27)=0,0,[1]Transport!C$27/SUM([1]Transport!C$24,[1]Transport!C$27)*G1567*(G$47+G$614)/(G$47+G$614+G$49))</f>
        <v>3.3409991971215114E-4</v>
      </c>
      <c r="H1570" s="1">
        <f>IF(SUM([1]Transport!D$24,[1]Transport!D$27)=0,0,[1]Transport!D$27/SUM([1]Transport!D$24,[1]Transport!D$27)*H1567*(H$47+H$614)/(H$47+H$614+H$49))</f>
        <v>5.9661223039835004E-5</v>
      </c>
      <c r="I1570" s="1">
        <f>IF(SUM([1]Transport!E$24,[1]Transport!E$27)=0,0,[1]Transport!E$27/SUM([1]Transport!E$24,[1]Transport!E$27)*I1567*(I$47+I$614)/(I$47+I$614+I$49))</f>
        <v>2.7947252845051986E-5</v>
      </c>
      <c r="J1570" s="1">
        <f>IF(SUM([1]Transport!F$24,[1]Transport!F$27)=0,0,[1]Transport!F$27/SUM([1]Transport!F$24,[1]Transport!F$27)*J1567*(J$47+J$614)/(J$47+J$614+J$49))</f>
        <v>3.2371148538257105E-5</v>
      </c>
      <c r="K1570" s="1">
        <f>IF(SUM([1]Transport!G$24,[1]Transport!G$27)=0,0,[1]Transport!G$27/SUM([1]Transport!G$24,[1]Transport!G$27)*K1567*(K$47+K$614)/(K$47+K$614+K$49))</f>
        <v>3.7353555655226209E-6</v>
      </c>
      <c r="L1570" s="1">
        <f>IF(SUM([1]Transport!H$24,[1]Transport!H$27)=0,0,[1]Transport!H$27/SUM([1]Transport!H$24,[1]Transport!H$27)*L1567*(L$47+L$614)/(L$47+L$614+L$49))</f>
        <v>5.0704998585658113E-6</v>
      </c>
      <c r="M1570" s="1">
        <f>IF(SUM([1]Transport!I$24,[1]Transport!I$27)=0,0,[1]Transport!I$27/SUM([1]Transport!I$24,[1]Transport!I$27)*M1567*(M$47+M$614)/(M$47+M$614+M$49))</f>
        <v>1.0575081473086334E-5</v>
      </c>
      <c r="N1570" s="1">
        <f>IF(SUM([1]Transport!J$24,[1]Transport!J$27)=0,0,[1]Transport!J$27/SUM([1]Transport!J$24,[1]Transport!J$27)*N1567*(N$47+N$614)/(N$47+N$614+N$49))</f>
        <v>7.2538025357568835E-6</v>
      </c>
      <c r="O1570" s="1">
        <f>IF(SUM([1]Transport!K$24,[1]Transport!K$27)=0,0,[1]Transport!K$27/SUM([1]Transport!K$24,[1]Transport!K$27)*O1567*(O$47+O$614)/(O$47+O$614+O$49))</f>
        <v>1.1509172022087046E-5</v>
      </c>
      <c r="P1570" s="1">
        <f>IF(SUM([1]Transport!L$24,[1]Transport!L$27)=0,0,[1]Transport!L$27/SUM([1]Transport!L$24,[1]Transport!L$27)*P1567*(P$47+P$614)/(P$47+P$614+P$49))</f>
        <v>9.1739320756893967E-6</v>
      </c>
      <c r="Q1570" s="1">
        <f>IF(SUM([1]Transport!M$24,[1]Transport!M$27)=0,0,[1]Transport!M$27/SUM([1]Transport!M$24,[1]Transport!M$27)*Q1567*(Q$47+Q$614)/(Q$47+Q$614+Q$49))</f>
        <v>1.7182438596667095E-5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5.9695126253479502E-2</v>
      </c>
      <c r="K1571" s="1">
        <f>IF(([1]Transport!G$24+[1]Transport!G$27)=0,0,(K$49+K$716)/([1]Transport!G$24+[1]Transport!G$27)*K1567)</f>
        <v>8.941640662596792E-2</v>
      </c>
      <c r="L1571" s="1">
        <f>IF(([1]Transport!H$24+[1]Transport!H$27)=0,0,(L$49+L$716)/([1]Transport!H$24+[1]Transport!H$27)*L1567)</f>
        <v>1.2742421875169222E-2</v>
      </c>
      <c r="M1571" s="1">
        <f>IF(([1]Transport!I$24+[1]Transport!I$27)=0,0,(M$49+M$716)/([1]Transport!I$24+[1]Transport!I$27)*M1567)</f>
        <v>1.1674525828653798E-2</v>
      </c>
      <c r="N1571" s="1">
        <f>IF(([1]Transport!J$24+[1]Transport!J$27)=0,0,(N$49+N$716)/([1]Transport!J$24+[1]Transport!J$27)*N1567)</f>
        <v>7.1034335055703331E-3</v>
      </c>
      <c r="O1571" s="1">
        <f>IF(([1]Transport!K$24+[1]Transport!K$27)=0,0,(O$49+O$716)/([1]Transport!K$24+[1]Transport!K$27)*O1567)</f>
        <v>1.3910997062953255E-2</v>
      </c>
      <c r="P1571" s="1">
        <f>IF(([1]Transport!L$24+[1]Transport!L$27)=0,0,(P$49+P$716)/([1]Transport!L$24+[1]Transport!L$27)*P1567)</f>
        <v>8.118023512160899E-2</v>
      </c>
      <c r="Q1571" s="1">
        <f>IF(([1]Transport!M$24+[1]Transport!M$27)=0,0,(Q$49+Q$716)/([1]Transport!M$24+[1]Transport!M$27)*Q1567)</f>
        <v>3.9637691089062954E-2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7.0619849111758686E-3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2.6722440363932637E-3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3.5467155011585159E-3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8.8151478696958514E-5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1.0728758518512363E-4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1.0799615626330275E-4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1.0934080359212239E-4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1.0728396575902682E-4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1.083866737959741E-4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1.0880447061099947E-4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1.0774031320472982E-4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1.0878906435178856E-4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4.7787256809146959</v>
      </c>
      <c r="G1573" s="3">
        <f t="shared" ref="G1573:K1573" si="1764">SUM(G1574:G1582)</f>
        <v>4.7701052341151859</v>
      </c>
      <c r="H1573" s="3">
        <f t="shared" si="1764"/>
        <v>4.7152759918843339</v>
      </c>
      <c r="I1573" s="3">
        <f t="shared" si="1764"/>
        <v>4.6617902250662677</v>
      </c>
      <c r="J1573" s="3">
        <f t="shared" si="1764"/>
        <v>4.8439714694312581</v>
      </c>
      <c r="K1573" s="3">
        <f t="shared" si="1764"/>
        <v>5.0140231730828893</v>
      </c>
      <c r="L1573" s="3">
        <f t="shared" ref="L1573:O1573" si="1765">SUM(L1574:L1582)</f>
        <v>5.2231116265502706</v>
      </c>
      <c r="M1573" s="3">
        <f t="shared" si="1765"/>
        <v>5.4321992968000101</v>
      </c>
      <c r="N1573" s="3">
        <f t="shared" si="1765"/>
        <v>5.6865766739906132</v>
      </c>
      <c r="O1573" s="3">
        <f t="shared" si="1765"/>
        <v>6.0438761205068481</v>
      </c>
      <c r="P1573" s="3">
        <f>SUM(P1574:P1582)</f>
        <v>6.4405471414373388</v>
      </c>
      <c r="Q1573" s="3">
        <f>SUM(Q1574:Q1582)</f>
        <v>6.8765789503464978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2.7914847203345087E-2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2.4013973084930279E-2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1.8628516344237338E-2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9.2866742480069032E-3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2.4105323436379687E-2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4.3688227749164345E-2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0.20190570956944251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0.83174437364034881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1.9699311287429759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3.4733009348115207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3.5900217783282939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3.7249087582132225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3.9609411136137371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4.3261108250505274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4.7236441151205506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5.1419982670130358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2.2462308296877325E-5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2.7871940701867725E-5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8.306263637526242E-7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3.050652269358666E-7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6.4600787761486018E-7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4.2932868285511595E-7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4.8317799577656414E-7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4.2298763681654866E-7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2.661116383062184E-7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5.8372173996899796E-7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1.0969170876550833E-6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0.20044861223942051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0.39072360206532786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0.16036816395217976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7.7015466597535137E-2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0.13021631182424998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0.20288249577623435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0.32676036424539329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0.51815385680688142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0.69593301058677959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0.41552204579782781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0.45695826880451884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0.5031769573531536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0.50567755331547604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0.50981624418216986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0.51146653245780549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0.51195438090114276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2.8723781500798395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2.1055047661791049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1.5951004089157108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0.76667061790815583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1.5213985267070427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1.7955678229718262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1.7953109326020495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0.71694528085649856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9.1525378109983124E-2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9.1114789266461133E-2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4.9375078293785402E-2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3.5037391758171109E-3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3.0080045161231216E-3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2.4028233682567117E-3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1.9796307616556704E-3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2.8726333465663055E-3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0.20684522419775761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0.61603702915677105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1.7419448650522882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2.0865472530018816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1.0340501361232515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1.1267210196561308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1.2005749661157146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1.2169148332907795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1.2055110815913761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1.2034217403170187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1.2197176969046764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2.2639094244183604E-3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8.5665978254393683E-4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1.1369951578481226E-3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2.8259330189538676E-5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3.4393924410587107E-5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3.4621075949699179E-5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3.5052138858856097E-5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3.4392764106089889E-5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3.4746266860432483E-5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3.488020287968555E-5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3.4539058568076234E-5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3.4875263988444393E-5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0.68922285337539657</v>
      </c>
      <c r="G1584" s="1">
        <f t="shared" ref="G1584:K1584" si="1766">IFERROR(G1574/G1548,"-")</f>
        <v>0.6956464313045061</v>
      </c>
      <c r="H1584" s="1">
        <f t="shared" si="1766"/>
        <v>0.70528179819817005</v>
      </c>
      <c r="I1584" s="1">
        <f t="shared" si="1766"/>
        <v>0.70528179819817005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0.68135756995377306</v>
      </c>
      <c r="G1585" s="1">
        <f t="shared" ref="G1585:K1585" si="1768">IFERROR(G1575/G1549,"-")</f>
        <v>0.68135756995377339</v>
      </c>
      <c r="H1585" s="1">
        <f t="shared" si="1768"/>
        <v>0.6813575699537725</v>
      </c>
      <c r="I1585" s="1">
        <f t="shared" si="1768"/>
        <v>0.68135756995377283</v>
      </c>
      <c r="J1585" s="1">
        <f t="shared" si="1768"/>
        <v>0.68135756995377272</v>
      </c>
      <c r="K1585" s="1">
        <f t="shared" si="1768"/>
        <v>0.6813575699537725</v>
      </c>
      <c r="L1585" s="1">
        <f t="shared" ref="L1585:O1585" si="1769">IFERROR(L1575/L1549,"-")</f>
        <v>0.68135756995377306</v>
      </c>
      <c r="M1585" s="1">
        <f t="shared" si="1769"/>
        <v>0.68135756995377317</v>
      </c>
      <c r="N1585" s="1">
        <f t="shared" si="1769"/>
        <v>0.6813575699537735</v>
      </c>
      <c r="O1585" s="1">
        <f t="shared" si="1769"/>
        <v>0.68135756995377295</v>
      </c>
      <c r="P1585" s="1">
        <f>IFERROR(P1575/P1549,"-")</f>
        <v>0.68135756995377339</v>
      </c>
      <c r="Q1585" s="1">
        <f>IFERROR(Q1575/Q1549,"-")</f>
        <v>0.68135756995377228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0.46510343171505408</v>
      </c>
      <c r="H1586" s="1">
        <f t="shared" si="1770"/>
        <v>0.47085398866531014</v>
      </c>
      <c r="I1586" s="1">
        <f t="shared" si="1770"/>
        <v>0.49492361628206433</v>
      </c>
      <c r="J1586" s="1">
        <f t="shared" si="1770"/>
        <v>0.54990441162293369</v>
      </c>
      <c r="K1586" s="1">
        <f t="shared" si="1770"/>
        <v>0.56693014465127689</v>
      </c>
      <c r="L1586" s="1">
        <f t="shared" ref="L1586:O1586" si="1771">IFERROR(L1576/L1551,"-")</f>
        <v>0.585083364918625</v>
      </c>
      <c r="M1586" s="1">
        <f t="shared" si="1771"/>
        <v>0.59990532838949151</v>
      </c>
      <c r="N1586" s="1">
        <f t="shared" si="1771"/>
        <v>0.60480257429318773</v>
      </c>
      <c r="O1586" s="1">
        <f t="shared" si="1771"/>
        <v>0.60480257429318762</v>
      </c>
      <c r="P1586" s="1">
        <f>IFERROR(P1576/P1551,"-")</f>
        <v>0.60480257429318773</v>
      </c>
      <c r="Q1586" s="1">
        <f>IFERROR(Q1576/Q1551,"-")</f>
        <v>0.60480257429318773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0.2775832561368099</v>
      </c>
      <c r="G1587" s="1">
        <f t="shared" ref="G1587:K1587" si="1772">IFERROR(G1577/G1557,"-")</f>
        <v>0.28017034051580075</v>
      </c>
      <c r="H1587" s="1">
        <f t="shared" si="1772"/>
        <v>0.28405096708428718</v>
      </c>
      <c r="I1587" s="1">
        <f t="shared" si="1772"/>
        <v>0.28405096708428673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0.35122961215622045</v>
      </c>
      <c r="G1588" s="1">
        <f t="shared" ref="G1588:K1588" si="1774">IFERROR(G1578/G1558,"-")</f>
        <v>0.35122961215622073</v>
      </c>
      <c r="H1588" s="1">
        <f t="shared" si="1774"/>
        <v>0.35122961215622123</v>
      </c>
      <c r="I1588" s="1">
        <f t="shared" si="1774"/>
        <v>0.35122961215622073</v>
      </c>
      <c r="J1588" s="1">
        <f t="shared" si="1774"/>
        <v>0.35122961215622095</v>
      </c>
      <c r="K1588" s="1">
        <f t="shared" si="1774"/>
        <v>0.35122961215622112</v>
      </c>
      <c r="L1588" s="1">
        <f t="shared" ref="L1588:O1588" si="1775">IFERROR(L1578/L1558,"-")</f>
        <v>0.35122961215622112</v>
      </c>
      <c r="M1588" s="1">
        <f t="shared" si="1775"/>
        <v>0.35122961215622112</v>
      </c>
      <c r="N1588" s="1">
        <f t="shared" si="1775"/>
        <v>0.35122961215622117</v>
      </c>
      <c r="O1588" s="1">
        <f t="shared" si="1775"/>
        <v>0.35122961215622056</v>
      </c>
      <c r="P1588" s="1">
        <f>IFERROR(P1578/P1558,"-")</f>
        <v>0.35122961215622056</v>
      </c>
      <c r="Q1588" s="1">
        <f>IFERROR(Q1578/Q1558,"-")</f>
        <v>0.351229612156222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0.25903663625928697</v>
      </c>
      <c r="G1589" s="1">
        <f t="shared" ref="G1589:K1589" si="1776">IFERROR(G1579/G1564,"-")</f>
        <v>0.2679374627761123</v>
      </c>
      <c r="H1589" s="1">
        <f t="shared" si="1776"/>
        <v>0.28128870255135019</v>
      </c>
      <c r="I1589" s="1">
        <f t="shared" si="1776"/>
        <v>0.28128870255134997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0.34211451343153176</v>
      </c>
      <c r="G1590" s="1">
        <f t="shared" ref="G1590:K1590" si="1779">IFERROR(G1580/G1565,"-")</f>
        <v>0.34211451343153249</v>
      </c>
      <c r="H1590" s="1">
        <f t="shared" si="1779"/>
        <v>0.34211451343153015</v>
      </c>
      <c r="I1590" s="1">
        <f t="shared" si="1779"/>
        <v>0.34211451343153165</v>
      </c>
      <c r="J1590" s="1">
        <f t="shared" si="1779"/>
        <v>0.34211451343153215</v>
      </c>
      <c r="K1590" s="1">
        <f t="shared" si="1779"/>
        <v>0.34211451343153199</v>
      </c>
      <c r="L1590" s="1">
        <f t="shared" ref="L1590:O1590" si="1780">IFERROR(L1580/L1565,"-")</f>
        <v>0.3421145134315321</v>
      </c>
      <c r="M1590" s="1">
        <f t="shared" si="1780"/>
        <v>0.34211451343153215</v>
      </c>
      <c r="N1590" s="1">
        <f t="shared" si="1780"/>
        <v>0.34211451343153187</v>
      </c>
      <c r="O1590" s="1">
        <f t="shared" si="1780"/>
        <v>0.34211451343153182</v>
      </c>
      <c r="P1590" s="1">
        <f t="shared" si="1778"/>
        <v>0.34211451343153237</v>
      </c>
      <c r="Q1590" s="1">
        <f t="shared" si="1778"/>
        <v>0.34211451343153149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0.46076759264650824</v>
      </c>
      <c r="H1591" s="1">
        <f t="shared" si="1781"/>
        <v>0.46076759264650791</v>
      </c>
      <c r="I1591" s="1">
        <f t="shared" si="1781"/>
        <v>0.46076759264650768</v>
      </c>
      <c r="J1591" s="1">
        <f t="shared" si="1781"/>
        <v>0.46076759264650752</v>
      </c>
      <c r="K1591" s="1">
        <f t="shared" si="1781"/>
        <v>0.4607675926465078</v>
      </c>
      <c r="L1591" s="1">
        <f t="shared" ref="L1591:O1591" si="1782">IFERROR(L1581/L1566,"-")</f>
        <v>0.46076759264650746</v>
      </c>
      <c r="M1591" s="1">
        <f t="shared" si="1782"/>
        <v>0.46076759264650824</v>
      </c>
      <c r="N1591" s="1">
        <f t="shared" si="1782"/>
        <v>0.46076759264650813</v>
      </c>
      <c r="O1591" s="1">
        <f t="shared" si="1782"/>
        <v>0.46076759264650863</v>
      </c>
      <c r="P1591" s="1">
        <f t="shared" si="1778"/>
        <v>0.46076759264650807</v>
      </c>
      <c r="Q1591" s="1">
        <f t="shared" si="1778"/>
        <v>0.46076759264650829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0.32057692743517968</v>
      </c>
      <c r="G1592" s="1">
        <f t="shared" ref="G1592:K1592" si="1783">IFERROR(G1582/G1572,"-")</f>
        <v>0.3205769274351804</v>
      </c>
      <c r="H1592" s="1">
        <f t="shared" si="1783"/>
        <v>0.32057692743518029</v>
      </c>
      <c r="I1592" s="1">
        <f t="shared" si="1783"/>
        <v>0.3205769274351799</v>
      </c>
      <c r="J1592" s="1">
        <f t="shared" si="1783"/>
        <v>0.32057692743518035</v>
      </c>
      <c r="K1592" s="1">
        <f t="shared" si="1783"/>
        <v>0.32057692743518013</v>
      </c>
      <c r="L1592" s="1">
        <f t="shared" ref="L1592:O1592" si="1784">IFERROR(L1582/L1572,"-")</f>
        <v>0.32057692743518007</v>
      </c>
      <c r="M1592" s="1">
        <f t="shared" si="1784"/>
        <v>0.32057692743518013</v>
      </c>
      <c r="N1592" s="1">
        <f t="shared" si="1784"/>
        <v>0.32057692743517974</v>
      </c>
      <c r="O1592" s="1">
        <f t="shared" si="1784"/>
        <v>0.32057692743517996</v>
      </c>
      <c r="P1592" s="1">
        <f>IFERROR(P1582/P1572,"-")</f>
        <v>0.32057692743517996</v>
      </c>
      <c r="Q1592" s="1">
        <f>IFERROR(Q1582/Q1572,"-")</f>
        <v>0.32057692743517946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24.51432475868156</v>
      </c>
      <c r="G1593" s="3">
        <f t="shared" ref="G1593" si="1785">G1594+G1597+G1599+G1606+G1614</f>
        <v>21.039283000939381</v>
      </c>
      <c r="H1593" s="3">
        <f t="shared" ref="H1593" si="1786">H1594+H1597+H1599+H1606+H1614</f>
        <v>20.511562117252915</v>
      </c>
      <c r="I1593" s="3">
        <f t="shared" ref="I1593" si="1787">I1594+I1597+I1599+I1606+I1614</f>
        <v>16.61319720225184</v>
      </c>
      <c r="J1593" s="3">
        <f t="shared" ref="J1593" si="1788">J1594+J1597+J1599+J1606+J1614</f>
        <v>14.798368120880209</v>
      </c>
      <c r="K1593" s="3">
        <f t="shared" ref="K1593" si="1789">K1594+K1597+K1599+K1606+K1614</f>
        <v>15.417222446870939</v>
      </c>
      <c r="L1593" s="3">
        <f t="shared" ref="L1593:O1593" si="1790">L1594+L1597+L1599+L1606+L1614</f>
        <v>16.042043212069778</v>
      </c>
      <c r="M1593" s="3">
        <f t="shared" si="1790"/>
        <v>16.666461767122378</v>
      </c>
      <c r="N1593" s="3">
        <f t="shared" si="1790"/>
        <v>17.20587021468058</v>
      </c>
      <c r="O1593" s="3">
        <f t="shared" si="1790"/>
        <v>17.804383321559442</v>
      </c>
      <c r="P1593" s="3">
        <f>P1594+P1597+P1599+P1606+P1614</f>
        <v>18.434771966420513</v>
      </c>
      <c r="Q1593" s="3">
        <f>Q1594+Q1597+Q1599+Q1606+Q1614</f>
        <v>19.141907622730077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4.2022554775608227E-3</v>
      </c>
      <c r="G1594" s="1">
        <f t="shared" ref="G1594" si="1793">SUM(G1595:G1596)</f>
        <v>4.1480941659896506E-3</v>
      </c>
      <c r="H1594" s="1">
        <f t="shared" ref="H1594" si="1794">SUM(H1595:H1596)</f>
        <v>4.3596371169644377E-3</v>
      </c>
      <c r="I1594" s="1">
        <f t="shared" ref="I1594" si="1795">SUM(I1595:I1596)</f>
        <v>1.6213510040574348E-3</v>
      </c>
      <c r="J1594" s="1">
        <f t="shared" ref="J1594" si="1796">SUM(J1595:J1596)</f>
        <v>5.5334846434198842E-4</v>
      </c>
      <c r="K1594" s="1">
        <f t="shared" ref="K1594" si="1797">SUM(K1595:K1596)</f>
        <v>1.0281125943331084E-3</v>
      </c>
      <c r="L1594" s="1">
        <f t="shared" ref="L1594:O1594" si="1798">SUM(L1595:L1596)</f>
        <v>1.2994002070136272E-3</v>
      </c>
      <c r="M1594" s="1">
        <f t="shared" si="1798"/>
        <v>2.2769140546642437E-3</v>
      </c>
      <c r="N1594" s="1">
        <f t="shared" si="1798"/>
        <v>3.4973074485640451E-3</v>
      </c>
      <c r="O1594" s="1">
        <f t="shared" si="1798"/>
        <v>4.4699037904203653E-3</v>
      </c>
      <c r="P1594" s="1">
        <f>SUM(P1595:P1596)</f>
        <v>8.3874358857643546E-3</v>
      </c>
      <c r="Q1594" s="1">
        <f>SUM(Q1595:Q1596)</f>
        <v>2.2627686048035063E-2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4.2022554775608227E-3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4.1480941659896506E-3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4.3596371169644377E-3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1.6213510040574348E-3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5.5334846434198842E-4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1.0281125943331084E-3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1.2994002070136272E-3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2.2769140546642437E-3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3.4973074485640451E-3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4.4699037904203653E-3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8.3874358857643546E-3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2.2627686048035063E-2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2.4972661779954141E-3</v>
      </c>
      <c r="G1597" s="1">
        <f t="shared" ref="G1597" si="1800">G1598</f>
        <v>8.8107787129732365E-4</v>
      </c>
      <c r="H1597" s="1">
        <f t="shared" ref="H1597" si="1801">H1598</f>
        <v>8.6916226908232373E-4</v>
      </c>
      <c r="I1597" s="1">
        <f t="shared" ref="I1597" si="1802">I1598</f>
        <v>7.5980295901337166E-5</v>
      </c>
      <c r="J1597" s="1">
        <f t="shared" ref="J1597" si="1803">J1598</f>
        <v>6.1275542307084017E-5</v>
      </c>
      <c r="K1597" s="1">
        <f t="shared" ref="K1597:O1597" si="1804">K1598</f>
        <v>6.1268525137544693E-5</v>
      </c>
      <c r="L1597" s="1">
        <f t="shared" si="1804"/>
        <v>5.779934048314635E-5</v>
      </c>
      <c r="M1597" s="1">
        <f t="shared" si="1804"/>
        <v>5.5383407611437545E-5</v>
      </c>
      <c r="N1597" s="1">
        <f t="shared" si="1804"/>
        <v>5.3785337756897254E-5</v>
      </c>
      <c r="O1597" s="1">
        <f t="shared" si="1804"/>
        <v>5.0325404799338658E-5</v>
      </c>
      <c r="P1597" s="1">
        <f>P1598</f>
        <v>5.2340571251553992E-5</v>
      </c>
      <c r="Q1597" s="1">
        <f>Q1598</f>
        <v>5.1590617357288641E-5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2.4972661779954141E-3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8.8107787129732365E-4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8.6916226908232373E-4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7.5980295901337166E-5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6.1275542307084017E-5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6.1268525137544693E-5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5.779934048314635E-5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5.5383407611437545E-5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5.3785337756897254E-5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5.0325404799338658E-5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5.2340571251553992E-5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5.1590617357288641E-5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24.487841142461306</v>
      </c>
      <c r="G1606" s="1">
        <f t="shared" ref="G1606:K1606" si="1811">SUM(G1611:G1613)</f>
        <v>21.03247802059386</v>
      </c>
      <c r="H1606" s="1">
        <f t="shared" si="1811"/>
        <v>20.504051885972448</v>
      </c>
      <c r="I1606" s="1">
        <f t="shared" si="1811"/>
        <v>16.609246043363257</v>
      </c>
      <c r="J1606" s="1">
        <f t="shared" si="1811"/>
        <v>14.795678947762337</v>
      </c>
      <c r="K1606" s="1">
        <f t="shared" si="1811"/>
        <v>15.414115088018582</v>
      </c>
      <c r="L1606" s="1">
        <f t="shared" ref="L1606:O1606" si="1812">SUM(L1611:L1613)</f>
        <v>16.03875762966101</v>
      </c>
      <c r="M1606" s="1">
        <f t="shared" si="1812"/>
        <v>16.662302495126465</v>
      </c>
      <c r="N1606" s="1">
        <f t="shared" si="1812"/>
        <v>17.200542782752521</v>
      </c>
      <c r="O1606" s="1">
        <f t="shared" si="1812"/>
        <v>17.798094142403468</v>
      </c>
      <c r="P1606" s="1">
        <f>SUM(P1611:P1613)</f>
        <v>18.424552107807191</v>
      </c>
      <c r="Q1606" s="1">
        <f>SUM(Q1611:Q1613)</f>
        <v>19.117465073268672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23.880269683198822</v>
      </c>
      <c r="G1607" s="1">
        <f t="shared" ref="G1607:K1607" si="1813">IF(G1606-G1608&lt;0,0,G1606-G1608)</f>
        <v>20.481288694763634</v>
      </c>
      <c r="H1607" s="1">
        <f t="shared" si="1813"/>
        <v>19.584091026638447</v>
      </c>
      <c r="I1607" s="1">
        <f t="shared" si="1813"/>
        <v>16.074267652133496</v>
      </c>
      <c r="J1607" s="1">
        <f t="shared" si="1813"/>
        <v>14.27407722165216</v>
      </c>
      <c r="K1607" s="1">
        <f t="shared" si="1813"/>
        <v>14.812254281504433</v>
      </c>
      <c r="L1607" s="1">
        <f t="shared" ref="L1607:O1607" si="1814">IF(L1606-L1608&lt;0,0,L1606-L1608)</f>
        <v>15.404590380682109</v>
      </c>
      <c r="M1607" s="1">
        <f t="shared" si="1814"/>
        <v>15.994065266979296</v>
      </c>
      <c r="N1607" s="1">
        <f t="shared" si="1814"/>
        <v>16.503604088806696</v>
      </c>
      <c r="O1607" s="1">
        <f t="shared" si="1814"/>
        <v>16.954127743162609</v>
      </c>
      <c r="P1607" s="1">
        <f>IF(P1606-P1608&lt;0,0,P1606-P1608)</f>
        <v>17.3607927512594</v>
      </c>
      <c r="Q1607" s="1">
        <f>IF(Q1606-Q1608&lt;0,0,Q1606-Q1608)</f>
        <v>17.949386132257974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0.6075714592624829</v>
      </c>
      <c r="G1608" s="1">
        <f t="shared" ref="G1608:K1608" si="1815">SUM(G1609:G1610)</f>
        <v>0.55118932583022462</v>
      </c>
      <c r="H1608" s="1">
        <f t="shared" si="1815"/>
        <v>0.91996085933399918</v>
      </c>
      <c r="I1608" s="1">
        <f t="shared" si="1815"/>
        <v>0.53497839122975976</v>
      </c>
      <c r="J1608" s="1">
        <f t="shared" si="1815"/>
        <v>0.5216017261101773</v>
      </c>
      <c r="K1608" s="1">
        <f t="shared" si="1815"/>
        <v>0.60186080651414742</v>
      </c>
      <c r="L1608" s="1">
        <f t="shared" ref="L1608:O1608" si="1816">SUM(L1609:L1610)</f>
        <v>0.63416724897890187</v>
      </c>
      <c r="M1608" s="1">
        <f t="shared" si="1816"/>
        <v>0.66823722814716868</v>
      </c>
      <c r="N1608" s="1">
        <f t="shared" si="1816"/>
        <v>0.69693869394582475</v>
      </c>
      <c r="O1608" s="1">
        <f t="shared" si="1816"/>
        <v>0.84396639924085837</v>
      </c>
      <c r="P1608" s="1">
        <f>SUM(P1609:P1610)</f>
        <v>1.0637593565477905</v>
      </c>
      <c r="Q1608" s="1">
        <f>SUM(Q1609:Q1610)</f>
        <v>1.1680789410106971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0.6075714592624829</v>
      </c>
      <c r="G1609" s="1">
        <f>[1]Transport!C$26/SUM([1]Transport!C$22,[1]Transport!C$26)*G1606*(G$34+G$582)/(G$34+G$582+G$38)</f>
        <v>0.55118932583022462</v>
      </c>
      <c r="H1609" s="1">
        <f>[1]Transport!D$26/SUM([1]Transport!D$22,[1]Transport!D$26)*H1606*(H$34+H$582)/(H$34+H$582+H$38)</f>
        <v>0.91996085933399918</v>
      </c>
      <c r="I1609" s="1">
        <f>[1]Transport!E$26/SUM([1]Transport!E$22,[1]Transport!E$26)*I1606*(I$34+I$582)/(I$34+I$582+I$38)</f>
        <v>0.53497839122975976</v>
      </c>
      <c r="J1609" s="1">
        <f>[1]Transport!F$26/SUM([1]Transport!F$22,[1]Transport!F$26)*J1606*(J$34+J$582)/(J$34+J$582+J$38)</f>
        <v>0.5216017261101773</v>
      </c>
      <c r="K1609" s="1">
        <f>[1]Transport!G$26/SUM([1]Transport!G$22,[1]Transport!G$26)*K1606*(K$34+K$582)/(K$34+K$582+K$38)</f>
        <v>0.60186080651414742</v>
      </c>
      <c r="L1609" s="1">
        <f>[1]Transport!H$26/SUM([1]Transport!H$22,[1]Transport!H$26)*L1606*(L$34+L$582)/(L$34+L$582+L$38)</f>
        <v>0.63416724897890187</v>
      </c>
      <c r="M1609" s="1">
        <f>[1]Transport!I$26/SUM([1]Transport!I$22,[1]Transport!I$26)*M1606*(M$34+M$582)/(M$34+M$582+M$38)</f>
        <v>0.66823722814716868</v>
      </c>
      <c r="N1609" s="1">
        <f>[1]Transport!J$26/SUM([1]Transport!J$22,[1]Transport!J$26)*N1606*(N$34+N$582)/(N$34+N$582+N$38)</f>
        <v>0.69693869394582475</v>
      </c>
      <c r="O1609" s="1">
        <f>[1]Transport!K$26/SUM([1]Transport!K$22,[1]Transport!K$26)*O1606*(O$34+O$582)/(O$34+O$582+O$38)</f>
        <v>0.84396639924085837</v>
      </c>
      <c r="P1609" s="1">
        <f>[1]Transport!L$26/SUM([1]Transport!L$22,[1]Transport!L$26)*P1606*(P$34+P$582)/(P$34+P$582+P$38)</f>
        <v>1.0637593565477905</v>
      </c>
      <c r="Q1609" s="1">
        <f>[1]Transport!M$26/SUM([1]Transport!M$22,[1]Transport!M$26)*Q1606*(Q$34+Q$582)/(Q$34+Q$582+Q$38)</f>
        <v>1.1680789410106971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0</v>
      </c>
      <c r="L1610" s="1">
        <f>(L$38+L$718)/([1]Transport!H$22+[1]Transport!H$26)*L1606</f>
        <v>0</v>
      </c>
      <c r="M1610" s="1">
        <f>(M$38+M$718)/([1]Transport!I$22+[1]Transport!I$26)*M1606</f>
        <v>0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19.237918751712193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11.804090814186226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11.486281009175832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4.9457156811776244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5.2499223907491146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6.1466310729065654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4.8011316733836829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0.44190943481207129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2.5351634443938702E-3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3.6266604590138251E-3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3.0923575782367506E-3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3.7169470467577903E-3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3.9351627284441677E-3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3.5041746261033489E-3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4.9797360035454151E-3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6.6692422796123989E-3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3.0817561335010706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4.2166392034129352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11.221620927373559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14.793143784317943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15.410488427559567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16.035665272082774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16.658585548079706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17.196607620024078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17.794589967777362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18.419572371803646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19.110795830989058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1.9784094564698106E-2</v>
      </c>
      <c r="G1614" s="1">
        <f t="shared" ref="G1614:K1614" si="1817">G1619</f>
        <v>1.7758083082361552E-3</v>
      </c>
      <c r="H1614" s="1">
        <f t="shared" si="1817"/>
        <v>2.2814318944223235E-3</v>
      </c>
      <c r="I1614" s="1">
        <f t="shared" si="1817"/>
        <v>2.2538275886256E-3</v>
      </c>
      <c r="J1614" s="1">
        <f t="shared" si="1817"/>
        <v>2.0745491112222586E-3</v>
      </c>
      <c r="K1614" s="1">
        <f t="shared" si="1817"/>
        <v>2.0179777328863885E-3</v>
      </c>
      <c r="L1614" s="1">
        <f t="shared" ref="L1614:O1614" si="1818">L1619</f>
        <v>1.9283828612717726E-3</v>
      </c>
      <c r="M1614" s="1">
        <f t="shared" si="1818"/>
        <v>1.8269745336380839E-3</v>
      </c>
      <c r="N1614" s="1">
        <f t="shared" si="1818"/>
        <v>1.7763391417368478E-3</v>
      </c>
      <c r="O1614" s="1">
        <f t="shared" si="1818"/>
        <v>1.7689499607561432E-3</v>
      </c>
      <c r="P1614" s="1">
        <f>P1619</f>
        <v>1.7800821563060539E-3</v>
      </c>
      <c r="Q1614" s="1">
        <f>Q1619</f>
        <v>1.7632727960129311E-3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1.826252262061585E-2</v>
      </c>
      <c r="G1615" s="1">
        <f t="shared" ref="G1615:K1615" si="1819">IF(G1614-G1616&lt;0,0,G1614-G1616)</f>
        <v>1.5537861406774447E-3</v>
      </c>
      <c r="H1615" s="1">
        <f t="shared" si="1819"/>
        <v>2.2430546924564871E-3</v>
      </c>
      <c r="I1615" s="1">
        <f t="shared" si="1819"/>
        <v>1.5392815546899634E-3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1.521571944082257E-3</v>
      </c>
      <c r="G1616" s="1">
        <f t="shared" ref="G1616:K1616" si="1821">SUM(G1617:G1618)</f>
        <v>2.2202216755871061E-4</v>
      </c>
      <c r="H1616" s="1">
        <f t="shared" si="1821"/>
        <v>3.8377201965836547E-5</v>
      </c>
      <c r="I1616" s="1">
        <f t="shared" si="1821"/>
        <v>7.1454603393563657E-4</v>
      </c>
      <c r="J1616" s="1">
        <f t="shared" si="1821"/>
        <v>2.7004886112437084E-3</v>
      </c>
      <c r="K1616" s="1">
        <f t="shared" si="1821"/>
        <v>2.0877752573210547E-3</v>
      </c>
      <c r="L1616" s="1">
        <f t="shared" ref="L1616:O1616" si="1822">SUM(L1617:L1618)</f>
        <v>2.017808443525713E-3</v>
      </c>
      <c r="M1616" s="1">
        <f t="shared" si="1822"/>
        <v>2.0070611328403608E-3</v>
      </c>
      <c r="N1616" s="1">
        <f t="shared" si="1822"/>
        <v>1.8952210385551774E-3</v>
      </c>
      <c r="O1616" s="1">
        <f t="shared" si="1822"/>
        <v>1.9560668069893749E-3</v>
      </c>
      <c r="P1616" s="1">
        <f>SUM(P1617:P1618)</f>
        <v>1.9316535812012765E-3</v>
      </c>
      <c r="Q1616" s="1">
        <f>SUM(Q1617:Q1618)</f>
        <v>2.0417688629401545E-3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1.521571944082257E-3</v>
      </c>
      <c r="G1617" s="1">
        <f>IF(SUM([1]Transport!C$24,[1]Transport!C$27)=0,0,[1]Transport!C$27/SUM([1]Transport!C$24,[1]Transport!C$27)*G1614*(G$47+G$614)/(G$47+G$614+G$49))</f>
        <v>2.2202216755871061E-4</v>
      </c>
      <c r="H1617" s="1">
        <f>IF(SUM([1]Transport!D$24,[1]Transport!D$27)=0,0,[1]Transport!D$27/SUM([1]Transport!D$24,[1]Transport!D$27)*H1614*(H$47+H$614)/(H$47+H$614+H$49))</f>
        <v>3.8377201965836547E-5</v>
      </c>
      <c r="I1617" s="1">
        <f>IF(SUM([1]Transport!E$24,[1]Transport!E$27)=0,0,[1]Transport!E$27/SUM([1]Transport!E$24,[1]Transport!E$27)*I1614*(I$47+I$614)/(I$47+I$614+I$49))</f>
        <v>7.1454603393563657E-4</v>
      </c>
      <c r="J1617" s="1">
        <f>IF(SUM([1]Transport!F$24,[1]Transport!F$27)=0,0,[1]Transport!F$27/SUM([1]Transport!F$24,[1]Transport!F$27)*J1614*(J$47+J$614)/(J$47+J$614+J$49))</f>
        <v>6.2593950002144975E-4</v>
      </c>
      <c r="K1617" s="1">
        <f>IF(SUM([1]Transport!G$24,[1]Transport!G$27)=0,0,[1]Transport!G$27/SUM([1]Transport!G$24,[1]Transport!G$27)*K1614*(K$47+K$614)/(K$47+K$614+K$49))</f>
        <v>6.97975244346661E-5</v>
      </c>
      <c r="L1617" s="1">
        <f>IF(SUM([1]Transport!H$24,[1]Transport!H$27)=0,0,[1]Transport!H$27/SUM([1]Transport!H$24,[1]Transport!H$27)*L1614*(L$47+L$614)/(L$47+L$614+L$49))</f>
        <v>8.9425582253940177E-5</v>
      </c>
      <c r="M1617" s="1">
        <f>IF(SUM([1]Transport!I$24,[1]Transport!I$27)=0,0,[1]Transport!I$27/SUM([1]Transport!I$24,[1]Transport!I$27)*M1614*(M$47+M$614)/(M$47+M$614+M$49))</f>
        <v>1.8008659920227676E-4</v>
      </c>
      <c r="N1617" s="1">
        <f>IF(SUM([1]Transport!J$24,[1]Transport!J$27)=0,0,[1]Transport!J$27/SUM([1]Transport!J$24,[1]Transport!J$27)*N1614*(N$47+N$614)/(N$47+N$614+N$49))</f>
        <v>1.1888189681832968E-4</v>
      </c>
      <c r="O1617" s="1">
        <f>IF(SUM([1]Transport!K$24,[1]Transport!K$27)=0,0,[1]Transport!K$27/SUM([1]Transport!K$24,[1]Transport!K$27)*O1614*(O$47+O$614)/(O$47+O$614+O$49))</f>
        <v>1.8711684623323185E-4</v>
      </c>
      <c r="P1617" s="1">
        <f>IF(SUM([1]Transport!L$24,[1]Transport!L$27)=0,0,[1]Transport!L$27/SUM([1]Transport!L$24,[1]Transport!L$27)*P1614*(P$47+P$614)/(P$47+P$614+P$49))</f>
        <v>1.515714248952225E-4</v>
      </c>
      <c r="Q1617" s="1">
        <f>IF(SUM([1]Transport!M$24,[1]Transport!M$27)=0,0,[1]Transport!M$27/SUM([1]Transport!M$24,[1]Transport!M$27)*Q1614*(Q$47+Q$614)/(Q$47+Q$614+Q$49))</f>
        <v>2.7849606692722313E-4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2.0745491112222586E-3</v>
      </c>
      <c r="K1618" s="1">
        <f>IF(([1]Transport!G$24+[1]Transport!G$27)=0,0,IF((K$49+K$716)/([1]Transport!G$24+[1]Transport!G$27)*K1614&gt;K1614,K1614,(K$49+K$716)/([1]Transport!G$24+[1]Transport!G$27)*K1614))</f>
        <v>2.0179777328863885E-3</v>
      </c>
      <c r="L1618" s="1">
        <f>IF(([1]Transport!H$24+[1]Transport!H$27)=0,0,IF((L$49+L$716)/([1]Transport!H$24+[1]Transport!H$27)*L1614&gt;L1614,L1614,(L$49+L$716)/([1]Transport!H$24+[1]Transport!H$27)*L1614))</f>
        <v>1.9283828612717726E-3</v>
      </c>
      <c r="M1618" s="1">
        <f>IF(([1]Transport!I$24+[1]Transport!I$27)=0,0,IF((M$49+M$716)/([1]Transport!I$24+[1]Transport!I$27)*M1614&gt;M1614,M1614,(M$49+M$716)/([1]Transport!I$24+[1]Transport!I$27)*M1614))</f>
        <v>1.8269745336380839E-3</v>
      </c>
      <c r="N1618" s="1">
        <f>IF(([1]Transport!J$24+[1]Transport!J$27)=0,0,IF((N$49+N$716)/([1]Transport!J$24+[1]Transport!J$27)*N1614&gt;N1614,N1614,(N$49+N$716)/([1]Transport!J$24+[1]Transport!J$27)*N1614))</f>
        <v>1.7763391417368478E-3</v>
      </c>
      <c r="O1618" s="1">
        <f>IF(([1]Transport!K$24+[1]Transport!K$27)=0,0,IF((O$49+O$716)/([1]Transport!K$24+[1]Transport!K$27)*O1614&gt;O1614,O1614,(O$49+O$716)/([1]Transport!K$24+[1]Transport!K$27)*O1614))</f>
        <v>1.7689499607561432E-3</v>
      </c>
      <c r="P1618" s="1">
        <f>IF(([1]Transport!L$24+[1]Transport!L$27)=0,0,IF((P$49+P$716)/([1]Transport!L$24+[1]Transport!L$27)*P1614&gt;P1614,P1614,(P$49+P$716)/([1]Transport!L$24+[1]Transport!L$27)*P1614))</f>
        <v>1.7800821563060539E-3</v>
      </c>
      <c r="Q1618" s="1">
        <f>IF(([1]Transport!M$24+[1]Transport!M$27)=0,0,IF((Q$49+Q$716)/([1]Transport!M$24+[1]Transport!M$27)*Q1614&gt;Q1614,Q1614,(Q$49+Q$716)/([1]Transport!M$24+[1]Transport!M$27)*Q1614))</f>
        <v>1.7632727960129311E-3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1.9784094564698106E-2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1.7758083082361552E-3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2.2814318944223235E-3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2.2538275886256E-3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2.0745491112222586E-3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2.0179777328863885E-3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1.9283828612717726E-3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1.8269745336380839E-3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1.7763391417368478E-3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1.7689499607561432E-3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1.7800821563060539E-3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1.7632727960129311E-3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2.2034092486762522</v>
      </c>
      <c r="G1620" s="3">
        <f t="shared" ref="G1620" si="1823">SUM(G1621:G1629)</f>
        <v>2.2263518897923014</v>
      </c>
      <c r="H1620" s="3">
        <f t="shared" ref="H1620" si="1824">SUM(H1621:H1629)</f>
        <v>2.2607617148864154</v>
      </c>
      <c r="I1620" s="3">
        <f t="shared" ref="I1620" si="1825">SUM(I1621:I1629)</f>
        <v>2.318104121961766</v>
      </c>
      <c r="J1620" s="3">
        <f t="shared" ref="J1620" si="1826">SUM(J1621:J1629)</f>
        <v>2.4189084865668264</v>
      </c>
      <c r="K1620" s="3">
        <f t="shared" ref="K1620" si="1827">SUM(K1621:K1629)</f>
        <v>2.5201060804210367</v>
      </c>
      <c r="L1620" s="3">
        <f t="shared" ref="L1620:O1620" si="1828">SUM(L1621:L1629)</f>
        <v>2.6223418058525039</v>
      </c>
      <c r="M1620" s="3">
        <f t="shared" si="1828"/>
        <v>2.7245775220139787</v>
      </c>
      <c r="N1620" s="3">
        <f t="shared" si="1828"/>
        <v>2.8129710787473767</v>
      </c>
      <c r="O1620" s="3">
        <f t="shared" si="1828"/>
        <v>2.910998610601812</v>
      </c>
      <c r="P1620" s="3">
        <f>SUM(P1621:P1629)</f>
        <v>3.0146692191913149</v>
      </c>
      <c r="Q1620" s="3">
        <f>SUM(Q1621:Q1629)</f>
        <v>3.1326928984606641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1.1292627189367632E-3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1.1230157045894183E-3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1.1838909612992526E-3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4.4945372703646927E-4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1.6768498505767803E-4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3.2148423620313369E-4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4.2291256901013741E-4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7.6576007765436708E-4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1.1870362877425347E-3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1.5171494299494417E-3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2.8468159874260233E-3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7.6801610500933969E-3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4.3566988900886161E-4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1.5429534742265069E-4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1.5231552448180123E-4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1.3610061824225971E-5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1.1895813254609066E-5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1.2189682326207172E-5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1.2068207434683812E-5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1.1902272787335757E-5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1.177413812434444E-5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1.1016724854441854E-5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1.1457864561682729E-5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1.1293692296410699E-5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1.5766178884924773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0.99149889815476577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0.99999601211001266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0.43057417403045434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0.62318424105193515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0.72962671351965247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0.56991120541899865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5.2456203206416294E-2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3.0093281184900925E-4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4.3049734405332805E-4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3.6707371405154986E-4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4.4121467937232938E-4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4.6711764780801206E-4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4.1595784515398624E-4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5.911121671963674E-4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7.9166250071340373E-4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0.50376497407329623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0.68928073700969361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1.8343630484208588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2.4181886470371765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2.5191040325266791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2.6212997233046713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2.7231265399291362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2.8110753143884568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2.9088256063851139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3.0109895125871571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3.1239816355556278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2.0421865238938832E-3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1.8399299257459064E-4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2.3755386192899814E-4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2.4763251517567834E-4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2.3932591948875123E-4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2.3787663177506684E-4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2.4002805733624731E-4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2.3210505502880378E-4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2.2983628524514003E-4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2.2888021674014218E-4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2.3032058497371723E-4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2.2814566193320998E-4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0.26872776416540906</v>
      </c>
      <c r="G1632" s="1">
        <f t="shared" ref="G1632:K1632" si="1832">IFERROR(G1622/G1596,"-")</f>
        <v>0.27073052338036535</v>
      </c>
      <c r="H1632" s="1">
        <f t="shared" si="1832"/>
        <v>0.27155722587378589</v>
      </c>
      <c r="I1632" s="1">
        <f t="shared" si="1832"/>
        <v>0.27720939260635746</v>
      </c>
      <c r="J1632" s="1">
        <f t="shared" si="1832"/>
        <v>0.30303686711605826</v>
      </c>
      <c r="K1632" s="1">
        <f t="shared" si="1832"/>
        <v>0.31269360766042015</v>
      </c>
      <c r="L1632" s="1">
        <f t="shared" ref="L1632:O1632" si="1833">IFERROR(L1622/L1596,"-")</f>
        <v>0.32546752472981727</v>
      </c>
      <c r="M1632" s="1">
        <f t="shared" si="1833"/>
        <v>0.33631488025896827</v>
      </c>
      <c r="N1632" s="1">
        <f t="shared" si="1833"/>
        <v>0.3394143366577389</v>
      </c>
      <c r="O1632" s="1">
        <f t="shared" si="1833"/>
        <v>0.33941433665773901</v>
      </c>
      <c r="P1632" s="1">
        <f>IFERROR(P1622/P1596,"-")</f>
        <v>0.3394143366577389</v>
      </c>
      <c r="Q1632" s="1">
        <f>IFERROR(Q1622/Q1596,"-")</f>
        <v>0.33941433665773901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0.17445873125089897</v>
      </c>
      <c r="G1633" s="1">
        <f t="shared" ref="G1633:K1633" si="1834">IFERROR(G1623/G1598,"-")</f>
        <v>0.17512112430591625</v>
      </c>
      <c r="H1633" s="1">
        <f t="shared" si="1834"/>
        <v>0.17524405959616557</v>
      </c>
      <c r="I1633" s="1">
        <f t="shared" si="1834"/>
        <v>0.17912620190238623</v>
      </c>
      <c r="J1633" s="1">
        <f t="shared" si="1834"/>
        <v>0.19413640102918844</v>
      </c>
      <c r="K1633" s="1">
        <f t="shared" si="1834"/>
        <v>0.1989550474544958</v>
      </c>
      <c r="L1633" s="1">
        <f t="shared" ref="L1633:O1633" si="1835">IFERROR(L1623/L1598,"-")</f>
        <v>0.20879489858889944</v>
      </c>
      <c r="M1633" s="1">
        <f t="shared" si="1835"/>
        <v>0.21490683402582383</v>
      </c>
      <c r="N1633" s="1">
        <f t="shared" si="1835"/>
        <v>0.21890981102623203</v>
      </c>
      <c r="O1633" s="1">
        <f t="shared" si="1835"/>
        <v>0.218909811026232</v>
      </c>
      <c r="P1633" s="1">
        <f>IFERROR(P1623/P1598,"-")</f>
        <v>0.21890981102623225</v>
      </c>
      <c r="Q1633" s="1">
        <f>IFERROR(Q1623/Q1598,"-")</f>
        <v>0.21890981102623197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8.1953661871669817E-2</v>
      </c>
      <c r="G1636" s="1">
        <f t="shared" ref="G1636:K1636" si="1840">IFERROR(G1626/G1611,"-")</f>
        <v>8.3996210615660163E-2</v>
      </c>
      <c r="H1636" s="1">
        <f t="shared" si="1840"/>
        <v>8.7060033731645989E-2</v>
      </c>
      <c r="I1636" s="1">
        <f t="shared" si="1840"/>
        <v>8.7060033731645961E-2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0.11870351496053499</v>
      </c>
      <c r="G1637" s="1">
        <f t="shared" ref="G1637:K1637" si="1843">IFERROR(G1627/G1612,"-")</f>
        <v>0.11870351496053479</v>
      </c>
      <c r="H1637" s="1">
        <f t="shared" si="1843"/>
        <v>0.11870351496053505</v>
      </c>
      <c r="I1637" s="1">
        <f t="shared" si="1843"/>
        <v>0.11870351496053505</v>
      </c>
      <c r="J1637" s="1">
        <f t="shared" si="1843"/>
        <v>0.11870351496053501</v>
      </c>
      <c r="K1637" s="1">
        <f t="shared" si="1843"/>
        <v>0.11870351496053493</v>
      </c>
      <c r="L1637" s="1">
        <f t="shared" ref="L1637:O1637" si="1844">IFERROR(L1627/L1612,"-")</f>
        <v>0.11870351496053498</v>
      </c>
      <c r="M1637" s="1">
        <f t="shared" si="1844"/>
        <v>0.1187035149605349</v>
      </c>
      <c r="N1637" s="1">
        <f t="shared" si="1844"/>
        <v>0.11870351496053502</v>
      </c>
      <c r="O1637" s="1">
        <f t="shared" si="1844"/>
        <v>0.11870351496053506</v>
      </c>
      <c r="P1637" s="1">
        <f t="shared" si="1842"/>
        <v>0.11870351496053488</v>
      </c>
      <c r="Q1637" s="1">
        <f t="shared" si="1842"/>
        <v>0.11870351496053512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0.16346685209675799</v>
      </c>
      <c r="H1638" s="1">
        <f t="shared" si="1845"/>
        <v>0.16346685209675796</v>
      </c>
      <c r="I1638" s="1">
        <f t="shared" si="1845"/>
        <v>0.16346685209675807</v>
      </c>
      <c r="J1638" s="1">
        <f t="shared" si="1845"/>
        <v>0.16346685209675804</v>
      </c>
      <c r="K1638" s="1">
        <f t="shared" si="1845"/>
        <v>0.1634668520967579</v>
      </c>
      <c r="L1638" s="1">
        <f t="shared" ref="L1638:O1638" si="1846">IFERROR(L1628/L1613,"-")</f>
        <v>0.16346685209675788</v>
      </c>
      <c r="M1638" s="1">
        <f t="shared" si="1846"/>
        <v>0.16346685209675804</v>
      </c>
      <c r="N1638" s="1">
        <f t="shared" si="1846"/>
        <v>0.16346685209675796</v>
      </c>
      <c r="O1638" s="1">
        <f t="shared" si="1846"/>
        <v>0.1634668520967579</v>
      </c>
      <c r="P1638" s="1">
        <f t="shared" si="1842"/>
        <v>0.16346685209675801</v>
      </c>
      <c r="Q1638" s="1">
        <f t="shared" si="1842"/>
        <v>0.16346685209675799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0.10322365358776002</v>
      </c>
      <c r="G1639" s="1">
        <f t="shared" ref="G1639:K1639" si="1847">IFERROR(G1629/G1619,"-")</f>
        <v>0.10361084117088296</v>
      </c>
      <c r="H1639" s="1">
        <f t="shared" si="1847"/>
        <v>0.1041248973987666</v>
      </c>
      <c r="I1639" s="1">
        <f t="shared" si="1847"/>
        <v>0.10987198684824263</v>
      </c>
      <c r="J1639" s="1">
        <f t="shared" si="1847"/>
        <v>0.11536286038933442</v>
      </c>
      <c r="K1639" s="1">
        <f t="shared" si="1847"/>
        <v>0.11787871981858941</v>
      </c>
      <c r="L1639" s="1">
        <f t="shared" ref="L1639:O1639" si="1848">IFERROR(L1629/L1619,"-")</f>
        <v>0.12447116294009598</v>
      </c>
      <c r="M1639" s="1">
        <f t="shared" si="1848"/>
        <v>0.12704339921291033</v>
      </c>
      <c r="N1639" s="1">
        <f t="shared" si="1848"/>
        <v>0.12938761514899313</v>
      </c>
      <c r="O1639" s="1">
        <f t="shared" si="1848"/>
        <v>0.12938761514899302</v>
      </c>
      <c r="P1639" s="1">
        <f>IFERROR(P1629/P1619,"-")</f>
        <v>0.12938761514899297</v>
      </c>
      <c r="Q1639" s="1">
        <f>IFERROR(Q1629/Q1619,"-")</f>
        <v>0.129387615148993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10.966898260228106</v>
      </c>
      <c r="G1640" s="1">
        <f t="shared" ref="G1640:K1640" si="1849">G1641+G1645+G1649+G1655</f>
        <v>10.359825061375862</v>
      </c>
      <c r="H1640" s="1">
        <f t="shared" si="1849"/>
        <v>11.55090356021724</v>
      </c>
      <c r="I1640" s="1">
        <f t="shared" si="1849"/>
        <v>12.708985250764933</v>
      </c>
      <c r="J1640" s="1">
        <f t="shared" si="1849"/>
        <v>14.050530995455796</v>
      </c>
      <c r="K1640" s="1">
        <f t="shared" si="1849"/>
        <v>14.32670209063436</v>
      </c>
      <c r="L1640" s="1">
        <f t="shared" ref="L1640:O1640" si="1850">L1641+L1645+L1649+L1655</f>
        <v>14.799042427323082</v>
      </c>
      <c r="M1640" s="1">
        <f t="shared" si="1850"/>
        <v>14.989622280330218</v>
      </c>
      <c r="N1640" s="1">
        <f t="shared" si="1850"/>
        <v>15.594626529205643</v>
      </c>
      <c r="O1640" s="1">
        <f t="shared" si="1850"/>
        <v>18.899502512289843</v>
      </c>
      <c r="P1640" s="1">
        <f>P1641+P1645+P1649+P1655</f>
        <v>20.882391433549348</v>
      </c>
      <c r="Q1640" s="1">
        <f>Q1641+Q1645+Q1649+Q1655</f>
        <v>21.414894758498633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9.2070904964997489</v>
      </c>
      <c r="G1641" s="1">
        <f t="shared" ref="G1641:K1641" si="1853">SUM(G1642:G1644)</f>
        <v>9.5635617032792588</v>
      </c>
      <c r="H1641" s="1">
        <f t="shared" si="1853"/>
        <v>9.9543751540909682</v>
      </c>
      <c r="I1641" s="1">
        <f t="shared" si="1853"/>
        <v>10.606325108476744</v>
      </c>
      <c r="J1641" s="1">
        <f t="shared" si="1853"/>
        <v>11.359956258213588</v>
      </c>
      <c r="K1641" s="1">
        <f t="shared" si="1853"/>
        <v>12.665760298476426</v>
      </c>
      <c r="L1641" s="1">
        <f t="shared" ref="L1641:O1641" si="1854">SUM(L1642:L1644)</f>
        <v>13.976820732377041</v>
      </c>
      <c r="M1641" s="1">
        <f t="shared" si="1854"/>
        <v>14.988972071598278</v>
      </c>
      <c r="N1641" s="1">
        <f t="shared" si="1854"/>
        <v>15.593903063031476</v>
      </c>
      <c r="O1641" s="1">
        <f t="shared" si="1854"/>
        <v>18.898753421178288</v>
      </c>
      <c r="P1641" s="1">
        <f>SUM(P1642:P1644)</f>
        <v>20.881621159535236</v>
      </c>
      <c r="Q1641" s="1">
        <f>SUM(Q1642:Q1644)</f>
        <v>21.413063850734432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9.7093144614835278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10.080638548168261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10.452371972251036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10.945840131983291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11.438183668431586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11.929303025746954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12.418961275739385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1.5023704833988036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1.6576543621958209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1.7464704021975721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1.8945094238283595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1.9815471936665845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2.0283900091408094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2.1044849788631432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2.1805248951814806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2.2151060908524736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2.2674236088157023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2.2823325516334472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2.3116932149580505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1.9042325160316472E-6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3.2995890425039435E-6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5.6874723023025211E-6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0.16820368761640267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0.92805582785208951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1.7916972053456361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2.3560752041657604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2.4329568401957111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5.1931461439309983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6.6699855821548333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6.6824093600369938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4.7044007113496843E-5</v>
      </c>
      <c r="K1645" s="1">
        <f t="shared" si="1856"/>
        <v>6.9379246704722339E-5</v>
      </c>
      <c r="L1645" s="1">
        <f t="shared" ref="L1645:O1645" si="1857">SUM(L1646:L1648)</f>
        <v>1.3111365012956038E-4</v>
      </c>
      <c r="M1645" s="1">
        <f t="shared" si="1857"/>
        <v>6.5020873193988565E-4</v>
      </c>
      <c r="N1645" s="1">
        <f t="shared" si="1857"/>
        <v>7.2346617416717946E-4</v>
      </c>
      <c r="O1645" s="1">
        <f t="shared" si="1857"/>
        <v>7.4909111155534462E-4</v>
      </c>
      <c r="P1645" s="1">
        <f>SUM(P1646:P1648)</f>
        <v>7.702740141122186E-4</v>
      </c>
      <c r="Q1645" s="1">
        <f>SUM(Q1646:Q1648)</f>
        <v>1.8309077642022337E-3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8.8846518152991619E-6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3.8095362422184745E-5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2.6747409580712988E-4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3.2219930848915594E-4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2.7391362491290509E-4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2.6821317833437738E-4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6.2874915841282881E-4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0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0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1.9275578450328351E-4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1.9370778095217011E-4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2.5614871050709987E-4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2.7407475905787425E-4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9.6972539278427825E-4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4.7044007113496843E-5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6.0494594889423177E-5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9.3018287707375633E-5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1.8997885162947228E-4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2.0755908472585349E-4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2.1902877613533972E-4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2.2798607671996692E-4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2.3243321300512684E-4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0.79626335809660354</v>
      </c>
      <c r="H1649" s="1">
        <f t="shared" si="1859"/>
        <v>1.5965284061262723</v>
      </c>
      <c r="I1649" s="1">
        <f t="shared" si="1859"/>
        <v>2.102660142288189</v>
      </c>
      <c r="J1649" s="1">
        <f t="shared" si="1859"/>
        <v>2.6905276932350959</v>
      </c>
      <c r="K1649" s="1">
        <f t="shared" si="1859"/>
        <v>1.660872412911228</v>
      </c>
      <c r="L1649" s="1">
        <f t="shared" ref="L1649:O1649" si="1860">L1654</f>
        <v>0.82209058129591206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1.6634742470962594</v>
      </c>
      <c r="G1650" s="1">
        <f t="shared" ref="G1650:K1650" si="1862">G1649-G1651</f>
        <v>0.75267552143334127</v>
      </c>
      <c r="H1650" s="1">
        <f t="shared" si="1862"/>
        <v>1.509132544789215</v>
      </c>
      <c r="I1650" s="1">
        <f t="shared" si="1862"/>
        <v>1.9639278753781555</v>
      </c>
      <c r="J1650" s="1">
        <f t="shared" si="1862"/>
        <v>2.5268063901582876</v>
      </c>
      <c r="K1650" s="1">
        <f t="shared" si="1862"/>
        <v>1.5699405443968233</v>
      </c>
      <c r="L1650" s="1">
        <f t="shared" ref="L1650:O1650" si="1863">L1649-L1651</f>
        <v>0.77708034742984289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9.6333516632098742E-2</v>
      </c>
      <c r="G1651" s="1">
        <f t="shared" ref="G1651:K1651" si="1864">SUM(G1652:G1653)</f>
        <v>4.3587836663262255E-2</v>
      </c>
      <c r="H1651" s="1">
        <f t="shared" si="1864"/>
        <v>8.7395861337057304E-2</v>
      </c>
      <c r="I1651" s="1">
        <f t="shared" si="1864"/>
        <v>0.13873226691003354</v>
      </c>
      <c r="J1651" s="1">
        <f t="shared" si="1864"/>
        <v>0.16372130307680824</v>
      </c>
      <c r="K1651" s="1">
        <f t="shared" si="1864"/>
        <v>9.0931868514404796E-2</v>
      </c>
      <c r="L1651" s="1">
        <f t="shared" ref="L1651:O1651" si="1865">SUM(L1652:L1653)</f>
        <v>4.5010233866069123E-2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9.6333516632098742E-2</v>
      </c>
      <c r="G1652" s="1">
        <f>[1]Transport!C$25/SUM([1]Transport!C$21,[1]Transport!C$25)*G1649*(G$35+G$600)/(G$35+G$600+G$39)</f>
        <v>4.3587836663262255E-2</v>
      </c>
      <c r="H1652" s="1">
        <f>[1]Transport!D$25/SUM([1]Transport!D$21,[1]Transport!D$25)*H1649*(H$35+H$600)/(H$35+H$600+H$39)</f>
        <v>8.7395861337057304E-2</v>
      </c>
      <c r="I1652" s="1">
        <f>[1]Transport!E$25/SUM([1]Transport!E$21,[1]Transport!E$25)*I1649*(I$35+I$600)/(I$35+I$600+I$39)</f>
        <v>0.13873226691003354</v>
      </c>
      <c r="J1652" s="1">
        <f>[1]Transport!F$25/SUM([1]Transport!F$21,[1]Transport!F$25)*J1649*(J$35+J$600)/(J$35+J$600+J$39)</f>
        <v>0.16372130307680824</v>
      </c>
      <c r="K1652" s="1">
        <f>[1]Transport!G$25/SUM([1]Transport!G$21,[1]Transport!G$25)*K1649*(K$35+K$600)/(K$35+K$600+K$39)</f>
        <v>9.0931868514404796E-2</v>
      </c>
      <c r="L1652" s="1">
        <f>[1]Transport!H$25/SUM([1]Transport!H$21,[1]Transport!H$25)*L1649*(L$35+L$600)/(L$35+L$600+L$39)</f>
        <v>4.5010233866069123E-2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0</v>
      </c>
      <c r="L1653" s="1">
        <f>(L$39+L$719)/([1]Transport!H$21+[1]Transport!H$25)*L1649</f>
        <v>0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0.79626335809660354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1.5965284061262723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2.102660142288189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2.6905276932350959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1.660872412911228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0.82209058129591206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0.39583661306043916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0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3.3602900293718205E-5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1.786898724603133E-5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0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0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0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0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3.9325479359243791E-4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17.380414492575348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15.762717784482851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14.414789100069534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13.875459839387014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13.336130871659822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12.670267535090652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12.257468432946286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12.257181501644494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5.6820448019986944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2.0429561994847516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2.042936836211418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30.629089801343056</v>
      </c>
      <c r="G1663" s="1">
        <f>IF([1]Transport!C$23+[1]Transport_Aviation_Intl!C$11&lt;0,0,[1]Transport!C$23+[1]Transport_Aviation_Intl!C$11)</f>
        <v>59.87998591013497</v>
      </c>
      <c r="H1663" s="1">
        <f>IF([1]Transport!D$23+[1]Transport_Aviation_Intl!D$11&lt;0,0,[1]Transport!D$23+[1]Transport_Aviation_Intl!D$11)</f>
        <v>86.121951547581858</v>
      </c>
      <c r="I1663" s="1">
        <f>IF([1]Transport!E$23+[1]Transport_Aviation_Intl!E$11&lt;0,0,[1]Transport!E$23+[1]Transport_Aviation_Intl!E$11)</f>
        <v>86.885774844739814</v>
      </c>
      <c r="J1663" s="1">
        <f>IF([1]Transport!F$23+[1]Transport_Aviation_Intl!F$11&lt;0,0,[1]Transport!F$23+[1]Transport_Aviation_Intl!F$11)</f>
        <v>91.108005096472965</v>
      </c>
      <c r="K1663" s="1">
        <f>IF([1]Transport!G$23+[1]Transport_Aviation_Intl!G$11&lt;0,0,[1]Transport!G$23+[1]Transport_Aviation_Intl!G$11)</f>
        <v>94.053503851404585</v>
      </c>
      <c r="L1663" s="1">
        <f>IF([1]Transport!H$23+[1]Transport_Aviation_Intl!H$11&lt;0,0,[1]Transport!H$23+[1]Transport_Aviation_Intl!H$11)</f>
        <v>95.953898559621621</v>
      </c>
      <c r="M1663" s="1">
        <f>IF([1]Transport!I$23+[1]Transport_Aviation_Intl!I$11&lt;0,0,[1]Transport!I$23+[1]Transport_Aviation_Intl!I$11)</f>
        <v>97.575148670225573</v>
      </c>
      <c r="N1663" s="1">
        <f>IF([1]Transport!J$23+[1]Transport_Aviation_Intl!J$11&lt;0,0,[1]Transport!J$23+[1]Transport_Aviation_Intl!J$11)</f>
        <v>95.327383473024028</v>
      </c>
      <c r="O1663" s="1">
        <f>IF([1]Transport!K$23+[1]Transport_Aviation_Intl!K$11&lt;0,0,[1]Transport!K$23+[1]Transport_Aviation_Intl!K$11)</f>
        <v>95.640715954652222</v>
      </c>
      <c r="P1663" s="1">
        <f>IF([1]Transport!L$23+[1]Transport_Aviation_Intl!L$11&lt;0,0,[1]Transport!L$23+[1]Transport_Aviation_Intl!L$11)</f>
        <v>97.191709192027389</v>
      </c>
      <c r="Q1663" s="1">
        <f>IF([1]Transport!M$23+[1]Transport_Aviation_Intl!M$11&lt;0,0,[1]Transport!M$23+[1]Transport_Aviation_Intl!M$11)</f>
        <v>98.866340562478882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9.1022247893289803E-4</v>
      </c>
      <c r="G1664" s="1">
        <f t="shared" si="1871"/>
        <v>1.41063146129861E-5</v>
      </c>
      <c r="H1664" s="1">
        <f t="shared" si="1871"/>
        <v>1.6544428118039499E-3</v>
      </c>
      <c r="I1664" s="1">
        <f t="shared" si="1871"/>
        <v>6.4094096602654362</v>
      </c>
      <c r="J1664" s="1">
        <f t="shared" si="1871"/>
        <v>6.4094096602654362</v>
      </c>
      <c r="K1664" s="1">
        <f t="shared" si="1871"/>
        <v>6.931740098268909</v>
      </c>
      <c r="L1664" s="1">
        <f t="shared" ref="L1664:O1664" si="1872">L36</f>
        <v>7.0941776394698328</v>
      </c>
      <c r="M1664" s="1">
        <f t="shared" si="1872"/>
        <v>7.3382162870689589</v>
      </c>
      <c r="N1664" s="1">
        <f t="shared" si="1872"/>
        <v>7.5113487955948246</v>
      </c>
      <c r="O1664" s="1">
        <f t="shared" si="1872"/>
        <v>7.5197469713626379</v>
      </c>
      <c r="P1664" s="1">
        <f>P36</f>
        <v>7.4073901079450195</v>
      </c>
      <c r="Q1664" s="1">
        <f>Q36</f>
        <v>7.3853159990564317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0.52233043800347279</v>
      </c>
      <c r="K1665" s="1">
        <f t="shared" si="1873"/>
        <v>0.1624375412009238</v>
      </c>
      <c r="L1665" s="1">
        <f t="shared" ref="L1665:O1665" si="1874">L40</f>
        <v>0.24403864759912608</v>
      </c>
      <c r="M1665" s="1">
        <f t="shared" si="1874"/>
        <v>0.1731325085258657</v>
      </c>
      <c r="N1665" s="1">
        <f t="shared" si="1874"/>
        <v>8.3981757678133206E-3</v>
      </c>
      <c r="O1665" s="1">
        <f t="shared" si="1874"/>
        <v>3.1962695768418925E-2</v>
      </c>
      <c r="P1665" s="1">
        <f>P40</f>
        <v>0</v>
      </c>
      <c r="Q1665" s="1">
        <f>Q40</f>
        <v>0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0.24502544727043557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0.2542121579342036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0.26339562320738258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0.27583082488320715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0.28823768649884873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0.30061369928644438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0.31295289274968818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2.5095644960171096E-2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2.7689511874750126E-2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2.9173097868538972E-2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3.1645946455588339E-2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3.3099828167270882E-2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3.3882292066199797E-2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3.5153384892176023E-2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3.6423558104318098E-2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3.7001203510991808E-2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3.7875117016688685E-2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3.812415647787349E-2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3.8614597944030632E-2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4.69848675151288E-6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8.1413773113956305E-6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1.40332197024204E-5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8.2114323031576199E-5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1.46635268805805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2.8846291124659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4.0375650896100197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4.0378171212634104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10.535805452423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14.1321906808972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14.1322018404327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1.594073905193325E-7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7.0975395794273255E-7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5.1676202279687415E-6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6.2249155715875539E-6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5.2920324285789773E-6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5.1818993595848951E-6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1.214748239274484E-5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0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0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1.1438320672288752E-6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1.1494813091903067E-6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1.5200120183804692E-6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1.6263869799615995E-6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5.7544472843245783E-6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8.4372404062250399E-5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1.0849574083429199E-4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1.6682627686649001E-4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3.4072294042242402E-4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3.7225270630180399E-4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3.9282334850359902E-4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4.0888807237820401E-4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4.1686391462876298E-4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0.72174287717568797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1.44711293520365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1.9058769506176501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2.43872731137375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1.50543513239353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0.745152989159099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1.6043550398288867E-3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0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0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1.3619503770072628E-7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7.2424325590192905E-8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0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0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0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0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1.5938907347627358E-6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17.1765384095151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15.5778176394571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14.2457004548522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13.712697644968401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13.1796951246035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12.521642511361501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12.113685633438701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12.113402067904101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5.6153931672807902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2.0189918741234201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2.01897273798554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2.5236122307341263E-2</v>
      </c>
      <c r="L1678" s="7">
        <f t="shared" ref="L1678:O1678" si="1879">IFERROR(L1667/L1642,"-")</f>
        <v>2.5217862610538311E-2</v>
      </c>
      <c r="M1678" s="7">
        <f t="shared" si="1879"/>
        <v>2.5199602913735318E-2</v>
      </c>
      <c r="N1678" s="7">
        <f t="shared" si="1879"/>
        <v>2.5199602913735322E-2</v>
      </c>
      <c r="O1678" s="7">
        <f t="shared" si="1879"/>
        <v>2.5199602913735353E-2</v>
      </c>
      <c r="P1678" s="7">
        <f t="shared" ref="P1678:Q1680" si="1880">IFERROR(P1667/P1642,"-")</f>
        <v>2.5199602913735308E-2</v>
      </c>
      <c r="Q1678" s="7">
        <f t="shared" si="1880"/>
        <v>2.5199602913735311E-2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1.6704032219401282E-2</v>
      </c>
      <c r="G1679" s="7">
        <f t="shared" si="1878"/>
        <v>1.6704032219401314E-2</v>
      </c>
      <c r="H1679" s="7">
        <f t="shared" si="1878"/>
        <v>1.6704032219401289E-2</v>
      </c>
      <c r="I1679" s="7">
        <f t="shared" si="1878"/>
        <v>1.6704032219401314E-2</v>
      </c>
      <c r="J1679" s="7">
        <f t="shared" si="1878"/>
        <v>1.6704032219401314E-2</v>
      </c>
      <c r="K1679" s="7">
        <f t="shared" si="1878"/>
        <v>1.670403221940131E-2</v>
      </c>
      <c r="L1679" s="7">
        <f t="shared" ref="L1679:O1679" si="1881">IFERROR(L1668/L1643,"-")</f>
        <v>1.6704032219401307E-2</v>
      </c>
      <c r="M1679" s="7">
        <f t="shared" si="1881"/>
        <v>1.67040322194013E-2</v>
      </c>
      <c r="N1679" s="7">
        <f t="shared" si="1881"/>
        <v>1.670403221940131E-2</v>
      </c>
      <c r="O1679" s="7">
        <f t="shared" si="1881"/>
        <v>1.670403221940131E-2</v>
      </c>
      <c r="P1679" s="7">
        <f t="shared" si="1880"/>
        <v>1.6704032219401303E-2</v>
      </c>
      <c r="Q1679" s="7">
        <f t="shared" si="1880"/>
        <v>1.6704032219401293E-2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2.4673913043478319</v>
      </c>
      <c r="H1680">
        <f t="shared" si="1878"/>
        <v>2.4673913043478355</v>
      </c>
      <c r="I1680">
        <f t="shared" si="1878"/>
        <v>2.4673913043478346</v>
      </c>
      <c r="J1680">
        <f t="shared" si="1878"/>
        <v>4.8818384540321266E-4</v>
      </c>
      <c r="K1680">
        <f t="shared" si="1878"/>
        <v>1.5800263777792389</v>
      </c>
      <c r="L1680">
        <f t="shared" ref="L1680:O1680" si="1882">IFERROR(L1669/L1644,"-")</f>
        <v>1.6099981089770281</v>
      </c>
      <c r="M1680">
        <f t="shared" si="1882"/>
        <v>1.7136826033698875</v>
      </c>
      <c r="N1680">
        <f t="shared" si="1882"/>
        <v>1.6596336829956266</v>
      </c>
      <c r="O1680">
        <f t="shared" si="1882"/>
        <v>2.0287904789153166</v>
      </c>
      <c r="P1680">
        <f t="shared" si="1880"/>
        <v>2.1187737974587337</v>
      </c>
      <c r="Q1680">
        <f t="shared" si="1880"/>
        <v>2.11483629317113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1.7941883805152242E-2</v>
      </c>
      <c r="L1681">
        <f t="shared" ref="L1681:O1681" si="1884">IFERROR(L1670/L1646,"-")</f>
        <v>1.8630980592257314E-2</v>
      </c>
      <c r="M1681">
        <f t="shared" si="1884"/>
        <v>1.9320077379362401E-2</v>
      </c>
      <c r="N1681">
        <f t="shared" si="1884"/>
        <v>1.9320077379362414E-2</v>
      </c>
      <c r="O1681">
        <f t="shared" si="1884"/>
        <v>1.9320077379362408E-2</v>
      </c>
      <c r="P1681">
        <f t="shared" ref="P1681:Q1683" si="1885">IFERROR(P1670/P1646,"-")</f>
        <v>1.932007737936239E-2</v>
      </c>
      <c r="Q1681">
        <f t="shared" si="1885"/>
        <v>1.9320077379362401E-2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 t="str">
        <f t="shared" si="1883"/>
        <v>-</v>
      </c>
      <c r="L1682" t="str">
        <f t="shared" ref="L1682:O1682" si="1886">IFERROR(L1671/L1647,"-")</f>
        <v>-</v>
      </c>
      <c r="M1682">
        <f t="shared" si="1886"/>
        <v>5.9340998257273597E-3</v>
      </c>
      <c r="N1682">
        <f t="shared" si="1886"/>
        <v>5.9340998257273623E-3</v>
      </c>
      <c r="O1682">
        <f t="shared" si="1886"/>
        <v>5.9340998257273597E-3</v>
      </c>
      <c r="P1682">
        <f t="shared" si="1885"/>
        <v>5.9340998257273589E-3</v>
      </c>
      <c r="Q1682">
        <f t="shared" si="1885"/>
        <v>5.9340998257273571E-3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1.7934782608695785</v>
      </c>
      <c r="K1683">
        <f t="shared" si="1883"/>
        <v>1.7934782608695723</v>
      </c>
      <c r="L1683">
        <f t="shared" ref="L1683:O1683" si="1887">IFERROR(L1672/L1648,"-")</f>
        <v>1.7934782608695772</v>
      </c>
      <c r="M1683">
        <f t="shared" si="1887"/>
        <v>1.7934782608695701</v>
      </c>
      <c r="N1683">
        <f t="shared" si="1887"/>
        <v>1.7934782608695727</v>
      </c>
      <c r="O1683">
        <f t="shared" si="1887"/>
        <v>1.7934782608695681</v>
      </c>
      <c r="P1683">
        <f t="shared" si="1885"/>
        <v>1.7934782608695761</v>
      </c>
      <c r="Q1683">
        <f t="shared" si="1885"/>
        <v>1.7934782608695776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0.90641226905247763</v>
      </c>
      <c r="H1684" s="4">
        <f t="shared" si="1888"/>
        <v>0.90641226905247763</v>
      </c>
      <c r="I1684" s="4">
        <f t="shared" si="1888"/>
        <v>0.90641226905248107</v>
      </c>
      <c r="J1684" s="4">
        <f t="shared" si="1888"/>
        <v>0.90641226905247696</v>
      </c>
      <c r="K1684" s="4">
        <f t="shared" si="1888"/>
        <v>0.90641226905247785</v>
      </c>
      <c r="L1684" s="4">
        <f t="shared" ref="L1684:O1684" si="1889">IFERROR(L1673/L1654,"-")</f>
        <v>0.90641226905247885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4.0530738867855113E-3</v>
      </c>
      <c r="G1686" s="1" t="str">
        <f t="shared" si="1890"/>
        <v>-</v>
      </c>
      <c r="H1686" t="str">
        <f t="shared" si="1890"/>
        <v>-</v>
      </c>
      <c r="I1686" t="str">
        <f t="shared" si="1890"/>
        <v>-</v>
      </c>
      <c r="J1686" t="str">
        <f t="shared" si="1890"/>
        <v>-</v>
      </c>
      <c r="K1686">
        <f t="shared" si="1890"/>
        <v>4.0530738867855061E-3</v>
      </c>
      <c r="L1686">
        <f t="shared" ref="L1686:O1686" si="1893">IFERROR(L1675/L1661,"-")</f>
        <v>4.0530738867855095E-3</v>
      </c>
      <c r="M1686" t="str">
        <f t="shared" si="1893"/>
        <v>-</v>
      </c>
      <c r="N1686" t="str">
        <f t="shared" si="1893"/>
        <v>-</v>
      </c>
      <c r="O1686" t="str">
        <f t="shared" si="1893"/>
        <v>-</v>
      </c>
      <c r="P1686" t="str">
        <f t="shared" si="1892"/>
        <v>-</v>
      </c>
      <c r="Q1686">
        <f t="shared" si="1892"/>
        <v>4.0530738867855095E-3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0.98826978015125355</v>
      </c>
      <c r="H1687" s="4">
        <f t="shared" si="1890"/>
        <v>0.98826978015125222</v>
      </c>
      <c r="I1687" s="4">
        <f t="shared" si="1890"/>
        <v>0.98826978015123934</v>
      </c>
      <c r="J1687" s="4">
        <f t="shared" si="1890"/>
        <v>0.98826978015124256</v>
      </c>
      <c r="K1687" s="4">
        <f t="shared" si="1890"/>
        <v>0.98826978015124622</v>
      </c>
      <c r="L1687" s="4">
        <f t="shared" ref="L1687:O1687" si="1894">IFERROR(L1676/L1662,"-")</f>
        <v>0.98826978015124545</v>
      </c>
      <c r="M1687" s="4">
        <f t="shared" si="1894"/>
        <v>0.988269780151249</v>
      </c>
      <c r="N1687" s="4">
        <f t="shared" si="1894"/>
        <v>0.98826978015124411</v>
      </c>
      <c r="O1687" s="4">
        <f t="shared" si="1894"/>
        <v>0.98826978015124778</v>
      </c>
      <c r="P1687" s="4">
        <f t="shared" si="1892"/>
        <v>0.98826978015124578</v>
      </c>
      <c r="Q1687" s="4">
        <f t="shared" si="1892"/>
        <v>0.988269780151246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34.604534401972941</v>
      </c>
      <c r="G1688" s="3">
        <f t="shared" ref="G1688:K1688" si="1895">SUM(G1689:G1691,G1694:G1696,-G1701)</f>
        <v>32.369764082646363</v>
      </c>
      <c r="H1688" s="3">
        <f t="shared" si="1895"/>
        <v>30.868274731750375</v>
      </c>
      <c r="I1688" s="3">
        <f t="shared" si="1895"/>
        <v>27.291951125388209</v>
      </c>
      <c r="J1688" s="3">
        <f t="shared" si="1895"/>
        <v>23.720872730931038</v>
      </c>
      <c r="K1688" s="3">
        <f t="shared" si="1895"/>
        <v>22.343676785321126</v>
      </c>
      <c r="L1688" s="3">
        <f t="shared" ref="L1688:O1688" si="1896">SUM(L1689:L1691,L1694:L1696,-L1701)</f>
        <v>21.452277445139938</v>
      </c>
      <c r="M1688" s="3">
        <f>SUM(M1689:M1691,M1694:M1696,-M1701)</f>
        <v>20.382337805835839</v>
      </c>
      <c r="N1688" s="3">
        <f t="shared" si="1896"/>
        <v>19.556966861248608</v>
      </c>
      <c r="O1688" s="3">
        <f t="shared" si="1896"/>
        <v>18.228006762723979</v>
      </c>
      <c r="P1688" s="3">
        <f>SUM(P1689:P1691,P1694:P1696,-P1701)</f>
        <v>17.043776425492386</v>
      </c>
      <c r="Q1688" s="3">
        <f>SUM(Q1689:Q1691,Q1694:Q1696,-Q1701)</f>
        <v>15.432911470372556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2.5942862024949283</v>
      </c>
      <c r="G1689" s="1">
        <f>[1]Summary!C53+[1]Summary!C59</f>
        <v>2.3767009093630644</v>
      </c>
      <c r="H1689" s="1">
        <f>[1]Summary!D53+[1]Summary!D59</f>
        <v>2.3751988081473594</v>
      </c>
      <c r="I1689" s="1">
        <f>[1]Summary!E53+[1]Summary!E59</f>
        <v>2.3929895974446374</v>
      </c>
      <c r="J1689" s="1">
        <f>[1]Summary!F53+[1]Summary!F59</f>
        <v>2.3563077753492676</v>
      </c>
      <c r="K1689" s="1">
        <f>[1]Summary!G53+[1]Summary!G59</f>
        <v>2.5769767099114742</v>
      </c>
      <c r="L1689" s="1">
        <f>[1]Summary!H53+[1]Summary!H59</f>
        <v>2.9191144675082898</v>
      </c>
      <c r="M1689" s="1">
        <f>[1]Summary!I53+[1]Summary!I59</f>
        <v>3.1003940957438809</v>
      </c>
      <c r="N1689" s="1">
        <f>[1]Summary!J53+[1]Summary!J59</f>
        <v>3.4651284937378786</v>
      </c>
      <c r="O1689" s="1">
        <f>[1]Summary!K53+[1]Summary!K59</f>
        <v>3.5484236237842377</v>
      </c>
      <c r="P1689" s="1">
        <f>[1]Summary!L53+[1]Summary!L59</f>
        <v>3.4355516845553375</v>
      </c>
      <c r="Q1689" s="1">
        <f>[1]Summary!M53+[1]Summary!M59</f>
        <v>3.3542601805560834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0</v>
      </c>
      <c r="L1690" s="1">
        <f>[1]Summary!H54+[1]Summary!H61+[1]Summary!H62</f>
        <v>0</v>
      </c>
      <c r="M1690" s="1">
        <f>[1]Summary!I54+[1]Summary!I61+[1]Summary!I62</f>
        <v>0</v>
      </c>
      <c r="N1690" s="1">
        <f>[1]Summary!J54+[1]Summary!J61+[1]Summary!J62</f>
        <v>0</v>
      </c>
      <c r="O1690" s="1">
        <f>[1]Summary!K54+[1]Summary!K61+[1]Summary!K62</f>
        <v>0</v>
      </c>
      <c r="P1690" s="1">
        <f>[1]Summary!L54+[1]Summary!L61+[1]Summary!L62</f>
        <v>0</v>
      </c>
      <c r="Q1690" s="1">
        <f>[1]Summary!M54+[1]Summary!M61+[1]Summary!M62</f>
        <v>0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6.4921659362470203</v>
      </c>
      <c r="G1691" s="1">
        <f>[1]Summary!C55+[1]Summary!C60</f>
        <v>6.074854096965681</v>
      </c>
      <c r="H1691" s="1">
        <f>[1]Summary!D55+[1]Summary!D60</f>
        <v>5.7653261271974037</v>
      </c>
      <c r="I1691" s="1">
        <f>[1]Summary!E55+[1]Summary!E60</f>
        <v>5.2543798554748111</v>
      </c>
      <c r="J1691" s="1">
        <f>[1]Summary!F55+[1]Summary!F60</f>
        <v>4.9455584972451208</v>
      </c>
      <c r="K1691" s="1">
        <f>[1]Summary!G55+[1]Summary!G60</f>
        <v>4.6047186838289775</v>
      </c>
      <c r="L1691" s="1">
        <f>[1]Summary!H55+[1]Summary!H60</f>
        <v>4.355593975577146</v>
      </c>
      <c r="M1691" s="1">
        <f>[1]Summary!I55+[1]Summary!I60</f>
        <v>4.2213018228134587</v>
      </c>
      <c r="N1691" s="1">
        <f>[1]Summary!J55+[1]Summary!J60</f>
        <v>3.8565673876130648</v>
      </c>
      <c r="O1691" s="1">
        <f>[1]Summary!K55+[1]Summary!K60</f>
        <v>3.718523935103748</v>
      </c>
      <c r="P1691" s="1">
        <f>[1]Summary!L55+[1]Summary!L60</f>
        <v>3.7230436204382431</v>
      </c>
      <c r="Q1691" s="1">
        <f>[1]Summary!M55+[1]Summary!M60</f>
        <v>3.6447095114561474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4.40281913576238</v>
      </c>
      <c r="G1692" s="1">
        <f t="shared" ref="G1692:K1692" si="1901">G1691-G1693</f>
        <v>3.9638409270916006</v>
      </c>
      <c r="H1692" s="1">
        <f t="shared" si="1901"/>
        <v>3.6630566561361437</v>
      </c>
      <c r="I1692" s="1">
        <f t="shared" si="1901"/>
        <v>3.1607227930621713</v>
      </c>
      <c r="J1692" s="1">
        <f t="shared" si="1901"/>
        <v>2.8600235424756408</v>
      </c>
      <c r="K1692" s="1">
        <f t="shared" si="1901"/>
        <v>2.5273058367026673</v>
      </c>
      <c r="L1692" s="1">
        <f t="shared" ref="L1692:O1692" si="1902">L1691-L1693</f>
        <v>2.2850132738864959</v>
      </c>
      <c r="M1692" s="1">
        <f t="shared" si="1902"/>
        <v>2.1575532665584687</v>
      </c>
      <c r="N1692" s="1">
        <f t="shared" si="1902"/>
        <v>1.7928188313580748</v>
      </c>
      <c r="O1692" s="1">
        <f t="shared" si="1902"/>
        <v>1.654775378848758</v>
      </c>
      <c r="P1692" s="1">
        <f>P1691-P1693</f>
        <v>1.6592950641832531</v>
      </c>
      <c r="Q1692" s="1">
        <f>Q1691-Q1693</f>
        <v>1.5809609552011574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2.0855349547694799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2.0774128471263102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2.0705807016906501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2.06374855625499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2.06374855625499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2.06374855625499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2.06374855625499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2.06374855625499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3.7902321143463897</v>
      </c>
      <c r="G1694" s="1">
        <f>[1]Summary!C56</f>
        <v>3.4573368219657299</v>
      </c>
      <c r="H1694" s="1">
        <f>[1]Summary!D56</f>
        <v>3.4258390972291601</v>
      </c>
      <c r="I1694" s="1">
        <f>[1]Summary!E56</f>
        <v>3.44905627019679</v>
      </c>
      <c r="J1694" s="1">
        <f>[1]Summary!F56</f>
        <v>3.4129001282289502</v>
      </c>
      <c r="K1694" s="1">
        <f>[1]Summary!G56</f>
        <v>3.2018865786975499</v>
      </c>
      <c r="L1694" s="1">
        <f>[1]Summary!H56</f>
        <v>3.0206646724486261</v>
      </c>
      <c r="M1694" s="1">
        <f>[1]Summary!I56</f>
        <v>2.7146076309664382</v>
      </c>
      <c r="N1694" s="1">
        <f>[1]Summary!J56</f>
        <v>2.417894610831234</v>
      </c>
      <c r="O1694" s="1">
        <f>[1]Summary!K56</f>
        <v>2.2741693986923992</v>
      </c>
      <c r="P1694" s="1">
        <f>[1]Summary!L56</f>
        <v>1.9791118681717661</v>
      </c>
      <c r="Q1694" s="1">
        <f>[1]Summary!M56</f>
        <v>1.7688564305016929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7.1745332752841602</v>
      </c>
      <c r="G1695" s="1">
        <f>[1]Summary!C57</f>
        <v>6.5875999872532649</v>
      </c>
      <c r="H1695" s="1">
        <f>[1]Summary!D57</f>
        <v>6.2722141688038393</v>
      </c>
      <c r="I1695" s="1">
        <f>[1]Summary!E57</f>
        <v>6.5365165981925495</v>
      </c>
      <c r="J1695" s="1">
        <f>[1]Summary!F57</f>
        <v>5.9913035788509923</v>
      </c>
      <c r="K1695" s="1">
        <f>[1]Summary!G57</f>
        <v>5.7155849825848897</v>
      </c>
      <c r="L1695" s="1">
        <f>[1]Summary!H57</f>
        <v>5.5601127119902305</v>
      </c>
      <c r="M1695" s="1">
        <f>[1]Summary!I57</f>
        <v>5.2383021341481601</v>
      </c>
      <c r="N1695" s="1">
        <f>[1]Summary!J57</f>
        <v>4.9603021220775299</v>
      </c>
      <c r="O1695" s="1">
        <f>[1]Summary!K57</f>
        <v>4.5079053912038498</v>
      </c>
      <c r="P1695" s="1">
        <f>[1]Summary!L57</f>
        <v>4.1397890680544398</v>
      </c>
      <c r="Q1695" s="1">
        <f>[1]Summary!M57</f>
        <v>2.9454879748928393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14.553316873600446</v>
      </c>
      <c r="G1696" s="1">
        <f>[1]Summary!C58</f>
        <v>13.873272267098621</v>
      </c>
      <c r="H1696" s="1">
        <f>[1]Summary!D58</f>
        <v>13.029696530372615</v>
      </c>
      <c r="I1696" s="1">
        <f>[1]Summary!E58</f>
        <v>9.6590088040794182</v>
      </c>
      <c r="J1696" s="1">
        <f>[1]Summary!F58</f>
        <v>7.0148027512567062</v>
      </c>
      <c r="K1696" s="1">
        <f>[1]Summary!G58</f>
        <v>6.2445098302982336</v>
      </c>
      <c r="L1696" s="1">
        <f>[1]Summary!H58</f>
        <v>5.5967916176156463</v>
      </c>
      <c r="M1696" s="1">
        <f>[1]Summary!I58</f>
        <v>5.1077321221639016</v>
      </c>
      <c r="N1696" s="1">
        <f>[1]Summary!J58</f>
        <v>4.8570742469889003</v>
      </c>
      <c r="O1696" s="1">
        <f>[1]Summary!K58</f>
        <v>4.1789844139397445</v>
      </c>
      <c r="P1696" s="1">
        <f>[1]Summary!L58</f>
        <v>3.7662801842725977</v>
      </c>
      <c r="Q1696" s="1">
        <f>[1]Summary!M58</f>
        <v>3.7195973729657945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</v>
      </c>
      <c r="L1697" s="1">
        <f>-[1]Summary!H59</f>
        <v>0</v>
      </c>
      <c r="M1697" s="1">
        <f>-[1]Summary!I59</f>
        <v>0</v>
      </c>
      <c r="N1697" s="1">
        <f>-[1]Summary!J59</f>
        <v>0</v>
      </c>
      <c r="O1697" s="1">
        <f>-[1]Summary!K59</f>
        <v>0</v>
      </c>
      <c r="P1697" s="1">
        <f>-[1]Summary!L59</f>
        <v>0</v>
      </c>
      <c r="Q1697" s="1">
        <f>-[1]Summary!M59</f>
        <v>0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</v>
      </c>
      <c r="L1698" s="1">
        <f>-[1]Summary!H60</f>
        <v>0</v>
      </c>
      <c r="M1698" s="1">
        <f>-[1]Summary!I60</f>
        <v>0</v>
      </c>
      <c r="N1698" s="1">
        <f>-[1]Summary!J60</f>
        <v>0</v>
      </c>
      <c r="O1698" s="1">
        <f>-[1]Summary!K60</f>
        <v>0</v>
      </c>
      <c r="P1698" s="1">
        <f>-[1]Summary!L60</f>
        <v>0</v>
      </c>
      <c r="Q1698" s="1">
        <f>-[1]Summary!M60</f>
        <v>0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</v>
      </c>
      <c r="N1699" s="1">
        <f>-[1]Summary!J61</f>
        <v>0</v>
      </c>
      <c r="O1699" s="1">
        <f>-[1]Summary!K61</f>
        <v>0</v>
      </c>
      <c r="P1699" s="1">
        <f>-[1]Summary!L61</f>
        <v>0</v>
      </c>
      <c r="Q1699" s="1">
        <f>-[1]Summary!M61</f>
        <v>0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0</v>
      </c>
      <c r="L1700" s="1">
        <f>-[1]Summary!H62</f>
        <v>0</v>
      </c>
      <c r="M1700" s="1">
        <f>-[1]Summary!I62</f>
        <v>0</v>
      </c>
      <c r="N1700" s="1">
        <f>-[1]Summary!J62</f>
        <v>0</v>
      </c>
      <c r="O1700" s="1">
        <f>-[1]Summary!K62</f>
        <v>0</v>
      </c>
      <c r="P1700" s="1">
        <f>-[1]Summary!L62</f>
        <v>0</v>
      </c>
      <c r="Q1700" s="1">
        <f>-[1]Summary!M62</f>
        <v>0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0</v>
      </c>
      <c r="L1701" s="1">
        <f>-[1]Summary!H63</f>
        <v>0</v>
      </c>
      <c r="M1701" s="1">
        <f>-[1]Summary!I63</f>
        <v>0</v>
      </c>
      <c r="N1701" s="1">
        <f>-[1]Summary!J63</f>
        <v>0</v>
      </c>
      <c r="O1701" s="1">
        <f>-[1]Summary!K63</f>
        <v>0</v>
      </c>
      <c r="P1701" s="1">
        <f>-[1]Summary!L63</f>
        <v>0</v>
      </c>
      <c r="Q1701" s="1">
        <f>-[1]Summary!M63</f>
        <v>0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0</v>
      </c>
      <c r="K1702" s="3">
        <f t="shared" si="1903"/>
        <v>0</v>
      </c>
      <c r="L1702" s="3">
        <f t="shared" ref="L1702:O1702" si="1904">SUM(L1703:L1705)</f>
        <v>0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</v>
      </c>
      <c r="K1703" s="1">
        <f>[1]Summary!B$77</f>
        <v>0</v>
      </c>
      <c r="L1703" s="1">
        <f>[1]Summary!C$77</f>
        <v>0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</v>
      </c>
      <c r="K1704" s="1">
        <f>[1]Summary!B$78</f>
        <v>0</v>
      </c>
      <c r="L1704" s="1">
        <f>[1]Summary!C$78</f>
        <v>0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0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0</v>
      </c>
      <c r="L1707" s="1">
        <f t="shared" ref="L1707:O1707" si="1909">SUM(L1708:L1709)</f>
        <v>0</v>
      </c>
      <c r="M1707" s="1">
        <f t="shared" si="1909"/>
        <v>0</v>
      </c>
      <c r="N1707" s="1">
        <f t="shared" si="1909"/>
        <v>0</v>
      </c>
      <c r="O1707" s="1">
        <f t="shared" si="1909"/>
        <v>0</v>
      </c>
      <c r="P1707" s="1">
        <f>SUM(P1708:P1709)</f>
        <v>0</v>
      </c>
      <c r="Q1707" s="1">
        <f>SUM(Q1708:Q1709)</f>
        <v>0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0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0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0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0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0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0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0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0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0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0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0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0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0</v>
      </c>
      <c r="L1710" s="1">
        <f t="shared" ref="L1710:O1710" si="1911">L1701</f>
        <v>0</v>
      </c>
      <c r="M1710" s="1">
        <f t="shared" si="1911"/>
        <v>0</v>
      </c>
      <c r="N1710" s="1">
        <f t="shared" si="1911"/>
        <v>0</v>
      </c>
      <c r="O1710" s="1">
        <f t="shared" si="1911"/>
        <v>0</v>
      </c>
      <c r="P1710" s="1">
        <f>P1701</f>
        <v>0</v>
      </c>
      <c r="Q1710" s="1">
        <f>Q1701</f>
        <v>0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962.36773153139825</v>
      </c>
      <c r="G1711" s="3">
        <f t="shared" ref="G1711:K1711" si="1912">SUM(G1712:G1713,G1730,G1739:G1740,G1741,G1742,G1747,G1750,,G1755:G1758,G1751)</f>
        <v>962.32713789256002</v>
      </c>
      <c r="H1711" s="3">
        <f t="shared" si="1912"/>
        <v>924.48863260612029</v>
      </c>
      <c r="I1711" s="3">
        <f t="shared" si="1912"/>
        <v>897.69606084044585</v>
      </c>
      <c r="J1711" s="3">
        <f t="shared" si="1912"/>
        <v>835.10741436721139</v>
      </c>
      <c r="K1711" s="3">
        <f t="shared" si="1912"/>
        <v>775.47743213877789</v>
      </c>
      <c r="L1711" s="3">
        <f t="shared" ref="L1711:O1711" si="1913">SUM(L1712:L1713,L1730,L1739:L1740,L1741,L1742,L1747,L1750,,L1755:L1758,L1751)</f>
        <v>692.26701723266888</v>
      </c>
      <c r="M1711" s="3">
        <f t="shared" si="1913"/>
        <v>678.34653982330792</v>
      </c>
      <c r="N1711" s="3">
        <f t="shared" si="1913"/>
        <v>680.62049623388452</v>
      </c>
      <c r="O1711" s="3">
        <f t="shared" si="1913"/>
        <v>686.08546144854449</v>
      </c>
      <c r="P1711" s="3">
        <f>SUM(P1712:P1713,P1730,P1739:P1740,P1741,P1742,P1747,P1750,,P1755:P1758,P1751)</f>
        <v>678.65744213335859</v>
      </c>
      <c r="Q1711" s="3">
        <f>SUM(Q1712:Q1713,Q1730,Q1739:Q1740,Q1741,Q1742,Q1747,Q1750,,Q1755:Q1758,Q1751)</f>
        <v>667.23998421360022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3.6600035544884668</v>
      </c>
      <c r="G1712" s="1">
        <f t="shared" si="1915"/>
        <v>3.5647187319103666</v>
      </c>
      <c r="H1712" s="1">
        <f t="shared" si="1915"/>
        <v>2.8413068153545504</v>
      </c>
      <c r="I1712" s="1">
        <f t="shared" si="1915"/>
        <v>2.4908496932924034E-3</v>
      </c>
      <c r="J1712" s="1">
        <f t="shared" si="1915"/>
        <v>1.7932378017165938E-3</v>
      </c>
      <c r="K1712" s="1">
        <f t="shared" si="1915"/>
        <v>1.0643395556494081E-3</v>
      </c>
      <c r="L1712" s="1">
        <f t="shared" ref="L1712:O1712" si="1916">L21</f>
        <v>1.3485759018950169E-3</v>
      </c>
      <c r="M1712" s="1">
        <f t="shared" si="1916"/>
        <v>3.013073023153809E-3</v>
      </c>
      <c r="N1712" s="1">
        <f t="shared" si="1916"/>
        <v>2.0202697743399293E-3</v>
      </c>
      <c r="O1712" s="1">
        <f t="shared" si="1916"/>
        <v>3.3876999435382897E-3</v>
      </c>
      <c r="P1712" s="1">
        <f t="shared" ref="P1712:Q1722" si="1917">P21</f>
        <v>1.6532110017628168E-3</v>
      </c>
      <c r="Q1712" s="1">
        <f t="shared" si="1917"/>
        <v>3.0893599445160837E-3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310.79199178358709</v>
      </c>
      <c r="G1713" s="1">
        <f t="shared" si="1915"/>
        <v>287.15785241441949</v>
      </c>
      <c r="H1713" s="1">
        <f t="shared" si="1915"/>
        <v>266.58573911250397</v>
      </c>
      <c r="I1713" s="1">
        <f t="shared" si="1915"/>
        <v>219.90021082499055</v>
      </c>
      <c r="J1713" s="1">
        <f t="shared" si="1915"/>
        <v>167.50890591524086</v>
      </c>
      <c r="K1713" s="1">
        <f t="shared" si="1915"/>
        <v>148.41194298343757</v>
      </c>
      <c r="L1713" s="1">
        <f t="shared" ref="L1713:O1713" si="1921">L22</f>
        <v>135.62975589041616</v>
      </c>
      <c r="M1713" s="1">
        <f t="shared" si="1921"/>
        <v>122.30119597480945</v>
      </c>
      <c r="N1713" s="1">
        <f t="shared" si="1921"/>
        <v>113.35902812744436</v>
      </c>
      <c r="O1713" s="1">
        <f t="shared" si="1921"/>
        <v>98.349000417760251</v>
      </c>
      <c r="P1713" s="1">
        <f t="shared" si="1917"/>
        <v>81.265149480269855</v>
      </c>
      <c r="Q1713" s="1">
        <f t="shared" si="1917"/>
        <v>66.960988822739395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303.95694378959865</v>
      </c>
      <c r="G1714" s="1">
        <f t="shared" si="1915"/>
        <v>280.38122287061259</v>
      </c>
      <c r="H1714" s="1">
        <f t="shared" si="1915"/>
        <v>258.04244716519474</v>
      </c>
      <c r="I1714" s="1">
        <f t="shared" si="1915"/>
        <v>206.9765076255654</v>
      </c>
      <c r="J1714" s="1">
        <f t="shared" si="1915"/>
        <v>155.8513899442097</v>
      </c>
      <c r="K1714" s="1">
        <f t="shared" si="1915"/>
        <v>137.22311863922477</v>
      </c>
      <c r="L1714" s="1">
        <f t="shared" ref="L1714:O1714" si="1922">L23</f>
        <v>124.61023751052831</v>
      </c>
      <c r="M1714" s="1">
        <f t="shared" si="1922"/>
        <v>111.42295509075252</v>
      </c>
      <c r="N1714" s="1">
        <f t="shared" si="1922"/>
        <v>102.63667451649451</v>
      </c>
      <c r="O1714" s="1">
        <f t="shared" si="1922"/>
        <v>87.919389056149356</v>
      </c>
      <c r="P1714" s="1">
        <f t="shared" si="1917"/>
        <v>72.561259712284567</v>
      </c>
      <c r="Q1714" s="1">
        <f t="shared" si="1917"/>
        <v>58.970139446025193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101.7355119546387</v>
      </c>
      <c r="G1715" s="1">
        <f t="shared" si="1915"/>
        <v>88.823145345021544</v>
      </c>
      <c r="H1715" s="1">
        <f t="shared" si="1915"/>
        <v>79.500000486795571</v>
      </c>
      <c r="I1715" s="1">
        <f t="shared" si="1915"/>
        <v>75.590876908322301</v>
      </c>
      <c r="J1715" s="1">
        <f t="shared" si="1915"/>
        <v>60.44890276752399</v>
      </c>
      <c r="K1715" s="1">
        <f t="shared" si="1915"/>
        <v>52.289040951535483</v>
      </c>
      <c r="L1715" s="1">
        <f t="shared" ref="L1715:O1715" si="1923">L24</f>
        <v>48.47806821951076</v>
      </c>
      <c r="M1715" s="1">
        <f t="shared" si="1923"/>
        <v>41.935001021166457</v>
      </c>
      <c r="N1715" s="1">
        <f t="shared" si="1923"/>
        <v>36.552123128649278</v>
      </c>
      <c r="O1715" s="1">
        <f t="shared" si="1923"/>
        <v>31.070837398870779</v>
      </c>
      <c r="P1715" s="1">
        <f t="shared" si="1917"/>
        <v>21.330832969885275</v>
      </c>
      <c r="Q1715" s="1">
        <f t="shared" si="1917"/>
        <v>8.3699938183981963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2.7763697191153396</v>
      </c>
      <c r="G1716" s="1">
        <f t="shared" si="1915"/>
        <v>2.1548463585989235</v>
      </c>
      <c r="H1716" s="1">
        <f t="shared" si="1915"/>
        <v>2.6316916807129121E-3</v>
      </c>
      <c r="I1716" s="1">
        <f t="shared" si="1915"/>
        <v>7.5746548860500815E-4</v>
      </c>
      <c r="J1716" s="1">
        <f t="shared" si="1915"/>
        <v>1.1719605287977618E-3</v>
      </c>
      <c r="K1716" s="1">
        <f t="shared" si="1915"/>
        <v>1.0442685777888045E-3</v>
      </c>
      <c r="L1716" s="1">
        <f t="shared" ref="L1716:O1716" si="1924">L25</f>
        <v>1.1656933340293734E-3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118.54820838957669</v>
      </c>
      <c r="G1717" s="1">
        <f t="shared" si="1915"/>
        <v>112.04191658607492</v>
      </c>
      <c r="H1717" s="1">
        <f t="shared" si="1915"/>
        <v>96.884526096821872</v>
      </c>
      <c r="I1717" s="1">
        <f t="shared" si="1915"/>
        <v>71.412411810721139</v>
      </c>
      <c r="J1717" s="1">
        <f t="shared" si="1915"/>
        <v>49.514287528190685</v>
      </c>
      <c r="K1717" s="1">
        <f t="shared" si="1915"/>
        <v>45.430499612637263</v>
      </c>
      <c r="L1717" s="1">
        <f t="shared" ref="L1717:O1717" si="1925">L26</f>
        <v>42.313798438445872</v>
      </c>
      <c r="M1717" s="1">
        <f t="shared" si="1925"/>
        <v>40.427300656418872</v>
      </c>
      <c r="N1717" s="1">
        <f t="shared" si="1925"/>
        <v>39.785056537255386</v>
      </c>
      <c r="O1717" s="1">
        <f t="shared" si="1925"/>
        <v>33.109245821586427</v>
      </c>
      <c r="P1717" s="1">
        <f t="shared" si="1917"/>
        <v>29.285220737889059</v>
      </c>
      <c r="Q1717" s="1">
        <f t="shared" si="1917"/>
        <v>29.599771277886216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79.788391327185792</v>
      </c>
      <c r="G1718" s="1">
        <f t="shared" si="1915"/>
        <v>75.956112984792583</v>
      </c>
      <c r="H1718" s="1">
        <f t="shared" si="1915"/>
        <v>79.808007971768461</v>
      </c>
      <c r="I1718" s="1">
        <f t="shared" si="1915"/>
        <v>58.363036286303306</v>
      </c>
      <c r="J1718" s="1">
        <f t="shared" si="1915"/>
        <v>44.723837552550783</v>
      </c>
      <c r="K1718" s="1">
        <f t="shared" si="1915"/>
        <v>38.520006002540228</v>
      </c>
      <c r="L1718" s="1">
        <f t="shared" ref="L1718:O1718" si="1926">L27</f>
        <v>33.156816433154958</v>
      </c>
      <c r="M1718" s="1">
        <f t="shared" si="1926"/>
        <v>28.671767065911656</v>
      </c>
      <c r="N1718" s="1">
        <f t="shared" si="1926"/>
        <v>26.102888933180893</v>
      </c>
      <c r="O1718" s="1">
        <f t="shared" si="1926"/>
        <v>23.739217995284243</v>
      </c>
      <c r="P1718" s="1">
        <f t="shared" si="1917"/>
        <v>21.945154439475949</v>
      </c>
      <c r="Q1718" s="1">
        <f t="shared" si="1917"/>
        <v>21.00027634703908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1.1084623990820868</v>
      </c>
      <c r="G1719" s="1">
        <f t="shared" si="1915"/>
        <v>1.4052015961246662</v>
      </c>
      <c r="H1719" s="1">
        <f t="shared" si="1915"/>
        <v>1.8472809181281535</v>
      </c>
      <c r="I1719" s="1">
        <f t="shared" si="1915"/>
        <v>1.6094251547300551</v>
      </c>
      <c r="J1719" s="1">
        <f t="shared" si="1915"/>
        <v>1.1631901354154581</v>
      </c>
      <c r="K1719" s="1">
        <f t="shared" si="1915"/>
        <v>0.98252780393399419</v>
      </c>
      <c r="L1719" s="1">
        <f t="shared" ref="L1719:O1719" si="1927">L28</f>
        <v>0.66038872608268673</v>
      </c>
      <c r="M1719" s="1">
        <f t="shared" si="1927"/>
        <v>0.38888634725555438</v>
      </c>
      <c r="N1719" s="1">
        <f t="shared" si="1927"/>
        <v>0.19660591740895167</v>
      </c>
      <c r="O1719" s="1">
        <f t="shared" si="1927"/>
        <v>8.7840407900495918E-5</v>
      </c>
      <c r="P1719" s="1">
        <f t="shared" si="1917"/>
        <v>5.1565034281696871E-5</v>
      </c>
      <c r="Q1719" s="1">
        <f t="shared" si="1917"/>
        <v>9.8002701696454876E-5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6.8350479939884279</v>
      </c>
      <c r="G1720" s="1">
        <f t="shared" si="1915"/>
        <v>6.7766295438069228</v>
      </c>
      <c r="H1720" s="1">
        <f t="shared" si="1915"/>
        <v>8.5432919473092053</v>
      </c>
      <c r="I1720" s="1">
        <f t="shared" si="1915"/>
        <v>12.923703199425141</v>
      </c>
      <c r="J1720" s="1">
        <f t="shared" si="1915"/>
        <v>11.657515971031149</v>
      </c>
      <c r="K1720" s="1">
        <f t="shared" si="1915"/>
        <v>11.188824344212815</v>
      </c>
      <c r="L1720" s="1">
        <f t="shared" ref="L1720:O1720" si="1928">L29</f>
        <v>11.019518379887858</v>
      </c>
      <c r="M1720" s="1">
        <f t="shared" si="1928"/>
        <v>10.878240884056922</v>
      </c>
      <c r="N1720" s="1">
        <f t="shared" si="1928"/>
        <v>10.722353610949854</v>
      </c>
      <c r="O1720" s="1">
        <f t="shared" si="1928"/>
        <v>10.429611361610895</v>
      </c>
      <c r="P1720" s="1">
        <f t="shared" si="1917"/>
        <v>8.7038897679852862</v>
      </c>
      <c r="Q1720" s="1">
        <f t="shared" si="1917"/>
        <v>7.9908493767142073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2.3999870084838593</v>
      </c>
      <c r="G1721" s="1">
        <f t="shared" si="1915"/>
        <v>2.3779993875585008</v>
      </c>
      <c r="H1721" s="1">
        <f t="shared" si="1915"/>
        <v>3.9203692109712316</v>
      </c>
      <c r="I1721" s="1">
        <f t="shared" si="1915"/>
        <v>2.391577515859411</v>
      </c>
      <c r="J1721" s="1">
        <f t="shared" si="1915"/>
        <v>1.828036065903083</v>
      </c>
      <c r="K1721" s="1">
        <f t="shared" si="1915"/>
        <v>1.8636389519717147</v>
      </c>
      <c r="L1721" s="1">
        <f t="shared" ref="L1721:O1721" si="1929">L30</f>
        <v>1.7608845301028433</v>
      </c>
      <c r="M1721" s="1">
        <f t="shared" si="1929"/>
        <v>1.7059791982924848</v>
      </c>
      <c r="N1721" s="1">
        <f t="shared" si="1929"/>
        <v>1.6907607736210224</v>
      </c>
      <c r="O1721" s="1">
        <f t="shared" si="1929"/>
        <v>1.5027283878008841</v>
      </c>
      <c r="P1721" s="1">
        <f t="shared" si="1917"/>
        <v>2.5355220940396883E-2</v>
      </c>
      <c r="Q1721" s="1">
        <f t="shared" si="1917"/>
        <v>-0.6114106252414846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4.4341507630256354</v>
      </c>
      <c r="G1722" s="1">
        <f t="shared" si="1915"/>
        <v>4.3986160499338087</v>
      </c>
      <c r="H1722" s="1">
        <f t="shared" si="1915"/>
        <v>4.6212682935261702</v>
      </c>
      <c r="I1722" s="1">
        <f t="shared" si="1915"/>
        <v>4.1227160233002929</v>
      </c>
      <c r="J1722" s="1">
        <f t="shared" si="1915"/>
        <v>2.8977398068591578</v>
      </c>
      <c r="K1722" s="1">
        <f t="shared" si="1915"/>
        <v>2.2310077527712666</v>
      </c>
      <c r="L1722" s="1">
        <f t="shared" ref="L1722:O1722" si="1930">L31</f>
        <v>1.9204175627160556</v>
      </c>
      <c r="M1722" s="1">
        <f t="shared" si="1930"/>
        <v>1.6609128901696135</v>
      </c>
      <c r="N1722" s="1">
        <f t="shared" si="1930"/>
        <v>1.5118458659661935</v>
      </c>
      <c r="O1722" s="1">
        <f t="shared" si="1930"/>
        <v>1.3751733066789533</v>
      </c>
      <c r="P1722" s="1">
        <f t="shared" si="1917"/>
        <v>1.2711444390998694</v>
      </c>
      <c r="Q1722" s="1">
        <f t="shared" si="1917"/>
        <v>1.2169440028992606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6.8350479939884279</v>
      </c>
      <c r="G1723" s="1">
        <f t="shared" si="1931"/>
        <v>6.7766295438069228</v>
      </c>
      <c r="H1723" s="1">
        <f t="shared" si="1931"/>
        <v>8.5432919473092053</v>
      </c>
      <c r="I1723" s="1">
        <f t="shared" si="1931"/>
        <v>12.923703199425141</v>
      </c>
      <c r="J1723" s="1">
        <f t="shared" si="1931"/>
        <v>11.135185533027677</v>
      </c>
      <c r="K1723" s="1">
        <f t="shared" si="1931"/>
        <v>11.02638680301189</v>
      </c>
      <c r="L1723" s="1">
        <f t="shared" ref="L1723:O1723" si="1932">L33</f>
        <v>10.775479732288732</v>
      </c>
      <c r="M1723" s="1">
        <f t="shared" si="1932"/>
        <v>10.705108375531058</v>
      </c>
      <c r="N1723" s="1">
        <f t="shared" si="1932"/>
        <v>10.71395543518204</v>
      </c>
      <c r="O1723" s="1">
        <f t="shared" si="1932"/>
        <v>10.397648665842475</v>
      </c>
      <c r="P1723" s="1">
        <f t="shared" ref="P1723:Q1725" si="1933">P33</f>
        <v>8.7038897679852862</v>
      </c>
      <c r="Q1723" s="1">
        <f t="shared" si="1933"/>
        <v>7.9908493767142073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2.3999870084838593</v>
      </c>
      <c r="G1724" s="1">
        <f t="shared" si="1931"/>
        <v>2.3779993875585008</v>
      </c>
      <c r="H1724" s="1">
        <f t="shared" si="1931"/>
        <v>3.9203692109712316</v>
      </c>
      <c r="I1724" s="1">
        <f t="shared" si="1931"/>
        <v>2.391577515859411</v>
      </c>
      <c r="J1724" s="1">
        <f t="shared" si="1931"/>
        <v>1.828036065903083</v>
      </c>
      <c r="K1724" s="1">
        <f t="shared" si="1931"/>
        <v>1.8636389519717147</v>
      </c>
      <c r="L1724" s="1">
        <f t="shared" ref="L1724:O1724" si="1934">L34</f>
        <v>1.7608845301028433</v>
      </c>
      <c r="M1724" s="1">
        <f t="shared" si="1934"/>
        <v>1.7059791982924848</v>
      </c>
      <c r="N1724" s="1">
        <f t="shared" si="1934"/>
        <v>1.6907607736210224</v>
      </c>
      <c r="O1724" s="1">
        <f t="shared" si="1934"/>
        <v>1.5027283878008841</v>
      </c>
      <c r="P1724" s="1">
        <f t="shared" si="1933"/>
        <v>2.5355220940396883E-2</v>
      </c>
      <c r="Q1724" s="1">
        <f t="shared" si="1933"/>
        <v>-0.6114106252414846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4.4341507630256354</v>
      </c>
      <c r="G1725" s="1">
        <f t="shared" si="1931"/>
        <v>4.3986160499338087</v>
      </c>
      <c r="H1725" s="1">
        <f t="shared" si="1931"/>
        <v>4.6212682935261702</v>
      </c>
      <c r="I1725" s="1">
        <f t="shared" si="1931"/>
        <v>4.1227160233002929</v>
      </c>
      <c r="J1725" s="1">
        <f t="shared" si="1931"/>
        <v>2.8977398068591578</v>
      </c>
      <c r="K1725" s="1">
        <f t="shared" si="1931"/>
        <v>2.2310077527712666</v>
      </c>
      <c r="L1725" s="1">
        <f t="shared" ref="L1725:O1725" si="1935">L35</f>
        <v>1.9204175627160556</v>
      </c>
      <c r="M1725" s="1">
        <f t="shared" si="1935"/>
        <v>1.6609128901696135</v>
      </c>
      <c r="N1725" s="1">
        <f t="shared" si="1935"/>
        <v>1.5118458659661935</v>
      </c>
      <c r="O1725" s="1">
        <f t="shared" si="1935"/>
        <v>1.3751733066789533</v>
      </c>
      <c r="P1725" s="1">
        <f t="shared" si="1933"/>
        <v>1.2711444390998694</v>
      </c>
      <c r="Q1725" s="1">
        <f t="shared" si="1933"/>
        <v>1.2169440028992606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0.52233043800347279</v>
      </c>
      <c r="K1726" s="1">
        <f t="shared" si="1936"/>
        <v>0.1624375412009238</v>
      </c>
      <c r="L1726" s="1">
        <f t="shared" ref="L1726:O1726" si="1937">L37</f>
        <v>0.24403864759912608</v>
      </c>
      <c r="M1726" s="1">
        <f t="shared" si="1937"/>
        <v>0.1731325085258657</v>
      </c>
      <c r="N1726" s="1">
        <f t="shared" si="1937"/>
        <v>8.3981757678133206E-3</v>
      </c>
      <c r="O1726" s="1">
        <f t="shared" si="1937"/>
        <v>3.1962695768418925E-2</v>
      </c>
      <c r="P1726" s="1">
        <f t="shared" ref="P1726:Q1739" si="1938">P37</f>
        <v>0</v>
      </c>
      <c r="Q1726" s="1">
        <f t="shared" si="1938"/>
        <v>0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0.52233043800347279</v>
      </c>
      <c r="K1729" s="1">
        <f t="shared" si="1936"/>
        <v>0.1624375412009238</v>
      </c>
      <c r="L1729" s="1">
        <f t="shared" ref="L1729:O1729" si="1941">L40</f>
        <v>0.24403864759912608</v>
      </c>
      <c r="M1729" s="1">
        <f t="shared" si="1941"/>
        <v>0.1731325085258657</v>
      </c>
      <c r="N1729" s="1">
        <f t="shared" si="1941"/>
        <v>8.3981757678133206E-3</v>
      </c>
      <c r="O1729" s="1">
        <f t="shared" si="1941"/>
        <v>3.1962695768418925E-2</v>
      </c>
      <c r="P1729" s="1">
        <f t="shared" si="1938"/>
        <v>0</v>
      </c>
      <c r="Q1729" s="1">
        <f t="shared" si="1938"/>
        <v>0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116.99377344429192</v>
      </c>
      <c r="G1730" s="1">
        <f t="shared" si="1936"/>
        <v>107.23650110154091</v>
      </c>
      <c r="H1730" s="1">
        <f t="shared" si="1936"/>
        <v>113.41471217088521</v>
      </c>
      <c r="I1730" s="1">
        <f t="shared" si="1936"/>
        <v>121.33174346497543</v>
      </c>
      <c r="J1730" s="1">
        <f t="shared" si="1936"/>
        <v>126.58293897165507</v>
      </c>
      <c r="K1730" s="1">
        <f t="shared" si="1936"/>
        <v>128.54684218657619</v>
      </c>
      <c r="L1730" s="1">
        <f t="shared" ref="L1730:O1730" si="1942">L41</f>
        <v>129.26581383242456</v>
      </c>
      <c r="M1730" s="1">
        <f t="shared" si="1942"/>
        <v>127.54255088541197</v>
      </c>
      <c r="N1730" s="1">
        <f t="shared" si="1942"/>
        <v>124.54298894953806</v>
      </c>
      <c r="O1730" s="1">
        <f t="shared" si="1942"/>
        <v>120.46294203149385</v>
      </c>
      <c r="P1730" s="1">
        <f t="shared" si="1938"/>
        <v>121.24161034839732</v>
      </c>
      <c r="Q1730" s="1">
        <f t="shared" si="1938"/>
        <v>111.28824801836701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116.99377344429192</v>
      </c>
      <c r="G1731" s="1">
        <f t="shared" si="1936"/>
        <v>106.7199999161181</v>
      </c>
      <c r="H1731" s="1">
        <f t="shared" si="1936"/>
        <v>112.24757050892087</v>
      </c>
      <c r="I1731" s="1">
        <f t="shared" si="1936"/>
        <v>119.0991813260794</v>
      </c>
      <c r="J1731" s="1">
        <f t="shared" si="1936"/>
        <v>122.76961328664061</v>
      </c>
      <c r="K1731" s="1">
        <f t="shared" si="1936"/>
        <v>122.44992872620165</v>
      </c>
      <c r="L1731" s="1">
        <f t="shared" ref="L1731:O1731" si="1943">L42</f>
        <v>122.86439193538374</v>
      </c>
      <c r="M1731" s="1">
        <f t="shared" si="1943"/>
        <v>120.87681055069658</v>
      </c>
      <c r="N1731" s="1">
        <f t="shared" si="1943"/>
        <v>117.72382888792366</v>
      </c>
      <c r="O1731" s="1">
        <f t="shared" si="1943"/>
        <v>113.34996709925417</v>
      </c>
      <c r="P1731" s="1">
        <f t="shared" si="1938"/>
        <v>112.40366011328389</v>
      </c>
      <c r="Q1731" s="1">
        <f t="shared" si="1938"/>
        <v>101.62805115253275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116.99377344429192</v>
      </c>
      <c r="G1732" s="1">
        <f t="shared" si="1936"/>
        <v>106.7199999161181</v>
      </c>
      <c r="H1732" s="1">
        <f t="shared" si="1936"/>
        <v>112.24757050892087</v>
      </c>
      <c r="I1732" s="1">
        <f t="shared" si="1936"/>
        <v>119.0983999748899</v>
      </c>
      <c r="J1732" s="1">
        <f t="shared" si="1936"/>
        <v>122.76824450705428</v>
      </c>
      <c r="K1732" s="1">
        <f t="shared" si="1936"/>
        <v>122.44867456403581</v>
      </c>
      <c r="L1732" s="1">
        <f t="shared" ref="L1732:O1732" si="1944">L43</f>
        <v>122.86306251605981</v>
      </c>
      <c r="M1732" s="1">
        <f t="shared" si="1944"/>
        <v>120.87400004153349</v>
      </c>
      <c r="N1732" s="1">
        <f t="shared" si="1944"/>
        <v>117.72236680748448</v>
      </c>
      <c r="O1732" s="1">
        <f t="shared" si="1944"/>
        <v>113.34718436364261</v>
      </c>
      <c r="P1732" s="1">
        <f t="shared" si="1938"/>
        <v>112.40148205402625</v>
      </c>
      <c r="Q1732" s="1">
        <f t="shared" si="1938"/>
        <v>101.62342124498447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7.8135118949637747E-4</v>
      </c>
      <c r="J1733" s="1">
        <f t="shared" si="1936"/>
        <v>1.3687795863274927E-3</v>
      </c>
      <c r="K1733" s="1">
        <f t="shared" si="1936"/>
        <v>1.2541621658320342E-3</v>
      </c>
      <c r="L1733" s="1">
        <f t="shared" ref="L1733:O1733" si="1945">L44</f>
        <v>1.3294193239174695E-3</v>
      </c>
      <c r="M1733" s="1">
        <f t="shared" si="1945"/>
        <v>2.8105091630878641E-3</v>
      </c>
      <c r="N1733" s="1">
        <f t="shared" si="1945"/>
        <v>1.4620804391789874E-3</v>
      </c>
      <c r="O1733" s="1">
        <f t="shared" si="1945"/>
        <v>2.7827356115646411E-3</v>
      </c>
      <c r="P1733" s="1">
        <f t="shared" si="1938"/>
        <v>2.1780592576511096E-3</v>
      </c>
      <c r="Q1733" s="1">
        <f t="shared" si="1938"/>
        <v>4.629907548283213E-3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0.5165011854228182</v>
      </c>
      <c r="H1734" s="1">
        <f t="shared" si="1936"/>
        <v>1.1671416619643431</v>
      </c>
      <c r="I1734" s="1">
        <f t="shared" si="1936"/>
        <v>2.2325621388960348</v>
      </c>
      <c r="J1734" s="1">
        <f t="shared" si="1936"/>
        <v>3.8133256850144654</v>
      </c>
      <c r="K1734" s="1">
        <f t="shared" si="1936"/>
        <v>6.0969134603745383</v>
      </c>
      <c r="L1734" s="1">
        <f t="shared" ref="L1734:O1734" si="1946">L45</f>
        <v>6.4014218970408061</v>
      </c>
      <c r="M1734" s="1">
        <f t="shared" si="1946"/>
        <v>6.6657403347153927</v>
      </c>
      <c r="N1734" s="1">
        <f t="shared" si="1946"/>
        <v>6.8191600616143955</v>
      </c>
      <c r="O1734" s="1">
        <f t="shared" si="1946"/>
        <v>7.1129749322396867</v>
      </c>
      <c r="P1734" s="1">
        <f t="shared" si="1938"/>
        <v>8.8379502351134249</v>
      </c>
      <c r="Q1734" s="1">
        <f t="shared" si="1938"/>
        <v>9.6601968658342621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0.5165011854228182</v>
      </c>
      <c r="H1735" s="1">
        <f t="shared" si="1936"/>
        <v>1.1671416619643431</v>
      </c>
      <c r="I1735" s="1">
        <f t="shared" si="1936"/>
        <v>2.2325621388960348</v>
      </c>
      <c r="J1735" s="1">
        <f t="shared" si="1936"/>
        <v>2.2325621388960348</v>
      </c>
      <c r="K1735" s="1">
        <f t="shared" si="1936"/>
        <v>3.8133256850144654</v>
      </c>
      <c r="L1735" s="1">
        <f t="shared" ref="L1735:O1735" si="1947">L46</f>
        <v>6.0969134603745383</v>
      </c>
      <c r="M1735" s="1">
        <f t="shared" si="1947"/>
        <v>6.4014218970408061</v>
      </c>
      <c r="N1735" s="1">
        <f t="shared" si="1947"/>
        <v>6.6657403347153927</v>
      </c>
      <c r="O1735" s="1">
        <f t="shared" si="1947"/>
        <v>6.8191600616143955</v>
      </c>
      <c r="P1735" s="1">
        <f t="shared" si="1938"/>
        <v>7.1129749322396867</v>
      </c>
      <c r="Q1735" s="1">
        <f t="shared" si="1938"/>
        <v>8.8379502351134249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0.5165011854228182</v>
      </c>
      <c r="H1736" s="1">
        <f t="shared" si="1936"/>
        <v>1.1671416619643431</v>
      </c>
      <c r="I1736" s="1">
        <f t="shared" si="1936"/>
        <v>2.2325621388960348</v>
      </c>
      <c r="J1736" s="1">
        <f t="shared" si="1936"/>
        <v>2.2325621388960348</v>
      </c>
      <c r="K1736" s="1">
        <f t="shared" si="1936"/>
        <v>3.8133256850144654</v>
      </c>
      <c r="L1736" s="1">
        <f t="shared" ref="L1736:O1736" si="1948">L47</f>
        <v>6.0969134603745383</v>
      </c>
      <c r="M1736" s="1">
        <f t="shared" si="1948"/>
        <v>6.4014218970408061</v>
      </c>
      <c r="N1736" s="1">
        <f t="shared" si="1948"/>
        <v>6.6657403347153927</v>
      </c>
      <c r="O1736" s="1">
        <f t="shared" si="1948"/>
        <v>6.8191600616143955</v>
      </c>
      <c r="P1736" s="1">
        <f t="shared" si="1938"/>
        <v>7.1129749322396867</v>
      </c>
      <c r="Q1736" s="1">
        <f t="shared" si="1938"/>
        <v>8.8379502351134249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1.5807635461184306</v>
      </c>
      <c r="K1737" s="1">
        <f t="shared" si="1936"/>
        <v>2.2835877753600728</v>
      </c>
      <c r="L1737" s="1">
        <f t="shared" ref="L1737:O1737" si="1949">L48</f>
        <v>0.30450843666626781</v>
      </c>
      <c r="M1737" s="1">
        <f t="shared" si="1949"/>
        <v>0.26431843767458663</v>
      </c>
      <c r="N1737" s="1">
        <f t="shared" si="1949"/>
        <v>0.15341972689900274</v>
      </c>
      <c r="O1737" s="1">
        <f t="shared" si="1949"/>
        <v>0.29381487062529121</v>
      </c>
      <c r="P1737" s="1">
        <f t="shared" si="1938"/>
        <v>1.7249753028737382</v>
      </c>
      <c r="Q1737" s="1">
        <f t="shared" si="1938"/>
        <v>0.82224663072083715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1.5807635461184306</v>
      </c>
      <c r="K1738" s="1">
        <f t="shared" si="1936"/>
        <v>2.2835877753600728</v>
      </c>
      <c r="L1738" s="1">
        <f t="shared" ref="L1738:O1738" si="1950">L49</f>
        <v>0.30450843666626781</v>
      </c>
      <c r="M1738" s="1">
        <f t="shared" si="1950"/>
        <v>0.26431843767458663</v>
      </c>
      <c r="N1738" s="1">
        <f t="shared" si="1950"/>
        <v>0.15341972689900274</v>
      </c>
      <c r="O1738" s="1">
        <f t="shared" si="1950"/>
        <v>0.29381487062529121</v>
      </c>
      <c r="P1738" s="1">
        <f t="shared" si="1938"/>
        <v>1.7249753028737382</v>
      </c>
      <c r="Q1738" s="1">
        <f t="shared" si="1938"/>
        <v>0.82224663072083715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250.94817052814804</v>
      </c>
      <c r="G1739" s="1">
        <f t="shared" si="1936"/>
        <v>254.39253601595226</v>
      </c>
      <c r="H1739" s="1">
        <f t="shared" si="1936"/>
        <v>224.17872019611787</v>
      </c>
      <c r="I1739" s="1">
        <f t="shared" si="1936"/>
        <v>221.53133225677738</v>
      </c>
      <c r="J1739" s="1">
        <f t="shared" si="1936"/>
        <v>173.5357955813711</v>
      </c>
      <c r="K1739" s="1">
        <f t="shared" si="1936"/>
        <v>100.02627046177557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21.694858863699768</v>
      </c>
      <c r="O1739" s="1">
        <f t="shared" si="1951"/>
        <v>44.364172905616613</v>
      </c>
      <c r="P1739" s="1">
        <f t="shared" si="1938"/>
        <v>44.569989628917668</v>
      </c>
      <c r="Q1739" s="1">
        <f t="shared" si="1938"/>
        <v>45.582995275074566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-20.010001032691832</v>
      </c>
      <c r="G1740" s="1">
        <f t="shared" ref="G1740:K1740" si="1952">-G58+G51</f>
        <v>14.483575722769324</v>
      </c>
      <c r="H1740" s="1">
        <f t="shared" si="1952"/>
        <v>-13.978785529073996</v>
      </c>
      <c r="I1740" s="1">
        <f t="shared" si="1952"/>
        <v>-30.543167086070284</v>
      </c>
      <c r="J1740" s="1">
        <f t="shared" si="1952"/>
        <v>-9.1959363461876009</v>
      </c>
      <c r="K1740" s="1">
        <f t="shared" si="1952"/>
        <v>15.838599393220726</v>
      </c>
      <c r="L1740" s="1">
        <f t="shared" ref="L1740:O1740" si="1953">-L58+L51</f>
        <v>39.867598090185837</v>
      </c>
      <c r="M1740" s="1">
        <f t="shared" si="1953"/>
        <v>34.793563583960363</v>
      </c>
      <c r="N1740" s="1">
        <f t="shared" si="1953"/>
        <v>22.460195009747295</v>
      </c>
      <c r="O1740" s="1">
        <f t="shared" si="1953"/>
        <v>18.401635055794763</v>
      </c>
      <c r="P1740" s="1">
        <f>-P58+P51</f>
        <v>21.116211427419096</v>
      </c>
      <c r="Q1740" s="1">
        <f>-Q58+Q51</f>
        <v>27.631804254557338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1.7623768372891401E-3</v>
      </c>
      <c r="L1741" s="1">
        <f t="shared" ref="L1741:O1741" si="1955">L56</f>
        <v>1.7848334861417523E-3</v>
      </c>
      <c r="M1741" s="1">
        <f t="shared" si="1955"/>
        <v>1.3634011282182528E-3</v>
      </c>
      <c r="N1741" s="1">
        <f t="shared" si="1955"/>
        <v>5.3056174733929812E-4</v>
      </c>
      <c r="O1741" s="1">
        <f t="shared" si="1955"/>
        <v>9.4487641474880549E-4</v>
      </c>
      <c r="P1741" s="1">
        <f>P56</f>
        <v>7.0092300453305546E-4</v>
      </c>
      <c r="Q1741" s="1">
        <f>Q56</f>
        <v>1.6566896666057162E-3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44.972402899742363</v>
      </c>
      <c r="G1742" s="1">
        <f t="shared" si="1956"/>
        <v>48.190467847207607</v>
      </c>
      <c r="H1742" s="1">
        <f t="shared" si="1956"/>
        <v>48.190469199657343</v>
      </c>
      <c r="I1742" s="1">
        <f t="shared" si="1956"/>
        <v>48.190539881871885</v>
      </c>
      <c r="J1742" s="1">
        <f t="shared" si="1956"/>
        <v>48.19099632374224</v>
      </c>
      <c r="K1742" s="1">
        <f t="shared" si="1956"/>
        <v>48.190997990353416</v>
      </c>
      <c r="L1742" s="1">
        <f t="shared" ref="L1742:O1742" si="1957">L3</f>
        <v>48.190999739121963</v>
      </c>
      <c r="M1742" s="1">
        <f t="shared" si="1957"/>
        <v>48.191003378086435</v>
      </c>
      <c r="N1742" s="1">
        <f t="shared" si="1957"/>
        <v>48.191005727703839</v>
      </c>
      <c r="O1742" s="1">
        <f t="shared" si="1957"/>
        <v>48.191010078121415</v>
      </c>
      <c r="P1742" s="1">
        <f t="shared" ref="P1742:Q1758" si="1958">P3</f>
        <v>48.191014178497831</v>
      </c>
      <c r="Q1742" s="1">
        <f t="shared" si="1958"/>
        <v>48.191048774570667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11.111874323571836</v>
      </c>
      <c r="G1743" s="1">
        <f t="shared" si="1956"/>
        <v>11.952882837465447</v>
      </c>
      <c r="H1743" s="1">
        <f t="shared" si="1956"/>
        <v>13.2143920332359</v>
      </c>
      <c r="I1743" s="1">
        <f t="shared" si="1956"/>
        <v>15.316909739187322</v>
      </c>
      <c r="J1743" s="1">
        <f t="shared" si="1956"/>
        <v>15.849138299328752</v>
      </c>
      <c r="K1743" s="1">
        <f t="shared" si="1956"/>
        <v>16.266395389125066</v>
      </c>
      <c r="L1743" s="1">
        <f t="shared" ref="L1743:O1743" si="1959">L4</f>
        <v>16.611694254073733</v>
      </c>
      <c r="M1743" s="1">
        <f t="shared" si="1959"/>
        <v>16.956991254775041</v>
      </c>
      <c r="N1743" s="1">
        <f t="shared" si="1959"/>
        <v>17.015760305302372</v>
      </c>
      <c r="O1743" s="1">
        <f t="shared" si="1959"/>
        <v>17.074526375647324</v>
      </c>
      <c r="P1743" s="1">
        <f t="shared" si="1958"/>
        <v>17.133294510545863</v>
      </c>
      <c r="Q1743" s="1">
        <f t="shared" si="1958"/>
        <v>17.192059411223028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7.5116673261932574</v>
      </c>
      <c r="G1744" s="1">
        <f t="shared" si="1956"/>
        <v>7.5431406053524546</v>
      </c>
      <c r="H1744" s="1">
        <f t="shared" si="1956"/>
        <v>7.5903468244609416</v>
      </c>
      <c r="I1744" s="1">
        <f t="shared" si="1956"/>
        <v>7.6690264543616848</v>
      </c>
      <c r="J1744" s="1">
        <f t="shared" si="1956"/>
        <v>7.6690253246775351</v>
      </c>
      <c r="K1744" s="1">
        <f t="shared" si="1956"/>
        <v>7.6690254753167961</v>
      </c>
      <c r="L1744" s="1">
        <f t="shared" ref="L1744:O1744" si="1960">L5</f>
        <v>7.6690255934538323</v>
      </c>
      <c r="M1744" s="1">
        <f t="shared" si="1960"/>
        <v>7.6690238454495381</v>
      </c>
      <c r="N1744" s="1">
        <f t="shared" si="1960"/>
        <v>7.6690254687165433</v>
      </c>
      <c r="O1744" s="1">
        <f t="shared" si="1960"/>
        <v>7.6690240875023141</v>
      </c>
      <c r="P1744" s="1">
        <f t="shared" si="1958"/>
        <v>7.6690247979725559</v>
      </c>
      <c r="Q1744" s="1">
        <f t="shared" si="1958"/>
        <v>7.669022237373067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3.168241061371774</v>
      </c>
      <c r="G1745" s="1">
        <f t="shared" si="1956"/>
        <v>3.495671938573822</v>
      </c>
      <c r="H1745" s="1">
        <f t="shared" si="1956"/>
        <v>3.9868132673882375</v>
      </c>
      <c r="I1745" s="1">
        <f t="shared" si="1956"/>
        <v>4.8053858927225361</v>
      </c>
      <c r="J1745" s="1">
        <f t="shared" si="1956"/>
        <v>4.8053842451867856</v>
      </c>
      <c r="K1745" s="1">
        <f t="shared" si="1956"/>
        <v>4.8053843943938981</v>
      </c>
      <c r="L1745" s="1">
        <f t="shared" ref="L1745:O1745" si="1961">L6</f>
        <v>4.8053845610236126</v>
      </c>
      <c r="M1745" s="1">
        <f t="shared" si="1961"/>
        <v>4.8053819865932619</v>
      </c>
      <c r="N1745" s="1">
        <f t="shared" si="1961"/>
        <v>4.805384374894742</v>
      </c>
      <c r="O1745" s="1">
        <f t="shared" si="1961"/>
        <v>4.8053824117779715</v>
      </c>
      <c r="P1745" s="1">
        <f t="shared" si="1958"/>
        <v>4.8053834433347697</v>
      </c>
      <c r="Q1745" s="1">
        <f t="shared" si="1958"/>
        <v>4.8053798501595191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23.180620188605491</v>
      </c>
      <c r="G1746" s="1">
        <f t="shared" si="1956"/>
        <v>25.198772465815885</v>
      </c>
      <c r="H1746" s="1">
        <f t="shared" si="1956"/>
        <v>23.398917074572267</v>
      </c>
      <c r="I1746" s="1">
        <f t="shared" si="1956"/>
        <v>20.399217795600336</v>
      </c>
      <c r="J1746" s="1">
        <f t="shared" si="1956"/>
        <v>19.867448454549162</v>
      </c>
      <c r="K1746" s="1">
        <f t="shared" si="1956"/>
        <v>19.450192731517657</v>
      </c>
      <c r="L1746" s="1">
        <f t="shared" ref="L1746:O1746" si="1962">L7</f>
        <v>19.104895330570784</v>
      </c>
      <c r="M1746" s="1">
        <f t="shared" si="1962"/>
        <v>18.759606291268597</v>
      </c>
      <c r="N1746" s="1">
        <f t="shared" si="1962"/>
        <v>18.700835578790183</v>
      </c>
      <c r="O1746" s="1">
        <f t="shared" si="1962"/>
        <v>18.642077203193807</v>
      </c>
      <c r="P1746" s="1">
        <f t="shared" si="1958"/>
        <v>18.583311426644642</v>
      </c>
      <c r="Q1746" s="1">
        <f t="shared" si="1958"/>
        <v>18.524587275815055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69.829366341434479</v>
      </c>
      <c r="G1747" s="1">
        <f t="shared" si="1956"/>
        <v>69.881741064126402</v>
      </c>
      <c r="H1747" s="1">
        <f t="shared" si="1956"/>
        <v>69.48890392236919</v>
      </c>
      <c r="I1747" s="1">
        <f t="shared" si="1956"/>
        <v>69.03932252581312</v>
      </c>
      <c r="J1747" s="1">
        <f t="shared" si="1956"/>
        <v>68.937025864447278</v>
      </c>
      <c r="K1747" s="1">
        <f t="shared" si="1956"/>
        <v>69.158803739913168</v>
      </c>
      <c r="L1747" s="1">
        <f t="shared" ref="L1747:O1747" si="1963">L8</f>
        <v>69.380669852405703</v>
      </c>
      <c r="M1747" s="1">
        <f t="shared" si="1963"/>
        <v>69.602627509495832</v>
      </c>
      <c r="N1747" s="1">
        <f t="shared" si="1963"/>
        <v>69.602536671677086</v>
      </c>
      <c r="O1747" s="1">
        <f t="shared" si="1963"/>
        <v>69.602666922097342</v>
      </c>
      <c r="P1747" s="1">
        <f t="shared" si="1958"/>
        <v>69.602665376910636</v>
      </c>
      <c r="Q1747" s="1">
        <f t="shared" si="1958"/>
        <v>69.602688896463661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35.830007143625586</v>
      </c>
      <c r="G1748" s="1">
        <f t="shared" si="1956"/>
        <v>35.882382632783965</v>
      </c>
      <c r="H1748" s="1">
        <f t="shared" si="1956"/>
        <v>35.489460923157864</v>
      </c>
      <c r="I1748" s="1">
        <f t="shared" si="1956"/>
        <v>35.039967561439006</v>
      </c>
      <c r="J1748" s="1">
        <f t="shared" si="1956"/>
        <v>34.937585599868655</v>
      </c>
      <c r="K1748" s="1">
        <f t="shared" si="1956"/>
        <v>35.159449323124917</v>
      </c>
      <c r="L1748" s="1">
        <f t="shared" ref="L1748:O1748" si="1964">L9</f>
        <v>35.381314147565924</v>
      </c>
      <c r="M1748" s="1">
        <f t="shared" si="1964"/>
        <v>35.603181347326469</v>
      </c>
      <c r="N1748" s="1">
        <f t="shared" si="1964"/>
        <v>35.603179543133287</v>
      </c>
      <c r="O1748" s="1">
        <f t="shared" si="1964"/>
        <v>35.603183776004443</v>
      </c>
      <c r="P1748" s="1">
        <f t="shared" si="1958"/>
        <v>35.603179648462742</v>
      </c>
      <c r="Q1748" s="1">
        <f t="shared" si="1958"/>
        <v>35.603183514039429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33.9993591978089</v>
      </c>
      <c r="G1749" s="1">
        <f t="shared" si="1956"/>
        <v>33.999358431342429</v>
      </c>
      <c r="H1749" s="1">
        <f t="shared" si="1956"/>
        <v>33.999442999211333</v>
      </c>
      <c r="I1749" s="1">
        <f t="shared" si="1956"/>
        <v>33.999354964374113</v>
      </c>
      <c r="J1749" s="1">
        <f t="shared" si="1956"/>
        <v>33.999440264578624</v>
      </c>
      <c r="K1749" s="1">
        <f t="shared" si="1956"/>
        <v>33.999354416788243</v>
      </c>
      <c r="L1749" s="1">
        <f t="shared" ref="L1749:O1749" si="1965">L10</f>
        <v>33.999355704839772</v>
      </c>
      <c r="M1749" s="1">
        <f t="shared" si="1965"/>
        <v>33.999446162169363</v>
      </c>
      <c r="N1749" s="1">
        <f t="shared" si="1965"/>
        <v>33.999357128543799</v>
      </c>
      <c r="O1749" s="1">
        <f t="shared" si="1965"/>
        <v>33.999483146092892</v>
      </c>
      <c r="P1749" s="1">
        <f t="shared" si="1958"/>
        <v>33.999485728447887</v>
      </c>
      <c r="Q1749" s="1">
        <f t="shared" si="1958"/>
        <v>33.999505382424225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3.7980829959716402</v>
      </c>
      <c r="G1750" s="1">
        <f t="shared" si="1956"/>
        <v>12.531647477231477</v>
      </c>
      <c r="H1750" s="1">
        <f t="shared" si="1956"/>
        <v>12.540332223415774</v>
      </c>
      <c r="I1750" s="1">
        <f t="shared" si="1956"/>
        <v>12.54042390460063</v>
      </c>
      <c r="J1750" s="1">
        <f t="shared" si="1956"/>
        <v>12.540425560325193</v>
      </c>
      <c r="K1750" s="1">
        <f t="shared" si="1956"/>
        <v>12.541342266562415</v>
      </c>
      <c r="L1750" s="1">
        <f t="shared" ref="L1750:O1750" si="1966">L11</f>
        <v>12.541363028293118</v>
      </c>
      <c r="M1750" s="1">
        <f t="shared" si="1966"/>
        <v>12.541387571705592</v>
      </c>
      <c r="N1750" s="1">
        <f t="shared" si="1966"/>
        <v>12.541410667229163</v>
      </c>
      <c r="O1750" s="1">
        <f t="shared" si="1966"/>
        <v>12.541444905246573</v>
      </c>
      <c r="P1750" s="1">
        <f t="shared" si="1958"/>
        <v>12.541498150916702</v>
      </c>
      <c r="Q1750" s="1">
        <f t="shared" si="1958"/>
        <v>12.541635268016657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149.43048069223033</v>
      </c>
      <c r="G1751" s="1">
        <f t="shared" si="1956"/>
        <v>125.60576048419435</v>
      </c>
      <c r="H1751" s="1">
        <f t="shared" si="1956"/>
        <v>141.96162630349301</v>
      </c>
      <c r="I1751" s="1">
        <f t="shared" si="1956"/>
        <v>150.00946565459</v>
      </c>
      <c r="J1751" s="1">
        <f t="shared" si="1956"/>
        <v>150.05609840584984</v>
      </c>
      <c r="K1751" s="1">
        <f t="shared" si="1956"/>
        <v>150.09410617623024</v>
      </c>
      <c r="L1751" s="1">
        <f t="shared" ref="L1751:O1751" si="1967">L12</f>
        <v>150.13197416288531</v>
      </c>
      <c r="M1751" s="1">
        <f t="shared" si="1967"/>
        <v>150.17254662419799</v>
      </c>
      <c r="N1751" s="1">
        <f t="shared" si="1967"/>
        <v>150.20939271987359</v>
      </c>
      <c r="O1751" s="1">
        <f t="shared" si="1967"/>
        <v>150.25310107259293</v>
      </c>
      <c r="P1751" s="1">
        <f t="shared" si="1958"/>
        <v>150.3022494276612</v>
      </c>
      <c r="Q1751" s="1">
        <f t="shared" si="1958"/>
        <v>150.77480690258187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66.745680000005166</v>
      </c>
      <c r="G1752" s="1">
        <f t="shared" si="1968"/>
        <v>49.798808745892025</v>
      </c>
      <c r="H1752" s="1">
        <f t="shared" si="1968"/>
        <v>68.53533129855343</v>
      </c>
      <c r="I1752" s="1">
        <f t="shared" si="1968"/>
        <v>69.61885191281759</v>
      </c>
      <c r="J1752" s="1">
        <f t="shared" si="1968"/>
        <v>70.70329499371978</v>
      </c>
      <c r="K1752" s="1">
        <f t="shared" si="1968"/>
        <v>71.788040300827447</v>
      </c>
      <c r="L1752" s="1">
        <f t="shared" ref="L1752:O1752" si="1969">L13</f>
        <v>72.872455969312327</v>
      </c>
      <c r="M1752" s="1">
        <f t="shared" si="1969"/>
        <v>73.957467737400691</v>
      </c>
      <c r="N1752" s="1">
        <f t="shared" si="1969"/>
        <v>73.957372334075956</v>
      </c>
      <c r="O1752" s="1">
        <f t="shared" si="1969"/>
        <v>73.957554331584944</v>
      </c>
      <c r="P1752" s="1">
        <f t="shared" si="1958"/>
        <v>73.957542706858618</v>
      </c>
      <c r="Q1752" s="1">
        <f t="shared" si="1958"/>
        <v>73.95706907243904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66.63239999997181</v>
      </c>
      <c r="G1753" s="1">
        <f t="shared" si="1968"/>
        <v>55.764009655932128</v>
      </c>
      <c r="H1753" s="1">
        <f t="shared" si="1968"/>
        <v>65.550672969520036</v>
      </c>
      <c r="I1753" s="1">
        <f t="shared" si="1968"/>
        <v>64.467168293409145</v>
      </c>
      <c r="J1753" s="1">
        <f t="shared" si="1968"/>
        <v>63.382752024529353</v>
      </c>
      <c r="K1753" s="1">
        <f t="shared" si="1968"/>
        <v>62.29800792004422</v>
      </c>
      <c r="L1753" s="1">
        <f t="shared" ref="L1753:O1753" si="1970">L14</f>
        <v>61.213592511768802</v>
      </c>
      <c r="M1753" s="1">
        <f t="shared" si="1970"/>
        <v>60.12858100266638</v>
      </c>
      <c r="N1753" s="1">
        <f t="shared" si="1970"/>
        <v>60.12867747482062</v>
      </c>
      <c r="O1753" s="1">
        <f t="shared" si="1970"/>
        <v>60.128496861436346</v>
      </c>
      <c r="P1753" s="1">
        <f t="shared" si="1958"/>
        <v>60.128511240346747</v>
      </c>
      <c r="Q1753" s="1">
        <f t="shared" si="1958"/>
        <v>60.129000043258308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16.052400692253347</v>
      </c>
      <c r="G1754" s="1">
        <f t="shared" si="1968"/>
        <v>20.042942082370185</v>
      </c>
      <c r="H1754" s="1">
        <f t="shared" si="1968"/>
        <v>7.8756220354195472</v>
      </c>
      <c r="I1754" s="1">
        <f t="shared" si="1968"/>
        <v>15.923445448363248</v>
      </c>
      <c r="J1754" s="1">
        <f t="shared" si="1968"/>
        <v>15.970051387600718</v>
      </c>
      <c r="K1754" s="1">
        <f t="shared" si="1968"/>
        <v>16.008057955358552</v>
      </c>
      <c r="L1754" s="1">
        <f t="shared" ref="L1754:O1754" si="1971">L15</f>
        <v>16.045925681804189</v>
      </c>
      <c r="M1754" s="1">
        <f t="shared" si="1971"/>
        <v>16.086497884130917</v>
      </c>
      <c r="N1754" s="1">
        <f t="shared" si="1971"/>
        <v>16.123342910977019</v>
      </c>
      <c r="O1754" s="1">
        <f t="shared" si="1971"/>
        <v>16.167049879571639</v>
      </c>
      <c r="P1754" s="1">
        <f t="shared" si="1958"/>
        <v>16.216195480455852</v>
      </c>
      <c r="Q1754" s="1">
        <f t="shared" si="1958"/>
        <v>16.688737786884516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12.556447910052489</v>
      </c>
      <c r="G1755" s="1">
        <f t="shared" si="1968"/>
        <v>16.522197577376595</v>
      </c>
      <c r="H1755" s="1">
        <f t="shared" si="1968"/>
        <v>32.458996125479906</v>
      </c>
      <c r="I1755" s="1">
        <f t="shared" si="1968"/>
        <v>54.379022303336335</v>
      </c>
      <c r="J1755" s="1">
        <f t="shared" si="1968"/>
        <v>57.31146712296443</v>
      </c>
      <c r="K1755" s="1">
        <f t="shared" si="1968"/>
        <v>59.963837428053004</v>
      </c>
      <c r="L1755" s="1">
        <f t="shared" ref="L1755:O1755" si="1972">L16</f>
        <v>62.675841849815491</v>
      </c>
      <c r="M1755" s="1">
        <f t="shared" si="1972"/>
        <v>65.425712651326421</v>
      </c>
      <c r="N1755" s="1">
        <f t="shared" si="1972"/>
        <v>68.084436243885719</v>
      </c>
      <c r="O1755" s="1">
        <f t="shared" si="1972"/>
        <v>71.065484574959612</v>
      </c>
      <c r="P1755" s="1">
        <f t="shared" si="1958"/>
        <v>74.583495590932458</v>
      </c>
      <c r="Q1755" s="1">
        <f t="shared" si="1958"/>
        <v>78.060877368581529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0.52400508729340267</v>
      </c>
      <c r="G1756" s="1">
        <f t="shared" si="1968"/>
        <v>0.54529603755171807</v>
      </c>
      <c r="H1756" s="1">
        <f t="shared" si="1968"/>
        <v>0.50316910610180643</v>
      </c>
      <c r="I1756" s="1">
        <f t="shared" si="1968"/>
        <v>0.54633238246789328</v>
      </c>
      <c r="J1756" s="1">
        <f t="shared" si="1968"/>
        <v>0.5469200572583347</v>
      </c>
      <c r="K1756" s="1">
        <f t="shared" si="1968"/>
        <v>0.54701717688979568</v>
      </c>
      <c r="L1756" s="1">
        <f t="shared" ref="L1756:O1756" si="1973">L17</f>
        <v>0.55240939429537539</v>
      </c>
      <c r="M1756" s="1">
        <f t="shared" si="1973"/>
        <v>0.55252369723948747</v>
      </c>
      <c r="N1756" s="1">
        <f t="shared" si="1973"/>
        <v>0.55266220645113084</v>
      </c>
      <c r="O1756" s="1">
        <f t="shared" si="1973"/>
        <v>0.55267251223032554</v>
      </c>
      <c r="P1756" s="1">
        <f t="shared" si="1958"/>
        <v>0.5530873523812877</v>
      </c>
      <c r="Q1756" s="1">
        <f t="shared" si="1958"/>
        <v>0.55530369274602231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18.873007326849777</v>
      </c>
      <c r="G1757" s="1">
        <f t="shared" si="1968"/>
        <v>22.21484341827972</v>
      </c>
      <c r="H1757" s="1">
        <f t="shared" si="1968"/>
        <v>26.303442959815634</v>
      </c>
      <c r="I1757" s="1">
        <f t="shared" si="1968"/>
        <v>30.768343877399669</v>
      </c>
      <c r="J1757" s="1">
        <f t="shared" si="1968"/>
        <v>39.09098367274278</v>
      </c>
      <c r="K1757" s="1">
        <f t="shared" si="1968"/>
        <v>42.154583283969934</v>
      </c>
      <c r="L1757" s="1">
        <f t="shared" ref="L1757:O1757" si="1974">L18</f>
        <v>43.997845859079163</v>
      </c>
      <c r="M1757" s="1">
        <f t="shared" si="1974"/>
        <v>47.158586942087375</v>
      </c>
      <c r="N1757" s="1">
        <f t="shared" si="1974"/>
        <v>49.379430215112848</v>
      </c>
      <c r="O1757" s="1">
        <f t="shared" si="1974"/>
        <v>52.296998396272542</v>
      </c>
      <c r="P1757" s="1">
        <f t="shared" si="1958"/>
        <v>54.688117037048187</v>
      </c>
      <c r="Q1757" s="1">
        <f t="shared" si="1958"/>
        <v>56.044840890290409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2.6233540302501434E-4</v>
      </c>
      <c r="L1758" s="1">
        <f t="shared" ref="L1758:O1758" si="1975">L19</f>
        <v>2.9612124358168079E-2</v>
      </c>
      <c r="M1758" s="1">
        <f t="shared" si="1975"/>
        <v>6.0464530835620915E-2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22.372793925836962</v>
      </c>
      <c r="G1759" s="3">
        <f t="shared" si="1976"/>
        <v>24.388983126511658</v>
      </c>
      <c r="H1759" s="3">
        <f t="shared" si="1976"/>
        <v>28.876879822836724</v>
      </c>
      <c r="I1759" s="3">
        <f t="shared" si="1976"/>
        <v>33.252768007874842</v>
      </c>
      <c r="J1759" s="3">
        <f t="shared" si="1976"/>
        <v>33.701622988201812</v>
      </c>
      <c r="K1759" s="3">
        <f t="shared" si="1976"/>
        <v>33.826557215936496</v>
      </c>
      <c r="L1759" s="3">
        <f t="shared" ref="L1759:O1759" si="1977">SUM(L1760,L1762,L1766,L1770,L1786,L1793,L1801,L1803,L1811,L1815,L1809)</f>
        <v>33.64569486086576</v>
      </c>
      <c r="M1759" s="3">
        <f t="shared" si="1977"/>
        <v>34.590030902473927</v>
      </c>
      <c r="N1759" s="3">
        <f t="shared" si="1977"/>
        <v>35.863174960820345</v>
      </c>
      <c r="O1759" s="3">
        <f t="shared" si="1977"/>
        <v>37.103516490035418</v>
      </c>
      <c r="P1759" s="3">
        <f>SUM(P1760,P1762,P1766,P1770,P1786,P1793,P1801,P1803,P1811,P1815,P1809)</f>
        <v>37.985206210817609</v>
      </c>
      <c r="Q1759" s="3">
        <f>SUM(Q1760,Q1762,Q1766,Q1770,Q1786,Q1793,Q1801,Q1803,Q1811,Q1815,Q1809)</f>
        <v>39.000380364032601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3.0935586530465393</v>
      </c>
      <c r="G1760" s="1">
        <f t="shared" ref="G1760:O1760" si="1978">+G1761</f>
        <v>3.0935583218844642</v>
      </c>
      <c r="H1760" s="1">
        <f t="shared" si="1978"/>
        <v>2.9097793538776573</v>
      </c>
      <c r="I1760" s="1">
        <f t="shared" si="1978"/>
        <v>2.7577507577434948</v>
      </c>
      <c r="J1760" s="1">
        <f t="shared" si="1978"/>
        <v>2.1740598443037515</v>
      </c>
      <c r="K1760" s="1">
        <f t="shared" si="1978"/>
        <v>1.3534136337966616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0.39872534474645926</v>
      </c>
      <c r="O1760" s="1">
        <f t="shared" si="1978"/>
        <v>0.71925457485199751</v>
      </c>
      <c r="P1760" s="1">
        <f>+P1761</f>
        <v>0.72970784908991815</v>
      </c>
      <c r="Q1760" s="1">
        <f>+Q1761</f>
        <v>0.75603300835570131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3.0935586530465393</v>
      </c>
      <c r="G1761" s="1">
        <f>'[1]Electricity and CHPs_CAP'!C$14</f>
        <v>3.0935583218844642</v>
      </c>
      <c r="H1761" s="1">
        <f>'[1]Electricity and CHPs_CAP'!D$14</f>
        <v>2.9097793538776573</v>
      </c>
      <c r="I1761" s="1">
        <f>'[1]Electricity and CHPs_CAP'!E$14</f>
        <v>2.7577507577434948</v>
      </c>
      <c r="J1761" s="1">
        <f>'[1]Electricity and CHPs_CAP'!F$14</f>
        <v>2.1740598443037515</v>
      </c>
      <c r="K1761" s="1">
        <f>'[1]Electricity and CHPs_CAP'!G$14</f>
        <v>1.3534136337966616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0.39872534474645926</v>
      </c>
      <c r="O1761" s="1">
        <f>'[1]Electricity and CHPs_CAP'!K$14</f>
        <v>0.71925457485199751</v>
      </c>
      <c r="P1761" s="1">
        <f>'[1]Electricity and CHPs_CAP'!L$14</f>
        <v>0.72970784908991815</v>
      </c>
      <c r="Q1761" s="1">
        <f>'[1]Electricity and CHPs_CAP'!M$14</f>
        <v>0.75603300835570131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16.119566348241552</v>
      </c>
      <c r="H1762" s="1">
        <f t="shared" si="1980"/>
        <v>16.562809074312373</v>
      </c>
      <c r="I1762" s="1">
        <f t="shared" si="1980"/>
        <v>16.637512282689137</v>
      </c>
      <c r="J1762" s="1">
        <f t="shared" si="1980"/>
        <v>16.6376223708304</v>
      </c>
      <c r="K1762" s="1">
        <f t="shared" si="1980"/>
        <v>16.637624948190311</v>
      </c>
      <c r="L1762" s="1">
        <f t="shared" ref="L1762:O1762" si="1981">SUM(L1763:L1765)</f>
        <v>16.712994177548374</v>
      </c>
      <c r="M1762" s="1">
        <f t="shared" si="1981"/>
        <v>16.831403333049128</v>
      </c>
      <c r="N1762" s="1">
        <f t="shared" si="1981"/>
        <v>16.831405070631398</v>
      </c>
      <c r="O1762" s="1">
        <f t="shared" si="1981"/>
        <v>16.831471498587707</v>
      </c>
      <c r="P1762" s="1">
        <f>SUM(P1763:P1765)</f>
        <v>16.831481410652831</v>
      </c>
      <c r="Q1762" s="1">
        <f>SUM(Q1763:Q1765)</f>
        <v>16.832130785610723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7.3409765708974062</v>
      </c>
      <c r="H1763" s="1">
        <f>'[1]Electricity and CHPs_CAP'!D$15</f>
        <v>7.3443279113031252</v>
      </c>
      <c r="I1763" s="1">
        <f>'[1]Electricity and CHPs_CAP'!E$15</f>
        <v>7.4151631992034988</v>
      </c>
      <c r="J1763" s="1">
        <f>'[1]Electricity and CHPs_CAP'!F$15</f>
        <v>7.4152240982284834</v>
      </c>
      <c r="K1763" s="1">
        <f>'[1]Electricity and CHPs_CAP'!G$15</f>
        <v>7.4152254362076766</v>
      </c>
      <c r="L1763" s="1">
        <f>'[1]Electricity and CHPs_CAP'!H$15</f>
        <v>7.4905824298644337</v>
      </c>
      <c r="M1763" s="1">
        <f>'[1]Electricity and CHPs_CAP'!I$15</f>
        <v>7.6089354846110471</v>
      </c>
      <c r="N1763" s="1">
        <f>'[1]Electricity and CHPs_CAP'!J$15</f>
        <v>7.608935807293852</v>
      </c>
      <c r="O1763" s="1">
        <f>'[1]Electricity and CHPs_CAP'!K$15</f>
        <v>7.6089378344438732</v>
      </c>
      <c r="P1763" s="1">
        <f>'[1]Electricity and CHPs_CAP'!L$15</f>
        <v>7.6089388079281131</v>
      </c>
      <c r="Q1763" s="1">
        <f>'[1]Electricity and CHPs_CAP'!M$15</f>
        <v>7.6089420712472631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4.8073887040360415</v>
      </c>
      <c r="H1764" s="1">
        <f>'[1]Electricity and CHPs_CAP'!D$16</f>
        <v>4.858859035822193</v>
      </c>
      <c r="I1764" s="1">
        <f>'[1]Electricity and CHPs_CAP'!E$16</f>
        <v>4.8627269562985838</v>
      </c>
      <c r="J1764" s="1">
        <f>'[1]Electricity and CHPs_CAP'!F$16</f>
        <v>4.8627734294907858</v>
      </c>
      <c r="K1764" s="1">
        <f>'[1]Electricity and CHPs_CAP'!G$16</f>
        <v>4.8627740176334378</v>
      </c>
      <c r="L1764" s="1">
        <f>'[1]Electricity and CHPs_CAP'!H$16</f>
        <v>4.8627759980698961</v>
      </c>
      <c r="M1764" s="1">
        <f>'[1]Electricity and CHPs_CAP'!I$16</f>
        <v>4.8627796402037742</v>
      </c>
      <c r="N1764" s="1">
        <f>'[1]Electricity and CHPs_CAP'!J$16</f>
        <v>4.8627806750422105</v>
      </c>
      <c r="O1764" s="1">
        <f>'[1]Electricity and CHPs_CAP'!K$16</f>
        <v>4.8627851432267883</v>
      </c>
      <c r="P1764" s="1">
        <f>'[1]Electricity and CHPs_CAP'!L$16</f>
        <v>4.8627931621033103</v>
      </c>
      <c r="Q1764" s="1">
        <f>'[1]Electricity and CHPs_CAP'!M$16</f>
        <v>4.8631815661423614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3.9712010733081042</v>
      </c>
      <c r="H1765" s="1">
        <f>'[1]Electricity and CHPs_CAP'!D$17</f>
        <v>4.3596221271870546</v>
      </c>
      <c r="I1765" s="1">
        <f>'[1]Electricity and CHPs_CAP'!E$17</f>
        <v>4.3596221271870546</v>
      </c>
      <c r="J1765" s="1">
        <f>'[1]Electricity and CHPs_CAP'!F$17</f>
        <v>4.3596248431111295</v>
      </c>
      <c r="K1765" s="1">
        <f>'[1]Electricity and CHPs_CAP'!G$17</f>
        <v>4.3596254943491948</v>
      </c>
      <c r="L1765" s="1">
        <f>'[1]Electricity and CHPs_CAP'!H$17</f>
        <v>4.3596357496140454</v>
      </c>
      <c r="M1765" s="1">
        <f>'[1]Electricity and CHPs_CAP'!I$17</f>
        <v>4.3596882082343074</v>
      </c>
      <c r="N1765" s="1">
        <f>'[1]Electricity and CHPs_CAP'!J$17</f>
        <v>4.3596885882953327</v>
      </c>
      <c r="O1765" s="1">
        <f>'[1]Electricity and CHPs_CAP'!K$17</f>
        <v>4.3597485209170452</v>
      </c>
      <c r="P1765" s="1">
        <f>'[1]Electricity and CHPs_CAP'!L$17</f>
        <v>4.3597494406214077</v>
      </c>
      <c r="Q1765" s="1">
        <f>'[1]Electricity and CHPs_CAP'!M$17</f>
        <v>4.360007148221098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3.1040950328964978E-2</v>
      </c>
      <c r="G1766" s="1">
        <f t="shared" ref="G1766:K1766" si="1982">SUM(G1767:G1769)</f>
        <v>2.7972406058955263E-2</v>
      </c>
      <c r="H1766" s="1">
        <f t="shared" si="1982"/>
        <v>1.8759342330402121E-2</v>
      </c>
      <c r="I1766" s="1">
        <f t="shared" si="1982"/>
        <v>6.19772174193403E-2</v>
      </c>
      <c r="J1766" s="1">
        <f t="shared" si="1982"/>
        <v>9.5242579637307562E-2</v>
      </c>
      <c r="K1766" s="1">
        <f t="shared" si="1982"/>
        <v>0.10400034988053941</v>
      </c>
      <c r="L1766" s="1">
        <f t="shared" ref="L1766:O1766" si="1983">SUM(L1767:L1769)</f>
        <v>0.10352470659795514</v>
      </c>
      <c r="M1766" s="1">
        <f t="shared" si="1983"/>
        <v>0.10178064733921902</v>
      </c>
      <c r="N1766" s="1">
        <f t="shared" si="1983"/>
        <v>9.5515292693013287E-2</v>
      </c>
      <c r="O1766" s="1">
        <f t="shared" si="1983"/>
        <v>8.7584423488153595E-2</v>
      </c>
      <c r="P1766" s="1">
        <f>SUM(P1767:P1769)</f>
        <v>8.4954990154153587E-2</v>
      </c>
      <c r="Q1766" s="1">
        <f>SUM(Q1767:Q1769)</f>
        <v>9.3416709994906949E-2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2.1077924253749103E-2</v>
      </c>
      <c r="G1767" s="1">
        <f>'[1]Electricity and CHPs_CAP'!C$18</f>
        <v>2.1011978239614648E-2</v>
      </c>
      <c r="H1767" s="1">
        <f>'[1]Electricity and CHPs_CAP'!D$18</f>
        <v>1.1836760084282735E-2</v>
      </c>
      <c r="I1767" s="1">
        <f>'[1]Electricity and CHPs_CAP'!E$18</f>
        <v>3.5480539339826415E-2</v>
      </c>
      <c r="J1767" s="1">
        <f>'[1]Electricity and CHPs_CAP'!F$18</f>
        <v>5.6096266540486023E-2</v>
      </c>
      <c r="K1767" s="1">
        <f>'[1]Electricity and CHPs_CAP'!G$18</f>
        <v>5.7976008575306374E-2</v>
      </c>
      <c r="L1767" s="1">
        <f>'[1]Electricity and CHPs_CAP'!H$18</f>
        <v>5.2266335100632506E-2</v>
      </c>
      <c r="M1767" s="1">
        <f>'[1]Electricity and CHPs_CAP'!I$18</f>
        <v>5.1011924844856442E-2</v>
      </c>
      <c r="N1767" s="1">
        <f>'[1]Electricity and CHPs_CAP'!J$18</f>
        <v>4.5439758649096766E-2</v>
      </c>
      <c r="O1767" s="1">
        <f>'[1]Electricity and CHPs_CAP'!K$18</f>
        <v>3.3673268344404324E-2</v>
      </c>
      <c r="P1767" s="1">
        <f>'[1]Electricity and CHPs_CAP'!L$18</f>
        <v>3.2096642590566521E-2</v>
      </c>
      <c r="Q1767" s="1">
        <f>'[1]Electricity and CHPs_CAP'!M$18</f>
        <v>4.1059049017012787E-2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1.6578508138525901E-3</v>
      </c>
      <c r="G1768" s="1">
        <f>'[1]Electricity and CHPs_CAP'!C$28</f>
        <v>5.6038986973770341E-4</v>
      </c>
      <c r="H1768" s="1">
        <f>'[1]Electricity and CHPs_CAP'!D$28</f>
        <v>5.2113215495530434E-4</v>
      </c>
      <c r="I1768" s="1">
        <f>'[1]Electricity and CHPs_CAP'!E$28</f>
        <v>4.1185320590368495E-4</v>
      </c>
      <c r="J1768" s="1">
        <f>'[1]Electricity and CHPs_CAP'!F$28</f>
        <v>3.9458851023270979E-4</v>
      </c>
      <c r="K1768" s="1">
        <f>'[1]Electricity and CHPs_CAP'!G$28</f>
        <v>2.1292723860990355E-4</v>
      </c>
      <c r="L1768" s="1">
        <f>'[1]Electricity and CHPs_CAP'!H$28</f>
        <v>2.1856879598938382E-4</v>
      </c>
      <c r="M1768" s="1">
        <f>'[1]Electricity and CHPs_CAP'!I$28</f>
        <v>3.4535384892382605E-4</v>
      </c>
      <c r="N1768" s="1">
        <f>'[1]Electricity and CHPs_CAP'!J$28</f>
        <v>3.3505345448738493E-4</v>
      </c>
      <c r="O1768" s="1">
        <f>'[1]Electricity and CHPs_CAP'!K$28</f>
        <v>4.4126825312194374E-4</v>
      </c>
      <c r="P1768" s="1">
        <f>'[1]Electricity and CHPs_CAP'!L$28</f>
        <v>3.4390178296454094E-4</v>
      </c>
      <c r="Q1768" s="1">
        <f>'[1]Electricity and CHPs_CAP'!M$28</f>
        <v>5.9551327705859936E-4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8.3051752613632814E-3</v>
      </c>
      <c r="G1769" s="1">
        <f>'[1]Electricity and CHPs_CAP'!C$41</f>
        <v>6.400037949602911E-3</v>
      </c>
      <c r="H1769" s="1">
        <f>'[1]Electricity and CHPs_CAP'!D$41</f>
        <v>6.4014500911640801E-3</v>
      </c>
      <c r="I1769" s="1">
        <f>'[1]Electricity and CHPs_CAP'!E$41</f>
        <v>2.6084824873610194E-2</v>
      </c>
      <c r="J1769" s="1">
        <f>'[1]Electricity and CHPs_CAP'!F$41</f>
        <v>3.875172458658882E-2</v>
      </c>
      <c r="K1769" s="1">
        <f>'[1]Electricity and CHPs_CAP'!G$41</f>
        <v>4.5811414066623132E-2</v>
      </c>
      <c r="L1769" s="1">
        <f>'[1]Electricity and CHPs_CAP'!H$41</f>
        <v>5.1039802701333251E-2</v>
      </c>
      <c r="M1769" s="1">
        <f>'[1]Electricity and CHPs_CAP'!I$41</f>
        <v>5.042336864543874E-2</v>
      </c>
      <c r="N1769" s="1">
        <f>'[1]Electricity and CHPs_CAP'!J$41</f>
        <v>4.9740480589429127E-2</v>
      </c>
      <c r="O1769" s="1">
        <f>'[1]Electricity and CHPs_CAP'!K$41</f>
        <v>5.3469886890627337E-2</v>
      </c>
      <c r="P1769" s="1">
        <f>'[1]Electricity and CHPs_CAP'!L$41</f>
        <v>5.2514445780622525E-2</v>
      </c>
      <c r="Q1769" s="1">
        <f>'[1]Electricity and CHPs_CAP'!M$41</f>
        <v>5.1762147700835565E-2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0.22690295417621159</v>
      </c>
      <c r="G1770" s="1">
        <f t="shared" ref="G1770:K1770" si="1985">SUM(G1771:G1785)</f>
        <v>0.16147907617310303</v>
      </c>
      <c r="H1770" s="1">
        <f t="shared" si="1985"/>
        <v>0.14692571971993656</v>
      </c>
      <c r="I1770" s="1">
        <f t="shared" si="1985"/>
        <v>0.3418849703733462</v>
      </c>
      <c r="J1770" s="1">
        <f t="shared" si="1985"/>
        <v>0.48140891317361018</v>
      </c>
      <c r="K1770" s="1">
        <f t="shared" si="1985"/>
        <v>0.64452515215668871</v>
      </c>
      <c r="L1770" s="1">
        <f t="shared" ref="L1770:O1770" si="1986">SUM(L1771:L1785)</f>
        <v>0.7377261915206933</v>
      </c>
      <c r="M1770" s="1">
        <f t="shared" si="1986"/>
        <v>0.74780928438868965</v>
      </c>
      <c r="N1770" s="1">
        <f t="shared" si="1986"/>
        <v>1.0269006656715505</v>
      </c>
      <c r="O1770" s="1">
        <f t="shared" si="1986"/>
        <v>1.1110543834778834</v>
      </c>
      <c r="P1770" s="1">
        <f>SUM(P1771:P1785)</f>
        <v>1.0900138487815594</v>
      </c>
      <c r="Q1770" s="1">
        <f>SUM(Q1771:Q1785)</f>
        <v>1.0686560422708584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3.7282333095590599E-3</v>
      </c>
      <c r="L1771" s="1">
        <f>'[1]Electricity and CHPs_CAP'!H$21</f>
        <v>8.7202263025155657E-2</v>
      </c>
      <c r="M1771" s="1">
        <f>'[1]Electricity and CHPs_CAP'!I$21</f>
        <v>0.17068778761138328</v>
      </c>
      <c r="N1771" s="1">
        <f>'[1]Electricity and CHPs_CAP'!J$21</f>
        <v>0.46722112728436777</v>
      </c>
      <c r="O1771" s="1">
        <f>'[1]Electricity and CHPs_CAP'!K$21</f>
        <v>0.66433186461687821</v>
      </c>
      <c r="P1771" s="1">
        <f>'[1]Electricity and CHPs_CAP'!L$21</f>
        <v>0.6985172346547579</v>
      </c>
      <c r="Q1771" s="1">
        <f>'[1]Electricity and CHPs_CAP'!M$21</f>
        <v>0.68283268453327062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1.90891026558303E-2</v>
      </c>
      <c r="K1772" s="1">
        <f>'[1]Electricity and CHPs_CAP'!G$22</f>
        <v>7.9269530967080656E-2</v>
      </c>
      <c r="L1772" s="1">
        <f>'[1]Electricity and CHPs_CAP'!H$22</f>
        <v>7.9275744062990511E-2</v>
      </c>
      <c r="M1772" s="1">
        <f>'[1]Electricity and CHPs_CAP'!I$22</f>
        <v>7.9274927226947484E-2</v>
      </c>
      <c r="N1772" s="1">
        <f>'[1]Electricity and CHPs_CAP'!J$22</f>
        <v>7.9267524686466792E-2</v>
      </c>
      <c r="O1772" s="1">
        <f>'[1]Electricity and CHPs_CAP'!K$22</f>
        <v>4.2583842657456503E-2</v>
      </c>
      <c r="P1772" s="1">
        <f>'[1]Electricity and CHPs_CAP'!L$22</f>
        <v>8.4440913416098419E-3</v>
      </c>
      <c r="Q1772" s="1">
        <f>'[1]Electricity and CHPs_CAP'!M$22</f>
        <v>1.750552267611534E-2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0</v>
      </c>
      <c r="M1773" s="1">
        <f>'[1]Electricity and CHPs_CAP'!I$23</f>
        <v>0</v>
      </c>
      <c r="N1773" s="1">
        <f>'[1]Electricity and CHPs_CAP'!J$23</f>
        <v>0</v>
      </c>
      <c r="O1773" s="1">
        <f>'[1]Electricity and CHPs_CAP'!K$23</f>
        <v>0</v>
      </c>
      <c r="P1773" s="1">
        <f>'[1]Electricity and CHPs_CAP'!L$23</f>
        <v>0</v>
      </c>
      <c r="Q1773" s="1">
        <f>'[1]Electricity and CHPs_CAP'!M$23</f>
        <v>0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4.6626375002485704E-2</v>
      </c>
      <c r="G1774" s="1">
        <f>IF('[1]Electricity and CHPs_CAP'!C$24&lt;0,0,'[1]Electricity and CHPs_CAP'!C$24)</f>
        <v>4.4547645172338113E-5</v>
      </c>
      <c r="H1774" s="1">
        <f>IF('[1]Electricity and CHPs_CAP'!D$24&lt;0,0,'[1]Electricity and CHPs_CAP'!D$24)</f>
        <v>5.8655756197294184E-4</v>
      </c>
      <c r="I1774" s="1">
        <f>IF('[1]Electricity and CHPs_CAP'!E$24&lt;0,0,'[1]Electricity and CHPs_CAP'!E$24)</f>
        <v>2.4295805060196705E-2</v>
      </c>
      <c r="J1774" s="1">
        <f>IF('[1]Electricity and CHPs_CAP'!F$24&lt;0,0,'[1]Electricity and CHPs_CAP'!F$24)</f>
        <v>2.4286507640875889E-2</v>
      </c>
      <c r="K1774" s="1">
        <f>IF('[1]Electricity and CHPs_CAP'!G$24&lt;0,0,'[1]Electricity and CHPs_CAP'!G$24)</f>
        <v>9.6699002587314703E-2</v>
      </c>
      <c r="L1774" s="1">
        <f>IF('[1]Electricity and CHPs_CAP'!H$24&lt;0,0,'[1]Electricity and CHPs_CAP'!H$24)</f>
        <v>8.9605627052511322E-2</v>
      </c>
      <c r="M1774" s="1">
        <f>IF('[1]Electricity and CHPs_CAP'!I$24&lt;0,0,'[1]Electricity and CHPs_CAP'!I$24)</f>
        <v>7.3330427925465749E-2</v>
      </c>
      <c r="N1774" s="1">
        <f>IF('[1]Electricity and CHPs_CAP'!J$24&lt;0,0,'[1]Electricity and CHPs_CAP'!J$24)</f>
        <v>6.4691253728476839E-2</v>
      </c>
      <c r="O1774" s="1">
        <f>IF('[1]Electricity and CHPs_CAP'!K$24&lt;0,0,'[1]Electricity and CHPs_CAP'!K$24)</f>
        <v>1.8575289550045769E-3</v>
      </c>
      <c r="P1774" s="1">
        <f>IF('[1]Electricity and CHPs_CAP'!L$24&lt;0,0,'[1]Electricity and CHPs_CAP'!L$24)</f>
        <v>1.0227320156579792E-3</v>
      </c>
      <c r="Q1774" s="1">
        <f>IF('[1]Electricity and CHPs_CAP'!M$24&lt;0,0,'[1]Electricity and CHPs_CAP'!M$24)</f>
        <v>1.3821885787234148E-3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1.7392620792824099E-2</v>
      </c>
      <c r="L1775" s="1">
        <f>'[1]Electricity and CHPs_CAP'!H$29</f>
        <v>4.4929492732202064E-2</v>
      </c>
      <c r="M1775" s="1">
        <f>'[1]Electricity and CHPs_CAP'!I$29</f>
        <v>7.1674383701054806E-2</v>
      </c>
      <c r="N1775" s="1">
        <f>'[1]Electricity and CHPs_CAP'!J$29</f>
        <v>6.9378870065745529E-2</v>
      </c>
      <c r="O1775" s="1">
        <f>'[1]Electricity and CHPs_CAP'!K$29</f>
        <v>5.4294697855011002E-2</v>
      </c>
      <c r="P1775" s="1">
        <f>'[1]Electricity and CHPs_CAP'!L$29</f>
        <v>2.6766059040053275E-2</v>
      </c>
      <c r="Q1775" s="1">
        <f>'[1]Electricity and CHPs_CAP'!M$29</f>
        <v>1.4799837197929675E-3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2.9063443132851606E-2</v>
      </c>
      <c r="G1776" s="1">
        <f>'[1]Electricity and CHPs_CAP'!C$39</f>
        <v>2.149569814844967E-2</v>
      </c>
      <c r="H1776" s="1">
        <f>'[1]Electricity and CHPs_CAP'!D$39</f>
        <v>1.3676523765841365E-2</v>
      </c>
      <c r="I1776" s="1">
        <f>'[1]Electricity and CHPs_CAP'!E$39</f>
        <v>3.1752246401031005E-2</v>
      </c>
      <c r="J1776" s="1">
        <f>'[1]Electricity and CHPs_CAP'!F$39</f>
        <v>2.7625177938903522E-2</v>
      </c>
      <c r="K1776" s="1">
        <f>'[1]Electricity and CHPs_CAP'!G$39</f>
        <v>2.7627901796401889E-2</v>
      </c>
      <c r="L1776" s="1">
        <f>'[1]Electricity and CHPs_CAP'!H$39</f>
        <v>1.8889890393507358E-2</v>
      </c>
      <c r="M1776" s="1">
        <f>'[1]Electricity and CHPs_CAP'!I$39</f>
        <v>9.2125798984255356E-3</v>
      </c>
      <c r="N1776" s="1">
        <f>'[1]Electricity and CHPs_CAP'!J$39</f>
        <v>9.2040553834511936E-3</v>
      </c>
      <c r="O1776" s="1">
        <f>'[1]Electricity and CHPs_CAP'!K$39</f>
        <v>9.2362187578557305E-3</v>
      </c>
      <c r="P1776" s="1">
        <f>'[1]Electricity and CHPs_CAP'!L$39</f>
        <v>9.3840717846560822E-3</v>
      </c>
      <c r="Q1776" s="1">
        <f>'[1]Electricity and CHPs_CAP'!M$39</f>
        <v>4.8437475852481761E-3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0</v>
      </c>
      <c r="L1777" s="1">
        <f>'[1]Electricity and CHPs_CAP'!H$40</f>
        <v>0</v>
      </c>
      <c r="M1777" s="1">
        <f>'[1]Electricity and CHPs_CAP'!I$40</f>
        <v>0</v>
      </c>
      <c r="N1777" s="1">
        <f>'[1]Electricity and CHPs_CAP'!J$40</f>
        <v>0</v>
      </c>
      <c r="O1777" s="1">
        <f>'[1]Electricity and CHPs_CAP'!K$40</f>
        <v>0</v>
      </c>
      <c r="P1777" s="1">
        <f>'[1]Electricity and CHPs_CAP'!L$40</f>
        <v>0</v>
      </c>
      <c r="Q1777" s="1">
        <f>'[1]Electricity and CHPs_CAP'!M$40</f>
        <v>0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8.2937249780107793E-5</v>
      </c>
      <c r="J1778" s="1">
        <f>'[1]Electricity and CHPs_CAP'!F$47</f>
        <v>1.4516376424559529E-4</v>
      </c>
      <c r="K1778" s="1">
        <f>'[1]Electricity and CHPs_CAP'!G$47</f>
        <v>1.7819277113788044E-4</v>
      </c>
      <c r="L1778" s="1">
        <f>'[1]Electricity and CHPs_CAP'!H$47</f>
        <v>2.0196543633014565E-4</v>
      </c>
      <c r="M1778" s="1">
        <f>'[1]Electricity and CHPs_CAP'!I$47</f>
        <v>3.574196295565616E-4</v>
      </c>
      <c r="N1778" s="1">
        <f>'[1]Electricity and CHPs_CAP'!J$47</f>
        <v>3.0624914707078554E-4</v>
      </c>
      <c r="O1778" s="1">
        <f>'[1]Electricity and CHPs_CAP'!K$47</f>
        <v>5.4657354050248496E-4</v>
      </c>
      <c r="P1778" s="1">
        <f>'[1]Electricity and CHPs_CAP'!L$47</f>
        <v>4.8109796026988595E-4</v>
      </c>
      <c r="Q1778" s="1">
        <f>'[1]Electricity and CHPs_CAP'!M$47</f>
        <v>7.8182203810593881E-4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4.1189164854042847E-3</v>
      </c>
      <c r="G1779" s="1">
        <f>'[1]Electricity and CHPs_CAP'!C$48</f>
        <v>6.6510848347644245E-4</v>
      </c>
      <c r="H1779" s="1">
        <f>'[1]Electricity and CHPs_CAP'!D$48</f>
        <v>7.4209674286363121E-4</v>
      </c>
      <c r="I1779" s="1">
        <f>'[1]Electricity and CHPs_CAP'!E$48</f>
        <v>7.1365623608223537E-4</v>
      </c>
      <c r="J1779" s="1">
        <f>'[1]Electricity and CHPs_CAP'!F$48</f>
        <v>9.8220444417402696E-4</v>
      </c>
      <c r="K1779" s="1">
        <f>'[1]Electricity and CHPs_CAP'!G$48</f>
        <v>9.6554968872549288E-4</v>
      </c>
      <c r="L1779" s="1">
        <f>'[1]Electricity and CHPs_CAP'!H$48</f>
        <v>1.4095900302769108E-3</v>
      </c>
      <c r="M1779" s="1">
        <f>'[1]Electricity and CHPs_CAP'!I$48</f>
        <v>1.5096661907302222E-3</v>
      </c>
      <c r="N1779" s="1">
        <f>'[1]Electricity and CHPs_CAP'!J$48</f>
        <v>1.3457904341199331E-3</v>
      </c>
      <c r="O1779" s="1">
        <f>'[1]Electricity and CHPs_CAP'!K$48</f>
        <v>1.6712318412621927E-3</v>
      </c>
      <c r="P1779" s="1">
        <f>'[1]Electricity and CHPs_CAP'!L$48</f>
        <v>8.5657653013491899E-3</v>
      </c>
      <c r="Q1779" s="1">
        <f>'[1]Electricity and CHPs_CAP'!M$48</f>
        <v>1.0198064967866993E-2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1.7458371223395558E-5</v>
      </c>
      <c r="J1780" s="1">
        <f>'[1]Electricity and CHPs_CAP'!F$49</f>
        <v>6.4881404652285303E-5</v>
      </c>
      <c r="K1780" s="1">
        <f>'[1]Electricity and CHPs_CAP'!G$49</f>
        <v>6.5655639032933687E-5</v>
      </c>
      <c r="L1780" s="1">
        <f>'[1]Electricity and CHPs_CAP'!H$49</f>
        <v>7.0023999476372329E-5</v>
      </c>
      <c r="M1780" s="1">
        <f>'[1]Electricity and CHPs_CAP'!I$49</f>
        <v>1.6662948756111738E-4</v>
      </c>
      <c r="N1780" s="1">
        <f>'[1]Electricity and CHPs_CAP'!J$49</f>
        <v>1.3448884184485141E-4</v>
      </c>
      <c r="O1780" s="1">
        <f>'[1]Electricity and CHPs_CAP'!K$49</f>
        <v>2.1358124809822942E-4</v>
      </c>
      <c r="P1780" s="1">
        <f>'[1]Electricity and CHPs_CAP'!L$49</f>
        <v>2.0494699461697619E-4</v>
      </c>
      <c r="Q1780" s="1">
        <f>'[1]Electricity and CHPs_CAP'!M$49</f>
        <v>3.8860563389368308E-4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8.3815195554700211E-3</v>
      </c>
      <c r="G1781" s="1">
        <f>'[1]Electricity and CHPs_CAP'!C$51</f>
        <v>6.6481528663305863E-3</v>
      </c>
      <c r="H1781" s="1">
        <f>'[1]Electricity and CHPs_CAP'!D$51</f>
        <v>7.1983841000075885E-3</v>
      </c>
      <c r="I1781" s="1">
        <f>'[1]Electricity and CHPs_CAP'!E$51</f>
        <v>4.6665996216967973E-2</v>
      </c>
      <c r="J1781" s="1">
        <f>'[1]Electricity and CHPs_CAP'!F$51</f>
        <v>4.8281091756457159E-2</v>
      </c>
      <c r="K1781" s="1">
        <f>'[1]Electricity and CHPs_CAP'!G$51</f>
        <v>5.4927809860139787E-2</v>
      </c>
      <c r="L1781" s="1">
        <f>'[1]Electricity and CHPs_CAP'!H$51</f>
        <v>4.9442528893765297E-2</v>
      </c>
      <c r="M1781" s="1">
        <f>'[1]Electricity and CHPs_CAP'!I$51</f>
        <v>5.2789513315474199E-2</v>
      </c>
      <c r="N1781" s="1">
        <f>'[1]Electricity and CHPs_CAP'!J$51</f>
        <v>5.1454780712920145E-2</v>
      </c>
      <c r="O1781" s="1">
        <f>'[1]Electricity and CHPs_CAP'!K$51</f>
        <v>4.9785508987647165E-2</v>
      </c>
      <c r="P1781" s="1">
        <f>'[1]Electricity and CHPs_CAP'!L$51</f>
        <v>4.3808358365209063E-2</v>
      </c>
      <c r="Q1781" s="1">
        <f>'[1]Electricity and CHPs_CAP'!M$51</f>
        <v>4.0669258546964675E-2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7.8711342062768802E-5</v>
      </c>
      <c r="J1782" s="1">
        <f>'[1]Electricity and CHPs_CAP'!F$52</f>
        <v>3.1697057018238337E-4</v>
      </c>
      <c r="K1782" s="1">
        <f>'[1]Electricity and CHPs_CAP'!G$52</f>
        <v>3.2457098642302832E-4</v>
      </c>
      <c r="L1782" s="1">
        <f>'[1]Electricity and CHPs_CAP'!H$52</f>
        <v>3.7683839460500682E-4</v>
      </c>
      <c r="M1782" s="1">
        <f>'[1]Electricity and CHPs_CAP'!I$52</f>
        <v>9.7438389947229927E-4</v>
      </c>
      <c r="N1782" s="1">
        <f>'[1]Electricity and CHPs_CAP'!J$52</f>
        <v>8.31679021443194E-4</v>
      </c>
      <c r="O1782" s="1">
        <f>'[1]Electricity and CHPs_CAP'!K$52</f>
        <v>1.6799590153131724E-3</v>
      </c>
      <c r="P1782" s="1">
        <f>'[1]Electricity and CHPs_CAP'!L$52</f>
        <v>1.6148328160968104E-3</v>
      </c>
      <c r="Q1782" s="1">
        <f>'[1]Electricity and CHPs_CAP'!M$52</f>
        <v>3.0109505452231501E-3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7.35127E-2</v>
      </c>
      <c r="G1783" s="1">
        <f>'[1]Electricity and CHPs_CAP'!C$54</f>
        <v>8.4748091780742801E-2</v>
      </c>
      <c r="H1783" s="1">
        <f>'[1]Electricity and CHPs_CAP'!D$54</f>
        <v>8.474815335169765E-2</v>
      </c>
      <c r="I1783" s="1">
        <f>'[1]Electricity and CHPs_CAP'!E$54</f>
        <v>8.4748430194802563E-2</v>
      </c>
      <c r="J1783" s="1">
        <f>'[1]Electricity and CHPs_CAP'!F$54</f>
        <v>8.47484035983435E-2</v>
      </c>
      <c r="K1783" s="1">
        <f>'[1]Electricity and CHPs_CAP'!G$54</f>
        <v>8.4748226332749976E-2</v>
      </c>
      <c r="L1783" s="1">
        <f>'[1]Electricity and CHPs_CAP'!H$54</f>
        <v>8.4748304996925095E-2</v>
      </c>
      <c r="M1783" s="1">
        <f>'[1]Electricity and CHPs_CAP'!I$54</f>
        <v>8.4748990894995518E-2</v>
      </c>
      <c r="N1783" s="1">
        <f>'[1]Electricity and CHPs_CAP'!J$54</f>
        <v>8.4748846775673209E-2</v>
      </c>
      <c r="O1783" s="1">
        <f>'[1]Electricity and CHPs_CAP'!K$54</f>
        <v>8.4750587572504102E-2</v>
      </c>
      <c r="P1783" s="1">
        <f>'[1]Electricity and CHPs_CAP'!L$54</f>
        <v>8.8904809424778145E-2</v>
      </c>
      <c r="Q1783" s="1">
        <f>'[1]Electricity and CHPs_CAP'!M$54</f>
        <v>8.8923586519422823E-2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6.5199999999999994E-2</v>
      </c>
      <c r="G1784" s="1">
        <f>'[1]Electricity and CHPs_CAP'!C$55</f>
        <v>4.7877477248931176E-2</v>
      </c>
      <c r="H1784" s="1">
        <f>'[1]Electricity and CHPs_CAP'!D$55</f>
        <v>3.9974004197553384E-2</v>
      </c>
      <c r="I1784" s="1">
        <f>'[1]Electricity and CHPs_CAP'!E$55</f>
        <v>0.15345973941069038</v>
      </c>
      <c r="J1784" s="1">
        <f>'[1]Electricity and CHPs_CAP'!F$55</f>
        <v>0.27564663001786377</v>
      </c>
      <c r="K1784" s="1">
        <f>'[1]Electricity and CHPs_CAP'!G$55</f>
        <v>0.27838182180481585</v>
      </c>
      <c r="L1784" s="1">
        <f>'[1]Electricity and CHPs_CAP'!H$55</f>
        <v>0.28140925797098243</v>
      </c>
      <c r="M1784" s="1">
        <f>'[1]Electricity and CHPs_CAP'!I$55</f>
        <v>0.20271656511109104</v>
      </c>
      <c r="N1784" s="1">
        <f>'[1]Electricity and CHPs_CAP'!J$55</f>
        <v>0.19795108687965898</v>
      </c>
      <c r="O1784" s="1">
        <f>'[1]Electricity and CHPs_CAP'!K$55</f>
        <v>0.19936345459225577</v>
      </c>
      <c r="P1784" s="1">
        <f>'[1]Electricity and CHPs_CAP'!L$55</f>
        <v>0.20173250424399949</v>
      </c>
      <c r="Q1784" s="1">
        <f>'[1]Electricity and CHPs_CAP'!M$55</f>
        <v>0.21511283537769235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6.9989890509096595E-5</v>
      </c>
      <c r="J1785" s="1">
        <f>'[1]Electricity and CHPs_CAP'!F$58</f>
        <v>2.2277938208178146E-4</v>
      </c>
      <c r="K1785" s="1">
        <f>'[1]Electricity and CHPs_CAP'!G$58</f>
        <v>2.1603562048337686E-4</v>
      </c>
      <c r="L1785" s="1">
        <f>'[1]Electricity and CHPs_CAP'!H$58</f>
        <v>1.6466453196513489E-4</v>
      </c>
      <c r="M1785" s="1">
        <f>'[1]Electricity and CHPs_CAP'!I$58</f>
        <v>3.6600949653179863E-4</v>
      </c>
      <c r="N1785" s="1">
        <f>'[1]Electricity and CHPs_CAP'!J$58</f>
        <v>3.6491271031134919E-4</v>
      </c>
      <c r="O1785" s="1">
        <f>'[1]Electricity and CHPs_CAP'!K$58</f>
        <v>7.3933383809429134E-4</v>
      </c>
      <c r="P1785" s="1">
        <f>'[1]Electricity and CHPs_CAP'!L$58</f>
        <v>5.6734483850478471E-4</v>
      </c>
      <c r="Q1785" s="1">
        <f>'[1]Electricity and CHPs_CAP'!M$58</f>
        <v>1.526791548538217E-3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0.43152905494891874</v>
      </c>
      <c r="G1786" s="1">
        <f t="shared" ref="G1786:K1786" si="1989">SUM(G1787:G1792)</f>
        <v>0.3920461530673725</v>
      </c>
      <c r="H1786" s="1">
        <f t="shared" si="1989"/>
        <v>0.39153418682171592</v>
      </c>
      <c r="I1786" s="1">
        <f t="shared" si="1989"/>
        <v>0.36002793191983889</v>
      </c>
      <c r="J1786" s="1">
        <f t="shared" si="1989"/>
        <v>0.36280779054742857</v>
      </c>
      <c r="K1786" s="1">
        <f t="shared" si="1989"/>
        <v>0.36993384793539991</v>
      </c>
      <c r="L1786" s="1">
        <f t="shared" ref="L1786:O1786" si="1990">SUM(L1787:L1792)</f>
        <v>0.3767884923055676</v>
      </c>
      <c r="M1786" s="1">
        <f t="shared" si="1990"/>
        <v>0.38317183334011579</v>
      </c>
      <c r="N1786" s="1">
        <f t="shared" si="1990"/>
        <v>0.38317225007526762</v>
      </c>
      <c r="O1786" s="1">
        <f t="shared" si="1990"/>
        <v>0.38325230655900744</v>
      </c>
      <c r="P1786" s="1">
        <f>SUM(P1787:P1792)</f>
        <v>0.3904049594606171</v>
      </c>
      <c r="Q1786" s="1">
        <f>SUM(Q1787:Q1792)</f>
        <v>0.39052210485306849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0.30584044152534529</v>
      </c>
      <c r="G1787" s="1">
        <f>'[1]Electricity and CHPs_CAP'!C$19</f>
        <v>0.30583868119739571</v>
      </c>
      <c r="H1787" s="1">
        <f>'[1]Electricity and CHPs_CAP'!D$19</f>
        <v>0.30583818409655539</v>
      </c>
      <c r="I1787" s="1">
        <f>'[1]Electricity and CHPs_CAP'!E$19</f>
        <v>0.2759923530677782</v>
      </c>
      <c r="J1787" s="1">
        <f>'[1]Electricity and CHPs_CAP'!F$19</f>
        <v>0.27948888490728263</v>
      </c>
      <c r="K1787" s="1">
        <f>'[1]Electricity and CHPs_CAP'!G$19</f>
        <v>0.28606085939121217</v>
      </c>
      <c r="L1787" s="1">
        <f>'[1]Electricity and CHPs_CAP'!H$19</f>
        <v>0.29279152436123124</v>
      </c>
      <c r="M1787" s="1">
        <f>'[1]Electricity and CHPs_CAP'!I$19</f>
        <v>0.29968738233199216</v>
      </c>
      <c r="N1787" s="1">
        <f>'[1]Electricity and CHPs_CAP'!J$19</f>
        <v>0.29968688035116409</v>
      </c>
      <c r="O1787" s="1">
        <f>'[1]Electricity and CHPs_CAP'!K$19</f>
        <v>0.29968898171579511</v>
      </c>
      <c r="P1787" s="1">
        <f>'[1]Electricity and CHPs_CAP'!L$19</f>
        <v>0.29969304359167903</v>
      </c>
      <c r="Q1787" s="1">
        <f>'[1]Electricity and CHPs_CAP'!M$19</f>
        <v>0.30520166947828198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</v>
      </c>
      <c r="L1788" s="1">
        <f>'[1]Electricity and CHPs_CAP'!H$20</f>
        <v>0</v>
      </c>
      <c r="M1788" s="1">
        <f>'[1]Electricity and CHPs_CAP'!I$20</f>
        <v>0</v>
      </c>
      <c r="N1788" s="1">
        <f>'[1]Electricity and CHPs_CAP'!J$20</f>
        <v>0</v>
      </c>
      <c r="O1788" s="1">
        <f>'[1]Electricity and CHPs_CAP'!K$20</f>
        <v>0</v>
      </c>
      <c r="P1788" s="1">
        <f>'[1]Electricity and CHPs_CAP'!L$20</f>
        <v>0</v>
      </c>
      <c r="Q1788" s="1">
        <f>'[1]Electricity and CHPs_CAP'!M$20</f>
        <v>0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7.7882951746896537E-2</v>
      </c>
      <c r="G1789" s="1">
        <f>'[1]Electricity and CHPs_CAP'!C$26</f>
        <v>7.1001298003903895E-2</v>
      </c>
      <c r="H1789" s="1">
        <f>'[1]Electricity and CHPs_CAP'!D$26</f>
        <v>7.049025740945003E-2</v>
      </c>
      <c r="I1789" s="1">
        <f>'[1]Electricity and CHPs_CAP'!E$26</f>
        <v>7.0489753591443882E-2</v>
      </c>
      <c r="J1789" s="1">
        <f>'[1]Electricity and CHPs_CAP'!F$26</f>
        <v>6.9925930472251305E-2</v>
      </c>
      <c r="K1789" s="1">
        <f>'[1]Electricity and CHPs_CAP'!G$26</f>
        <v>7.0079080984143297E-2</v>
      </c>
      <c r="L1789" s="1">
        <f>'[1]Electricity and CHPs_CAP'!H$26</f>
        <v>7.0201838464065941E-2</v>
      </c>
      <c r="M1789" s="1">
        <f>'[1]Electricity and CHPs_CAP'!I$26</f>
        <v>7.0293273890865857E-2</v>
      </c>
      <c r="N1789" s="1">
        <f>'[1]Electricity and CHPs_CAP'!J$26</f>
        <v>7.0294825753033655E-2</v>
      </c>
      <c r="O1789" s="1">
        <f>'[1]Electricity and CHPs_CAP'!K$26</f>
        <v>7.0371788304840532E-2</v>
      </c>
      <c r="P1789" s="1">
        <f>'[1]Electricity and CHPs_CAP'!L$26</f>
        <v>7.7520897013257484E-2</v>
      </c>
      <c r="Q1789" s="1">
        <f>'[1]Electricity and CHPs_CAP'!M$26</f>
        <v>7.2127701230471353E-2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0</v>
      </c>
      <c r="L1790" s="1">
        <f>'[1]Electricity and CHPs_CAP'!H$27</f>
        <v>0</v>
      </c>
      <c r="M1790" s="1">
        <f>'[1]Electricity and CHPs_CAP'!I$27</f>
        <v>0</v>
      </c>
      <c r="N1790" s="1">
        <f>'[1]Electricity and CHPs_CAP'!J$27</f>
        <v>0</v>
      </c>
      <c r="O1790" s="1">
        <f>'[1]Electricity and CHPs_CAP'!K$27</f>
        <v>0</v>
      </c>
      <c r="P1790" s="1">
        <f>'[1]Electricity and CHPs_CAP'!L$27</f>
        <v>0</v>
      </c>
      <c r="Q1790" s="1">
        <f>'[1]Electricity and CHPs_CAP'!M$27</f>
        <v>0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4.7805661676676943E-2</v>
      </c>
      <c r="G1791" s="1">
        <f>'[1]Electricity and CHPs_CAP'!C$44</f>
        <v>1.5206173866072877E-2</v>
      </c>
      <c r="H1791" s="1">
        <f>'[1]Electricity and CHPs_CAP'!D$44</f>
        <v>1.5205745315710478E-2</v>
      </c>
      <c r="I1791" s="1">
        <f>'[1]Electricity and CHPs_CAP'!E$44</f>
        <v>1.3545825260616835E-2</v>
      </c>
      <c r="J1791" s="1">
        <f>'[1]Electricity and CHPs_CAP'!F$44</f>
        <v>1.3392975167894621E-2</v>
      </c>
      <c r="K1791" s="1">
        <f>'[1]Electricity and CHPs_CAP'!G$44</f>
        <v>1.3793907560044432E-2</v>
      </c>
      <c r="L1791" s="1">
        <f>'[1]Electricity and CHPs_CAP'!H$44</f>
        <v>1.3795129480270476E-2</v>
      </c>
      <c r="M1791" s="1">
        <f>'[1]Electricity and CHPs_CAP'!I$44</f>
        <v>1.319117711725778E-2</v>
      </c>
      <c r="N1791" s="1">
        <f>'[1]Electricity and CHPs_CAP'!J$44</f>
        <v>1.3190543971069876E-2</v>
      </c>
      <c r="O1791" s="1">
        <f>'[1]Electricity and CHPs_CAP'!K$44</f>
        <v>1.319153653837179E-2</v>
      </c>
      <c r="P1791" s="1">
        <f>'[1]Electricity and CHPs_CAP'!L$44</f>
        <v>1.3191018855680574E-2</v>
      </c>
      <c r="Q1791" s="1">
        <f>'[1]Electricity and CHPs_CAP'!M$44</f>
        <v>1.3192734144315177E-2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0</v>
      </c>
      <c r="L1792" s="1">
        <f>'[1]Electricity and CHPs_CAP'!H$45</f>
        <v>0</v>
      </c>
      <c r="M1792" s="1">
        <f>'[1]Electricity and CHPs_CAP'!I$45</f>
        <v>0</v>
      </c>
      <c r="N1792" s="1">
        <f>'[1]Electricity and CHPs_CAP'!J$45</f>
        <v>0</v>
      </c>
      <c r="O1792" s="1">
        <f>'[1]Electricity and CHPs_CAP'!K$45</f>
        <v>0</v>
      </c>
      <c r="P1792" s="1">
        <f>'[1]Electricity and CHPs_CAP'!L$45</f>
        <v>0</v>
      </c>
      <c r="Q1792" s="1">
        <f>'[1]Electricity and CHPs_CAP'!M$45</f>
        <v>0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2.1709639669509256E-2</v>
      </c>
      <c r="G1793" s="1">
        <f t="shared" ref="G1793:K1793" si="1992">SUM(G1794:G1800)</f>
        <v>3.0262024703269247E-2</v>
      </c>
      <c r="H1793" s="1">
        <f t="shared" si="1992"/>
        <v>6.3423979750063419E-2</v>
      </c>
      <c r="I1793" s="1">
        <f t="shared" si="1992"/>
        <v>0.11170646726050706</v>
      </c>
      <c r="J1793" s="1">
        <f t="shared" si="1992"/>
        <v>0.14387493705283108</v>
      </c>
      <c r="K1793" s="1">
        <f t="shared" si="1992"/>
        <v>0.17107804739728885</v>
      </c>
      <c r="L1793" s="1">
        <f t="shared" ref="L1793:O1793" si="1993">SUM(L1794:L1800)</f>
        <v>0.20126891099775349</v>
      </c>
      <c r="M1793" s="1">
        <f t="shared" si="1993"/>
        <v>0.23369230692647405</v>
      </c>
      <c r="N1793" s="1">
        <f t="shared" si="1993"/>
        <v>0.23890493434442389</v>
      </c>
      <c r="O1793" s="1">
        <f t="shared" si="1993"/>
        <v>0.2626126787026567</v>
      </c>
      <c r="P1793" s="1">
        <f>SUM(P1794:P1800)</f>
        <v>0.24562032705009204</v>
      </c>
      <c r="Q1793" s="1">
        <f>SUM(Q1794:Q1800)</f>
        <v>0.24966380779710978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1.5270710495575497E-2</v>
      </c>
      <c r="G1794" s="1">
        <f>'[1]Electricity and CHPs_CAP'!C$25</f>
        <v>1.0977854296602946E-2</v>
      </c>
      <c r="H1794" s="1">
        <f>'[1]Electricity and CHPs_CAP'!D$25</f>
        <v>2.0719959132796617E-2</v>
      </c>
      <c r="I1794" s="1">
        <f>'[1]Electricity and CHPs_CAP'!E$25</f>
        <v>4.0360746417408992E-2</v>
      </c>
      <c r="J1794" s="1">
        <f>'[1]Electricity and CHPs_CAP'!F$25</f>
        <v>4.9308450762922472E-2</v>
      </c>
      <c r="K1794" s="1">
        <f>'[1]Electricity and CHPs_CAP'!G$25</f>
        <v>5.7682524449289396E-2</v>
      </c>
      <c r="L1794" s="1">
        <f>'[1]Electricity and CHPs_CAP'!H$25</f>
        <v>5.7049131501836714E-2</v>
      </c>
      <c r="M1794" s="1">
        <f>'[1]Electricity and CHPs_CAP'!I$25</f>
        <v>7.2900166788379767E-2</v>
      </c>
      <c r="N1794" s="1">
        <f>'[1]Electricity and CHPs_CAP'!J$25</f>
        <v>7.257782182002033E-2</v>
      </c>
      <c r="O1794" s="1">
        <f>'[1]Electricity and CHPs_CAP'!K$25</f>
        <v>8.7900670394700328E-2</v>
      </c>
      <c r="P1794" s="1">
        <f>'[1]Electricity and CHPs_CAP'!L$25</f>
        <v>7.2704843460671437E-2</v>
      </c>
      <c r="Q1794" s="1">
        <f>'[1]Electricity and CHPs_CAP'!M$25</f>
        <v>6.8909320314281541E-2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0</v>
      </c>
      <c r="L1795" s="1">
        <f>'[1]Electricity and CHPs_CAP'!H$31</f>
        <v>0</v>
      </c>
      <c r="M1795" s="1">
        <f>'[1]Electricity and CHPs_CAP'!I$31</f>
        <v>0</v>
      </c>
      <c r="N1795" s="1">
        <f>'[1]Electricity and CHPs_CAP'!J$31</f>
        <v>0</v>
      </c>
      <c r="O1795" s="1">
        <f>'[1]Electricity and CHPs_CAP'!K$31</f>
        <v>0</v>
      </c>
      <c r="P1795" s="1">
        <f>'[1]Electricity and CHPs_CAP'!L$31</f>
        <v>0</v>
      </c>
      <c r="Q1795" s="1">
        <f>'[1]Electricity and CHPs_CAP'!M$31</f>
        <v>0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6.438929173933761E-3</v>
      </c>
      <c r="G1796" s="1">
        <f>'[1]Electricity and CHPs_CAP'!C$42</f>
        <v>1.9284170406666301E-2</v>
      </c>
      <c r="H1796" s="1">
        <f>'[1]Electricity and CHPs_CAP'!D$42</f>
        <v>4.2704020617266802E-2</v>
      </c>
      <c r="I1796" s="1">
        <f>'[1]Electricity and CHPs_CAP'!E$42</f>
        <v>7.087193961482828E-2</v>
      </c>
      <c r="J1796" s="1">
        <f>'[1]Electricity and CHPs_CAP'!F$42</f>
        <v>9.3922868884130026E-2</v>
      </c>
      <c r="K1796" s="1">
        <f>'[1]Electricity and CHPs_CAP'!G$42</f>
        <v>0.11281041509345903</v>
      </c>
      <c r="L1796" s="1">
        <f>'[1]Electricity and CHPs_CAP'!H$42</f>
        <v>0.14361951132119818</v>
      </c>
      <c r="M1796" s="1">
        <f>'[1]Electricity and CHPs_CAP'!I$42</f>
        <v>0.1594782541629533</v>
      </c>
      <c r="N1796" s="1">
        <f>'[1]Electricity and CHPs_CAP'!J$42</f>
        <v>0.16507703189448353</v>
      </c>
      <c r="O1796" s="1">
        <f>'[1]Electricity and CHPs_CAP'!K$42</f>
        <v>0.17298425685663024</v>
      </c>
      <c r="P1796" s="1">
        <f>'[1]Electricity and CHPs_CAP'!L$42</f>
        <v>0.17152430273261293</v>
      </c>
      <c r="Q1796" s="1">
        <f>'[1]Electricity and CHPs_CAP'!M$42</f>
        <v>0.17820806176708895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0</v>
      </c>
      <c r="L1797" s="1">
        <f>'[1]Electricity and CHPs_CAP'!H$43</f>
        <v>0</v>
      </c>
      <c r="M1797" s="1">
        <f>'[1]Electricity and CHPs_CAP'!I$43</f>
        <v>0</v>
      </c>
      <c r="N1797" s="1">
        <f>'[1]Electricity and CHPs_CAP'!J$43</f>
        <v>0</v>
      </c>
      <c r="O1797" s="1">
        <f>'[1]Electricity and CHPs_CAP'!K$43</f>
        <v>0</v>
      </c>
      <c r="P1797" s="1">
        <f>'[1]Electricity and CHPs_CAP'!L$43</f>
        <v>0</v>
      </c>
      <c r="Q1797" s="1">
        <f>'[1]Electricity and CHPs_CAP'!M$43</f>
        <v>0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8.7492143231367598E-5</v>
      </c>
      <c r="J1798" s="1">
        <f>'[1]Electricity and CHPs_CAP'!F$50</f>
        <v>1.8816378886194634E-4</v>
      </c>
      <c r="K1798" s="1">
        <f>'[1]Electricity and CHPs_CAP'!G$50</f>
        <v>1.81871880990806E-4</v>
      </c>
      <c r="L1798" s="1">
        <f>'[1]Electricity and CHPs_CAP'!H$50</f>
        <v>1.870595306848263E-4</v>
      </c>
      <c r="M1798" s="1">
        <f>'[1]Electricity and CHPs_CAP'!I$50</f>
        <v>3.8886733532571217E-4</v>
      </c>
      <c r="N1798" s="1">
        <f>'[1]Electricity and CHPs_CAP'!J$50</f>
        <v>3.7389924504910153E-4</v>
      </c>
      <c r="O1798" s="1">
        <f>'[1]Electricity and CHPs_CAP'!K$50</f>
        <v>5.4757877890316913E-4</v>
      </c>
      <c r="P1798" s="1">
        <f>'[1]Electricity and CHPs_CAP'!L$50</f>
        <v>3.8245366753084824E-4</v>
      </c>
      <c r="Q1798" s="1">
        <f>'[1]Electricity and CHPs_CAP'!M$50</f>
        <v>6.5129736511627479E-4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2.1183844179629009E-4</v>
      </c>
      <c r="J1799" s="1">
        <f>'[1]Electricity and CHPs_CAP'!F$53</f>
        <v>2.7870952654179625E-4</v>
      </c>
      <c r="K1799" s="1">
        <f>'[1]Electricity and CHPs_CAP'!G$53</f>
        <v>2.5150633527179283E-4</v>
      </c>
      <c r="L1799" s="1">
        <f>'[1]Electricity and CHPs_CAP'!H$53</f>
        <v>2.4388224538553053E-4</v>
      </c>
      <c r="M1799" s="1">
        <f>'[1]Electricity and CHPs_CAP'!I$53</f>
        <v>6.1279572988316494E-4</v>
      </c>
      <c r="N1799" s="1">
        <f>'[1]Electricity and CHPs_CAP'!J$53</f>
        <v>5.9089319204900224E-4</v>
      </c>
      <c r="O1799" s="1">
        <f>'[1]Electricity and CHPs_CAP'!K$53</f>
        <v>6.9434220729962552E-4</v>
      </c>
      <c r="P1799" s="1">
        <f>'[1]Electricity and CHPs_CAP'!L$53</f>
        <v>5.9748913586734232E-4</v>
      </c>
      <c r="Q1799" s="1">
        <f>'[1]Electricity and CHPs_CAP'!M$53</f>
        <v>1.0501468257379369E-3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1.7445064324215099E-4</v>
      </c>
      <c r="J1800" s="1">
        <f>'[1]Electricity and CHPs_CAP'!F$56</f>
        <v>1.7674409037484937E-4</v>
      </c>
      <c r="K1800" s="1">
        <f>'[1]Electricity and CHPs_CAP'!G$56</f>
        <v>1.5172963827784662E-4</v>
      </c>
      <c r="L1800" s="1">
        <f>'[1]Electricity and CHPs_CAP'!H$56</f>
        <v>1.6932639864824232E-4</v>
      </c>
      <c r="M1800" s="1">
        <f>'[1]Electricity and CHPs_CAP'!I$56</f>
        <v>3.122229099321217E-4</v>
      </c>
      <c r="N1800" s="1">
        <f>'[1]Electricity and CHPs_CAP'!J$56</f>
        <v>2.8528819282193737E-4</v>
      </c>
      <c r="O1800" s="1">
        <f>'[1]Electricity and CHPs_CAP'!K$56</f>
        <v>4.8583046512336856E-4</v>
      </c>
      <c r="P1800" s="1">
        <f>'[1]Electricity and CHPs_CAP'!L$56</f>
        <v>4.1123805340948774E-4</v>
      </c>
      <c r="Q1800" s="1">
        <f>'[1]Electricity and CHPs_CAP'!M$56</f>
        <v>8.4498152488511613E-4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9.0660070966816927E-2</v>
      </c>
      <c r="H1801" s="1">
        <f t="shared" si="1995"/>
        <v>8.3655988460745928E-2</v>
      </c>
      <c r="I1801" s="1">
        <f t="shared" si="1995"/>
        <v>9.0830931190806291E-2</v>
      </c>
      <c r="J1801" s="1">
        <f t="shared" si="1995"/>
        <v>9.0929601507255403E-2</v>
      </c>
      <c r="K1801" s="1">
        <f t="shared" si="1995"/>
        <v>9.0945713652616236E-2</v>
      </c>
      <c r="L1801" s="1">
        <f t="shared" si="1995"/>
        <v>9.1842537225387794E-2</v>
      </c>
      <c r="M1801" s="1">
        <f t="shared" si="1995"/>
        <v>9.18616226493216E-2</v>
      </c>
      <c r="N1801" s="1">
        <f t="shared" si="1995"/>
        <v>9.1885035080873007E-2</v>
      </c>
      <c r="O1801" s="1">
        <f t="shared" si="1995"/>
        <v>9.1887617216677597E-2</v>
      </c>
      <c r="P1801" s="1">
        <f>P1802</f>
        <v>9.1956647273898406E-2</v>
      </c>
      <c r="Q1801" s="1">
        <f>Q1802</f>
        <v>9.23255193806269E-2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9.0660070966816927E-2</v>
      </c>
      <c r="H1802" s="1">
        <f>'[1]Electricity and CHPs_CAP'!D$33</f>
        <v>8.3655988460745928E-2</v>
      </c>
      <c r="I1802" s="1">
        <f>'[1]Electricity and CHPs_CAP'!E$33</f>
        <v>9.0830931190806291E-2</v>
      </c>
      <c r="J1802" s="1">
        <f>'[1]Electricity and CHPs_CAP'!F$33</f>
        <v>9.0929601507255403E-2</v>
      </c>
      <c r="K1802" s="1">
        <f>'[1]Electricity and CHPs_CAP'!G$33</f>
        <v>9.0945713652616236E-2</v>
      </c>
      <c r="L1802" s="1">
        <f>'[1]Electricity and CHPs_CAP'!H$33</f>
        <v>9.1842537225387794E-2</v>
      </c>
      <c r="M1802" s="1">
        <f>'[1]Electricity and CHPs_CAP'!I$33</f>
        <v>9.18616226493216E-2</v>
      </c>
      <c r="N1802" s="1">
        <f>'[1]Electricity and CHPs_CAP'!J$33</f>
        <v>9.1885035080873007E-2</v>
      </c>
      <c r="O1802" s="1">
        <f>'[1]Electricity and CHPs_CAP'!K$33</f>
        <v>9.1887617216677597E-2</v>
      </c>
      <c r="P1802" s="1">
        <f>'[1]Electricity and CHPs_CAP'!L$33</f>
        <v>9.1956647273898406E-2</v>
      </c>
      <c r="Q1802" s="1">
        <f>'[1]Electricity and CHPs_CAP'!M$33</f>
        <v>9.23255193806269E-2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4.3708885172213696</v>
      </c>
      <c r="H1803" s="1">
        <f t="shared" si="1996"/>
        <v>8.5974313684605477</v>
      </c>
      <c r="I1803" s="1">
        <f t="shared" si="1996"/>
        <v>12.655035144580133</v>
      </c>
      <c r="J1803" s="1">
        <f t="shared" si="1996"/>
        <v>13.467873990777671</v>
      </c>
      <c r="K1803" s="1">
        <f t="shared" si="1996"/>
        <v>14.142893772954945</v>
      </c>
      <c r="L1803" s="1">
        <f t="shared" ref="L1803:O1803" si="1997">SUM(L1804:L1808)</f>
        <v>14.816916016922985</v>
      </c>
      <c r="M1803" s="1">
        <f t="shared" si="1997"/>
        <v>15.538180221252153</v>
      </c>
      <c r="N1803" s="1">
        <f t="shared" si="1997"/>
        <v>16.202826397726781</v>
      </c>
      <c r="O1803" s="1">
        <f t="shared" si="1997"/>
        <v>16.974951713204959</v>
      </c>
      <c r="P1803" s="1">
        <f>SUM(P1804:P1808)</f>
        <v>17.837559888948846</v>
      </c>
      <c r="Q1803" s="1">
        <f>SUM(Q1804:Q1808)</f>
        <v>18.76774652296027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4.49261019722638E-2</v>
      </c>
      <c r="I1804" s="1">
        <f>'[1]Electricity and CHPs_CAP'!E$34</f>
        <v>6.867364873296114E-2</v>
      </c>
      <c r="J1804" s="1">
        <f>'[1]Electricity and CHPs_CAP'!F$34</f>
        <v>0.23944741770744843</v>
      </c>
      <c r="K1804" s="1">
        <f>'[1]Electricity and CHPs_CAP'!G$34</f>
        <v>0.23968391812474074</v>
      </c>
      <c r="L1804" s="1">
        <f>'[1]Electricity and CHPs_CAP'!H$34</f>
        <v>0.20450247666915369</v>
      </c>
      <c r="M1804" s="1">
        <f>'[1]Electricity and CHPs_CAP'!I$34</f>
        <v>0.18038565007378649</v>
      </c>
      <c r="N1804" s="1">
        <f>'[1]Electricity and CHPs_CAP'!J$34</f>
        <v>6.1628757379293894E-2</v>
      </c>
      <c r="O1804" s="1">
        <f>'[1]Electricity and CHPs_CAP'!K$34</f>
        <v>1.0388382249618681E-2</v>
      </c>
      <c r="P1804" s="1">
        <f>'[1]Electricity and CHPs_CAP'!L$34</f>
        <v>7.629167798338124E-3</v>
      </c>
      <c r="Q1804" s="1">
        <f>'[1]Electricity and CHPs_CAP'!M$34</f>
        <v>2.8282176494224157E-2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1.6529270501692761</v>
      </c>
      <c r="H1805" s="1">
        <f>'[1]Electricity and CHPs_CAP'!D$35</f>
        <v>3.5611847855751799</v>
      </c>
      <c r="I1805" s="1">
        <f>'[1]Electricity and CHPs_CAP'!E$35</f>
        <v>3.4922703250354701</v>
      </c>
      <c r="J1805" s="1">
        <f>'[1]Electricity and CHPs_CAP'!F$35</f>
        <v>3.67041375527916</v>
      </c>
      <c r="K1805" s="1">
        <f>'[1]Electricity and CHPs_CAP'!G$35</f>
        <v>3.857641950926741</v>
      </c>
      <c r="L1805" s="1">
        <f>'[1]Electricity and CHPs_CAP'!H$35</f>
        <v>4.0544206585813001</v>
      </c>
      <c r="M1805" s="1">
        <f>'[1]Electricity and CHPs_CAP'!I$35</f>
        <v>4.2612372218410002</v>
      </c>
      <c r="N1805" s="1">
        <f>'[1]Electricity and CHPs_CAP'!J$35</f>
        <v>4.4786035913923001</v>
      </c>
      <c r="O1805" s="1">
        <f>'[1]Electricity and CHPs_CAP'!K$35</f>
        <v>4.7070581949964803</v>
      </c>
      <c r="P1805" s="1">
        <f>'[1]Electricity and CHPs_CAP'!L$35</f>
        <v>4.9471669797786397</v>
      </c>
      <c r="Q1805" s="1">
        <f>'[1]Electricity and CHPs_CAP'!M$35</f>
        <v>5.1995284038536198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1.1559069316466644</v>
      </c>
      <c r="H1806" s="1">
        <f>'[1]Electricity and CHPs_CAP'!D$36</f>
        <v>2.0811045463992048</v>
      </c>
      <c r="I1806" s="1">
        <f>'[1]Electricity and CHPs_CAP'!E$36</f>
        <v>4.6800022812520234</v>
      </c>
      <c r="J1806" s="1">
        <f>'[1]Electricity and CHPs_CAP'!F$36</f>
        <v>4.9187301765804845</v>
      </c>
      <c r="K1806" s="1">
        <f>'[1]Electricity and CHPs_CAP'!G$36</f>
        <v>5.1696350113951794</v>
      </c>
      <c r="L1806" s="1">
        <f>'[1]Electricity and CHPs_CAP'!H$36</f>
        <v>5.4333383782152325</v>
      </c>
      <c r="M1806" s="1">
        <f>'[1]Electricity and CHPs_CAP'!I$36</f>
        <v>5.7104935780145869</v>
      </c>
      <c r="N1806" s="1">
        <f>'[1]Electricity and CHPs_CAP'!J$36</f>
        <v>6.001786472051835</v>
      </c>
      <c r="O1806" s="1">
        <f>'[1]Electricity and CHPs_CAP'!K$36</f>
        <v>6.307938527266618</v>
      </c>
      <c r="P1806" s="1">
        <f>'[1]Electricity and CHPs_CAP'!L$36</f>
        <v>6.6297077443666268</v>
      </c>
      <c r="Q1806" s="1">
        <f>'[1]Electricity and CHPs_CAP'!M$36</f>
        <v>6.9679034664920856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0.43895324913016709</v>
      </c>
      <c r="H1807" s="1">
        <f>'[1]Electricity and CHPs_CAP'!D$37</f>
        <v>1.7349810204827409</v>
      </c>
      <c r="I1807" s="1">
        <f>'[1]Electricity and CHPs_CAP'!E$37</f>
        <v>3.3233882485544619</v>
      </c>
      <c r="J1807" s="1">
        <f>'[1]Electricity and CHPs_CAP'!F$37</f>
        <v>3.4929203243824118</v>
      </c>
      <c r="K1807" s="1">
        <f>'[1]Electricity and CHPs_CAP'!G$37</f>
        <v>3.6710945392484335</v>
      </c>
      <c r="L1807" s="1">
        <f>'[1]Electricity and CHPs_CAP'!H$37</f>
        <v>3.8583572963664201</v>
      </c>
      <c r="M1807" s="1">
        <f>'[1]Electricity and CHPs_CAP'!I$37</f>
        <v>4.0551725568238997</v>
      </c>
      <c r="N1807" s="1">
        <f>'[1]Electricity and CHPs_CAP'!J$37</f>
        <v>4.2620273776956505</v>
      </c>
      <c r="O1807" s="1">
        <f>'[1]Electricity and CHPs_CAP'!K$37</f>
        <v>4.4794340930367404</v>
      </c>
      <c r="P1807" s="1">
        <f>'[1]Electricity and CHPs_CAP'!L$37</f>
        <v>4.70793103916942</v>
      </c>
      <c r="Q1807" s="1">
        <f>'[1]Electricity and CHPs_CAP'!M$37</f>
        <v>4.9480870955921699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1.1231012862752625</v>
      </c>
      <c r="H1808" s="1">
        <f>'[1]Electricity and CHPs_CAP'!D$38</f>
        <v>1.1752349140311589</v>
      </c>
      <c r="I1808" s="1">
        <f>'[1]Electricity and CHPs_CAP'!E$38</f>
        <v>1.0907006410052165</v>
      </c>
      <c r="J1808" s="1">
        <f>'[1]Electricity and CHPs_CAP'!F$38</f>
        <v>1.146362316828166</v>
      </c>
      <c r="K1808" s="1">
        <f>'[1]Electricity and CHPs_CAP'!G$38</f>
        <v>1.204838353259853</v>
      </c>
      <c r="L1808" s="1">
        <f>'[1]Electricity and CHPs_CAP'!H$38</f>
        <v>1.26629720709088</v>
      </c>
      <c r="M1808" s="1">
        <f>'[1]Electricity and CHPs_CAP'!I$38</f>
        <v>1.33089121449888</v>
      </c>
      <c r="N1808" s="1">
        <f>'[1]Electricity and CHPs_CAP'!J$38</f>
        <v>1.3987801992077</v>
      </c>
      <c r="O1808" s="1">
        <f>'[1]Electricity and CHPs_CAP'!K$38</f>
        <v>1.4701325156555001</v>
      </c>
      <c r="P1808" s="1">
        <f>'[1]Electricity and CHPs_CAP'!L$38</f>
        <v>1.5451249578358199</v>
      </c>
      <c r="Q1808" s="1">
        <f>'[1]Electricity and CHPs_CAP'!M$38</f>
        <v>1.6239453805281701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1.7466820268711248E-4</v>
      </c>
      <c r="M1809" s="1">
        <f>'[1]Electricity and CHPs_CAP'!I$32</f>
        <v>2.9002361075414397E-4</v>
      </c>
      <c r="N1809" s="1">
        <f>'[1]Electricity and CHPs_CAP'!J$32</f>
        <v>2.966559748410004E-4</v>
      </c>
      <c r="O1809" s="1">
        <f>'[1]Electricity and CHPs_CAP'!K$32</f>
        <v>3.1404234675613791E-4</v>
      </c>
      <c r="P1809" s="1">
        <f>'[1]Electricity and CHPs_CAP'!L$32</f>
        <v>3.6525843639563423E-4</v>
      </c>
      <c r="Q1809" s="1">
        <f>'[1]Electricity and CHPs_CAP'!M$32</f>
        <v>6.3877897699649217E-4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1.7466820268711248E-4</v>
      </c>
      <c r="M1810" s="1">
        <f t="shared" si="2001"/>
        <v>2.9002361075414397E-4</v>
      </c>
      <c r="N1810" s="1">
        <f t="shared" si="2001"/>
        <v>2.966559748410004E-4</v>
      </c>
      <c r="O1810" s="1">
        <f t="shared" si="2001"/>
        <v>3.1404234675613791E-4</v>
      </c>
      <c r="P1810" s="1">
        <f>P1809</f>
        <v>3.6525843639563423E-4</v>
      </c>
      <c r="Q1810" s="1">
        <f>Q1809</f>
        <v>6.3877897699649217E-4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1.6282685280630412E-4</v>
      </c>
      <c r="J1811" s="1">
        <f t="shared" si="2002"/>
        <v>4.2435545026341234E-4</v>
      </c>
      <c r="K1811" s="1">
        <f t="shared" si="2002"/>
        <v>6.613110432753908E-4</v>
      </c>
      <c r="L1811" s="1">
        <f t="shared" ref="L1811:O1811" si="2003">SUM(L1812:L1814)</f>
        <v>6.9809075345337842E-4</v>
      </c>
      <c r="M1811" s="1">
        <f t="shared" si="2003"/>
        <v>1.7893246040596345E-3</v>
      </c>
      <c r="N1811" s="1">
        <f t="shared" si="2003"/>
        <v>1.6358091026602382E-3</v>
      </c>
      <c r="O1811" s="1">
        <f t="shared" si="2003"/>
        <v>4.6064439021134898E-3</v>
      </c>
      <c r="P1811" s="1">
        <f>SUM(P1812:P1814)</f>
        <v>8.4945119461754693E-3</v>
      </c>
      <c r="Q1811" s="1">
        <f>SUM(Q1812:Q1814)</f>
        <v>9.8251544785624024E-3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1.20643538720695E-4</v>
      </c>
      <c r="L1812" s="1">
        <f>'[1]Electricity and CHPs_CAP'!H$30</f>
        <v>1.389149262401345E-4</v>
      </c>
      <c r="M1812" s="1">
        <f>'[1]Electricity and CHPs_CAP'!I$30</f>
        <v>3.0502651415842787E-4</v>
      </c>
      <c r="N1812" s="1">
        <f>'[1]Electricity and CHPs_CAP'!J$30</f>
        <v>2.9177303024442198E-4</v>
      </c>
      <c r="O1812" s="1">
        <f>'[1]Electricity and CHPs_CAP'!K$30</f>
        <v>1.237837141673262E-3</v>
      </c>
      <c r="P1812" s="1">
        <f>'[1]Electricity and CHPs_CAP'!L$30</f>
        <v>4.9448832906623212E-3</v>
      </c>
      <c r="Q1812" s="1">
        <f>'[1]Electricity and CHPs_CAP'!M$30</f>
        <v>5.3332097703797489E-3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1.0874813748606401E-4</v>
      </c>
      <c r="J1813" s="1">
        <f>'[1]Electricity and CHPs_CAP'!F$46</f>
        <v>2.8164860658366384E-4</v>
      </c>
      <c r="K1813" s="1">
        <f>'[1]Electricity and CHPs_CAP'!G$46</f>
        <v>3.8114207823901987E-4</v>
      </c>
      <c r="L1813" s="1">
        <f>'[1]Electricity and CHPs_CAP'!H$46</f>
        <v>3.8489754525081909E-4</v>
      </c>
      <c r="M1813" s="1">
        <f>'[1]Electricity and CHPs_CAP'!I$46</f>
        <v>9.5701918221231905E-4</v>
      </c>
      <c r="N1813" s="1">
        <f>'[1]Electricity and CHPs_CAP'!J$46</f>
        <v>8.4532328583156408E-4</v>
      </c>
      <c r="O1813" s="1">
        <f>'[1]Electricity and CHPs_CAP'!K$46</f>
        <v>2.1020381971973887E-3</v>
      </c>
      <c r="P1813" s="1">
        <f>'[1]Electricity and CHPs_CAP'!L$46</f>
        <v>2.6216819886183164E-3</v>
      </c>
      <c r="Q1813" s="1">
        <f>'[1]Electricity and CHPs_CAP'!M$46</f>
        <v>2.6134755624721887E-3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5.40787153202401E-5</v>
      </c>
      <c r="J1814" s="1">
        <f>'[1]Electricity and CHPs_CAP'!F$57</f>
        <v>1.4270684367974847E-4</v>
      </c>
      <c r="K1814" s="1">
        <f>'[1]Electricity and CHPs_CAP'!G$57</f>
        <v>1.5952542631567584E-4</v>
      </c>
      <c r="L1814" s="1">
        <f>'[1]Electricity and CHPs_CAP'!H$57</f>
        <v>1.7427828196242483E-4</v>
      </c>
      <c r="M1814" s="1">
        <f>'[1]Electricity and CHPs_CAP'!I$57</f>
        <v>5.2727890768888765E-4</v>
      </c>
      <c r="N1814" s="1">
        <f>'[1]Electricity and CHPs_CAP'!J$57</f>
        <v>4.9871278658425206E-4</v>
      </c>
      <c r="O1814" s="1">
        <f>'[1]Electricity and CHPs_CAP'!K$57</f>
        <v>1.2665685632428387E-3</v>
      </c>
      <c r="P1814" s="1">
        <f>'[1]Electricity and CHPs_CAP'!L$57</f>
        <v>9.2794666689483246E-4</v>
      </c>
      <c r="Q1814" s="1">
        <f>'[1]Electricity and CHPs_CAP'!M$57</f>
        <v>1.8784691457104645E-3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0.1026676726068253</v>
      </c>
      <c r="G1815" s="1">
        <f t="shared" ref="G1815:K1815" si="2004">SUM(G1816:G1822)</f>
        <v>0.10255020819475805</v>
      </c>
      <c r="H1815" s="1">
        <f t="shared" si="2004"/>
        <v>0.10256080910328595</v>
      </c>
      <c r="I1815" s="1">
        <f t="shared" si="2004"/>
        <v>0.23587947784543059</v>
      </c>
      <c r="J1815" s="1">
        <f t="shared" si="2004"/>
        <v>0.24737860492129438</v>
      </c>
      <c r="K1815" s="1">
        <f t="shared" si="2004"/>
        <v>0.31148043892877497</v>
      </c>
      <c r="L1815" s="1">
        <f t="shared" ref="L1815:O1815" si="2005">SUM(L1816:L1822)</f>
        <v>0.4832023468686894</v>
      </c>
      <c r="M1815" s="1">
        <f t="shared" si="2005"/>
        <v>0.53949358339180009</v>
      </c>
      <c r="N1815" s="1">
        <f t="shared" si="2005"/>
        <v>0.59190750477307286</v>
      </c>
      <c r="O1815" s="1">
        <f t="shared" si="2005"/>
        <v>0.63652680769749748</v>
      </c>
      <c r="P1815" s="1">
        <f>SUM(P1816:P1822)</f>
        <v>0.67464651902312156</v>
      </c>
      <c r="Q1815" s="1">
        <f>SUM(Q1816:Q1822)</f>
        <v>0.73942192935377749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9.9878244702822125E-2</v>
      </c>
      <c r="H1816" s="1">
        <f>'[1]Electricity and CHPs_CAP'!D$63</f>
        <v>9.98765172830961E-2</v>
      </c>
      <c r="I1816" s="1">
        <f>'[1]Electricity and CHPs_CAP'!E$63</f>
        <v>9.9805393924915567E-2</v>
      </c>
      <c r="J1816" s="1">
        <f>'[1]Electricity and CHPs_CAP'!F$63</f>
        <v>9.9805909349008626E-2</v>
      </c>
      <c r="K1816" s="1">
        <f>'[1]Electricity and CHPs_CAP'!G$63</f>
        <v>9.9807569423357501E-2</v>
      </c>
      <c r="L1816" s="1">
        <f>'[1]Electricity and CHPs_CAP'!H$63</f>
        <v>9.9809103861267318E-2</v>
      </c>
      <c r="M1816" s="1">
        <f>'[1]Electricity and CHPs_CAP'!I$63</f>
        <v>9.9809091473322328E-2</v>
      </c>
      <c r="N1816" s="1">
        <f>'[1]Electricity and CHPs_CAP'!J$63</f>
        <v>9.9808545744034277E-2</v>
      </c>
      <c r="O1816" s="1">
        <f>'[1]Electricity and CHPs_CAP'!K$63</f>
        <v>9.9808065476089058E-2</v>
      </c>
      <c r="P1816" s="1">
        <f>'[1]Electricity and CHPs_CAP'!L$63</f>
        <v>9.9807751550106669E-2</v>
      </c>
      <c r="Q1816" s="1">
        <f>'[1]Electricity and CHPs_CAP'!M$63</f>
        <v>9.9808964937937145E-2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4.4343144723549299E-4</v>
      </c>
      <c r="G1817" s="1">
        <f>'[1]Electricity and CHPs_CAP'!C$64</f>
        <v>4.4417730531524474E-4</v>
      </c>
      <c r="H1817" s="1">
        <f>'[1]Electricity and CHPs_CAP'!D$64</f>
        <v>4.465180325161531E-4</v>
      </c>
      <c r="I1817" s="1">
        <f>'[1]Electricity and CHPs_CAP'!E$64</f>
        <v>4.1067026179900248E-4</v>
      </c>
      <c r="J1817" s="1">
        <f>'[1]Electricity and CHPs_CAP'!F$64</f>
        <v>1.0136527060783437E-3</v>
      </c>
      <c r="K1817" s="1">
        <f>'[1]Electricity and CHPs_CAP'!G$64</f>
        <v>4.5807408028646093E-2</v>
      </c>
      <c r="L1817" s="1">
        <f>'[1]Electricity and CHPs_CAP'!H$64</f>
        <v>4.9017458743219167E-2</v>
      </c>
      <c r="M1817" s="1">
        <f>'[1]Electricity and CHPs_CAP'!I$64</f>
        <v>4.9030761477318038E-2</v>
      </c>
      <c r="N1817" s="1">
        <f>'[1]Electricity and CHPs_CAP'!J$64</f>
        <v>4.9042773735355379E-2</v>
      </c>
      <c r="O1817" s="1">
        <f>'[1]Electricity and CHPs_CAP'!K$64</f>
        <v>4.9068794139698904E-2</v>
      </c>
      <c r="P1817" s="1">
        <f>'[1]Electricity and CHPs_CAP'!L$64</f>
        <v>4.911114713262503E-2</v>
      </c>
      <c r="Q1817" s="1">
        <f>'[1]Electricity and CHPs_CAP'!M$64</f>
        <v>4.92958786252264E-2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3.30208358257962E-4</v>
      </c>
      <c r="G1818" s="1">
        <f>'[1]Electricity and CHPs_CAP'!C$65</f>
        <v>3.3077704301345091E-4</v>
      </c>
      <c r="H1818" s="1">
        <f>'[1]Electricity and CHPs_CAP'!D$65</f>
        <v>3.3263655828784405E-4</v>
      </c>
      <c r="I1818" s="1">
        <f>'[1]Electricity and CHPs_CAP'!E$65</f>
        <v>3.1638379928617072E-4</v>
      </c>
      <c r="J1818" s="1">
        <f>'[1]Electricity and CHPs_CAP'!F$65</f>
        <v>8.030741099123999E-4</v>
      </c>
      <c r="K1818" s="1">
        <f>'[1]Electricity and CHPs_CAP'!G$65</f>
        <v>8.8508410029545445E-3</v>
      </c>
      <c r="L1818" s="1">
        <f>'[1]Electricity and CHPs_CAP'!H$65</f>
        <v>0.16544366149936512</v>
      </c>
      <c r="M1818" s="1">
        <f>'[1]Electricity and CHPs_CAP'!I$65</f>
        <v>0.20881607878479594</v>
      </c>
      <c r="N1818" s="1">
        <f>'[1]Electricity and CHPs_CAP'!J$65</f>
        <v>0.25211121268495679</v>
      </c>
      <c r="O1818" s="1">
        <f>'[1]Electricity and CHPs_CAP'!K$65</f>
        <v>0.28682816127059668</v>
      </c>
      <c r="P1818" s="1">
        <f>'[1]Electricity and CHPs_CAP'!L$65</f>
        <v>0.31480827431262171</v>
      </c>
      <c r="Q1818" s="1">
        <f>'[1]Electricity and CHPs_CAP'!M$65</f>
        <v>0.36803903114937381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3.0698383229559685E-4</v>
      </c>
      <c r="G1819" s="1">
        <f>'[1]Electricity and CHPs_CAP'!C$66</f>
        <v>3.0746737624934891E-4</v>
      </c>
      <c r="H1819" s="1">
        <f>'[1]Electricity and CHPs_CAP'!D$66</f>
        <v>3.0884289691256444E-4</v>
      </c>
      <c r="I1819" s="1">
        <f>'[1]Electricity and CHPs_CAP'!E$66</f>
        <v>2.7047361301433041E-2</v>
      </c>
      <c r="J1819" s="1">
        <f>'[1]Electricity and CHPs_CAP'!F$66</f>
        <v>2.7189343159720405E-2</v>
      </c>
      <c r="K1819" s="1">
        <f>'[1]Electricity and CHPs_CAP'!G$66</f>
        <v>2.3226536751899524E-2</v>
      </c>
      <c r="L1819" s="1">
        <f>'[1]Electricity and CHPs_CAP'!H$66</f>
        <v>2.6355532113968978E-2</v>
      </c>
      <c r="M1819" s="1">
        <f>'[1]Electricity and CHPs_CAP'!I$66</f>
        <v>3.2207073868604261E-2</v>
      </c>
      <c r="N1819" s="1">
        <f>'[1]Electricity and CHPs_CAP'!J$66</f>
        <v>2.7795390774929107E-2</v>
      </c>
      <c r="O1819" s="1">
        <f>'[1]Electricity and CHPs_CAP'!K$66</f>
        <v>3.7551953827309588E-2</v>
      </c>
      <c r="P1819" s="1">
        <f>'[1]Electricity and CHPs_CAP'!L$66</f>
        <v>4.4827971834155468E-2</v>
      </c>
      <c r="Q1819" s="1">
        <f>'[1]Electricity and CHPs_CAP'!M$66</f>
        <v>6.508496728700057E-2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6.3955219878233287E-4</v>
      </c>
      <c r="G1820" s="1">
        <f>'[1]Electricity and CHPs_CAP'!C$67</f>
        <v>6.405563503045315E-4</v>
      </c>
      <c r="H1820" s="1">
        <f>'[1]Electricity and CHPs_CAP'!D$67</f>
        <v>6.4324274156462376E-4</v>
      </c>
      <c r="I1820" s="1">
        <f>'[1]Electricity and CHPs_CAP'!E$67</f>
        <v>4.1403633557447805E-2</v>
      </c>
      <c r="J1820" s="1">
        <f>'[1]Electricity and CHPs_CAP'!F$67</f>
        <v>4.4385121394537722E-2</v>
      </c>
      <c r="K1820" s="1">
        <f>'[1]Electricity and CHPs_CAP'!G$67</f>
        <v>4.3328614294481711E-2</v>
      </c>
      <c r="L1820" s="1">
        <f>'[1]Electricity and CHPs_CAP'!H$67</f>
        <v>5.0580325394107742E-2</v>
      </c>
      <c r="M1820" s="1">
        <f>'[1]Electricity and CHPs_CAP'!I$67</f>
        <v>5.60332512325806E-2</v>
      </c>
      <c r="N1820" s="1">
        <f>'[1]Electricity and CHPs_CAP'!J$67</f>
        <v>6.1302372412373449E-2</v>
      </c>
      <c r="O1820" s="1">
        <f>'[1]Electricity and CHPs_CAP'!K$67</f>
        <v>6.1354824566814917E-2</v>
      </c>
      <c r="P1820" s="1">
        <f>'[1]Electricity and CHPs_CAP'!L$67</f>
        <v>6.2348205061873191E-2</v>
      </c>
      <c r="Q1820" s="1">
        <f>'[1]Electricity and CHPs_CAP'!M$67</f>
        <v>5.9040732250569522E-2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6.3955596710000553E-4</v>
      </c>
      <c r="G1821" s="1">
        <f>'[1]Electricity and CHPs_CAP'!C$68</f>
        <v>6.405614073900349E-4</v>
      </c>
      <c r="H1821" s="1">
        <f>'[1]Electricity and CHPs_CAP'!D$68</f>
        <v>6.4325300607749472E-4</v>
      </c>
      <c r="I1821" s="1">
        <f>'[1]Electricity and CHPs_CAP'!E$68</f>
        <v>4.1687484655271681E-2</v>
      </c>
      <c r="J1821" s="1">
        <f>'[1]Electricity and CHPs_CAP'!F$68</f>
        <v>4.5216929974044293E-2</v>
      </c>
      <c r="K1821" s="1">
        <f>'[1]Electricity and CHPs_CAP'!G$68</f>
        <v>5.4023341955495657E-2</v>
      </c>
      <c r="L1821" s="1">
        <f>'[1]Electricity and CHPs_CAP'!H$68</f>
        <v>5.6077746866774421E-2</v>
      </c>
      <c r="M1821" s="1">
        <f>'[1]Electricity and CHPs_CAP'!I$68</f>
        <v>5.6445708170795209E-2</v>
      </c>
      <c r="N1821" s="1">
        <f>'[1]Electricity and CHPs_CAP'!J$68</f>
        <v>6.1358269284111783E-2</v>
      </c>
      <c r="O1821" s="1">
        <f>'[1]Electricity and CHPs_CAP'!K$68</f>
        <v>6.1448981990922649E-2</v>
      </c>
      <c r="P1821" s="1">
        <f>'[1]Electricity and CHPs_CAP'!L$68</f>
        <v>6.2454672930474693E-2</v>
      </c>
      <c r="Q1821" s="1">
        <f>'[1]Electricity and CHPs_CAP'!M$68</f>
        <v>5.909951725896713E-2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3.0794080315389943E-4</v>
      </c>
      <c r="G1822" s="1">
        <f>'[1]Electricity and CHPs_CAP'!C$69</f>
        <v>3.0842400966331882E-4</v>
      </c>
      <c r="H1822" s="1">
        <f>'[1]Electricity and CHPs_CAP'!D$69</f>
        <v>3.0979858483119E-4</v>
      </c>
      <c r="I1822" s="1">
        <f>'[1]Electricity and CHPs_CAP'!E$69</f>
        <v>2.5208550345277324E-2</v>
      </c>
      <c r="J1822" s="1">
        <f>'[1]Electricity and CHPs_CAP'!F$69</f>
        <v>2.8964574227992593E-2</v>
      </c>
      <c r="K1822" s="1">
        <f>'[1]Electricity and CHPs_CAP'!G$69</f>
        <v>3.6436127471939944E-2</v>
      </c>
      <c r="L1822" s="1">
        <f>'[1]Electricity and CHPs_CAP'!H$69</f>
        <v>3.5918518389986671E-2</v>
      </c>
      <c r="M1822" s="1">
        <f>'[1]Electricity and CHPs_CAP'!I$69</f>
        <v>3.7151618384383724E-2</v>
      </c>
      <c r="N1822" s="1">
        <f>'[1]Electricity and CHPs_CAP'!J$69</f>
        <v>4.0488940137312059E-2</v>
      </c>
      <c r="O1822" s="1">
        <f>'[1]Electricity and CHPs_CAP'!K$69</f>
        <v>4.0466026426065699E-2</v>
      </c>
      <c r="P1822" s="1">
        <f>'[1]Electricity and CHPs_CAP'!L$69</f>
        <v>4.1288496201264888E-2</v>
      </c>
      <c r="Q1822" s="1">
        <f>'[1]Electricity and CHPs_CAP'!M$69</f>
        <v>3.9052837844702967E-2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11.164124037927058</v>
      </c>
      <c r="G1823" s="3">
        <f t="shared" ref="G1823:K1823" si="2008">SUM(G1824,G1843)</f>
        <v>11.921843598527692</v>
      </c>
      <c r="H1823" s="3">
        <f t="shared" si="2008"/>
        <v>12.045454374822153</v>
      </c>
      <c r="I1823" s="3">
        <f t="shared" si="2008"/>
        <v>12.368917712609761</v>
      </c>
      <c r="J1823" s="3">
        <f t="shared" si="2008"/>
        <v>11.106354023221726</v>
      </c>
      <c r="K1823" s="3">
        <f t="shared" si="2008"/>
        <v>10.743618411299781</v>
      </c>
      <c r="L1823" s="3">
        <f t="shared" ref="L1823:O1823" si="2009">SUM(L1824,L1843)</f>
        <v>10.799686361038587</v>
      </c>
      <c r="M1823" s="3">
        <f t="shared" si="2009"/>
        <v>10.161798706790231</v>
      </c>
      <c r="N1823" s="3">
        <f t="shared" si="2009"/>
        <v>9.8323555273230738</v>
      </c>
      <c r="O1823" s="3">
        <f t="shared" si="2009"/>
        <v>9.581175145583817</v>
      </c>
      <c r="P1823" s="3">
        <f>SUM(P1824,P1843)</f>
        <v>9.1125594167513064</v>
      </c>
      <c r="Q1823" s="3">
        <f>SUM(Q1824,Q1843)</f>
        <v>8.0227086568132613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9.3031392827766588</v>
      </c>
      <c r="G1824" s="1">
        <f t="shared" ref="G1824:K1824" si="2010">SUM(G1825,G1828,G1830,G1833,G1835,G1837,G1839,G1841)</f>
        <v>9.9031212019055879</v>
      </c>
      <c r="H1824" s="1">
        <f t="shared" si="2010"/>
        <v>10.055731050118622</v>
      </c>
      <c r="I1824" s="1">
        <f t="shared" si="2010"/>
        <v>10.300253838186288</v>
      </c>
      <c r="J1824" s="1">
        <f t="shared" si="2010"/>
        <v>9.3197135503802429</v>
      </c>
      <c r="K1824" s="1">
        <f t="shared" si="2010"/>
        <v>9.0000691116058142</v>
      </c>
      <c r="L1824" s="1">
        <f t="shared" ref="L1824:O1824" si="2011">SUM(L1825,L1828,L1830,L1833,L1835,L1837,L1839,L1841)</f>
        <v>9.0385670694156257</v>
      </c>
      <c r="M1824" s="1">
        <f t="shared" si="2011"/>
        <v>8.4759516032546554</v>
      </c>
      <c r="N1824" s="1">
        <f t="shared" si="2011"/>
        <v>8.1051938105241579</v>
      </c>
      <c r="O1824" s="1">
        <f t="shared" si="2011"/>
        <v>7.9033845151576188</v>
      </c>
      <c r="P1824" s="1">
        <f>SUM(P1825,P1828,P1830,P1833,P1835,P1837,P1839,P1841)</f>
        <v>7.4667391796684885</v>
      </c>
      <c r="Q1824" s="1">
        <f>SUM(Q1825,Q1828,Q1830,Q1833,Q1835,Q1837,Q1839,Q1841)</f>
        <v>6.4145731163082971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2.1116621134063212</v>
      </c>
      <c r="G1825" s="1">
        <f t="shared" ref="G1825:K1825" si="2012">SUM(G1826:G1827)</f>
        <v>2.4157406660569367</v>
      </c>
      <c r="H1825" s="1">
        <f t="shared" si="2012"/>
        <v>2.5675794189008685</v>
      </c>
      <c r="I1825" s="1">
        <f t="shared" si="2012"/>
        <v>2.7360676515262705</v>
      </c>
      <c r="J1825" s="1">
        <f t="shared" si="2012"/>
        <v>2.7886378645340049</v>
      </c>
      <c r="K1825" s="1">
        <f t="shared" si="2012"/>
        <v>2.7191721203862094</v>
      </c>
      <c r="L1825" s="1">
        <f t="shared" ref="L1825:O1825" si="2013">SUM(L1826:L1827)</f>
        <v>2.7500496523543068</v>
      </c>
      <c r="M1825" s="1">
        <f t="shared" si="2013"/>
        <v>2.5659343472872154</v>
      </c>
      <c r="N1825" s="1">
        <f t="shared" si="2013"/>
        <v>2.4379175380031324</v>
      </c>
      <c r="O1825" s="1">
        <f t="shared" si="2013"/>
        <v>2.4417801190714052</v>
      </c>
      <c r="P1825" s="1">
        <f>SUM(P1826:P1827)</f>
        <v>2.4237150583026721</v>
      </c>
      <c r="Q1825" s="1">
        <f>SUM(Q1826:Q1827)</f>
        <v>2.4187207517109579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0.67257165218825143</v>
      </c>
      <c r="G1826" s="1" cm="1">
        <f t="array" ref="G1826">SUMPRODUCT(([1]OUT_FinalEnergyCons!$B$4:$B$10000="var_cap")*1,(ISNUMBER(SEARCH("RH*-SHELCBR",[1]OUT_FinalEnergyCons!$A$4:$A$10000)))*1,[1]OUT_FinalEnergyCons!E$4:E$10000)</f>
        <v>0.70371727697876718</v>
      </c>
      <c r="H1826" s="1" cm="1">
        <f t="array" ref="H1826">SUMPRODUCT(([1]OUT_FinalEnergyCons!$B$4:$B$10000="var_cap")*1,(ISNUMBER(SEARCH("RH*-SHELCBR",[1]OUT_FinalEnergyCons!$A$4:$A$10000)))*1,[1]OUT_FinalEnergyCons!F$4:F$10000)</f>
        <v>0.70371978807538083</v>
      </c>
      <c r="I1826" s="1" cm="1">
        <f t="array" ref="I1826">SUMPRODUCT(([1]OUT_FinalEnergyCons!$B$4:$B$10000="var_cap")*1,(ISNUMBER(SEARCH("RH*-SHELCBR",[1]OUT_FinalEnergyCons!$A$4:$A$10000)))*1,[1]OUT_FinalEnergyCons!G$4:G$10000)</f>
        <v>0.70371625807590366</v>
      </c>
      <c r="J1826" s="1" cm="1">
        <f t="array" ref="J1826">SUMPRODUCT(([1]OUT_FinalEnergyCons!$B$4:$B$10000="var_cap")*1,(ISNUMBER(SEARCH("RH*-SHELCBR",[1]OUT_FinalEnergyCons!$A$4:$A$10000)))*1,[1]OUT_FinalEnergyCons!H$4:H$10000)</f>
        <v>0.43746735431808331</v>
      </c>
      <c r="K1826" s="1" cm="1">
        <f t="array" ref="K1826">SUMPRODUCT(([1]OUT_FinalEnergyCons!$B$4:$B$10000="var_cap")*1,(ISNUMBER(SEARCH("RH*-SHELCBR",[1]OUT_FinalEnergyCons!$A$4:$A$10000)))*1,[1]OUT_FinalEnergyCons!I$4:I$10000)</f>
        <v>0.36959409957860251</v>
      </c>
      <c r="L1826" s="1" cm="1">
        <f t="array" ref="L1826">SUMPRODUCT(([1]OUT_FinalEnergyCons!$B$4:$B$10000="var_cap")*1,(ISNUMBER(SEARCH("RH*-SHELCBR",[1]OUT_FinalEnergyCons!$A$4:$A$10000)))*1,[1]OUT_FinalEnergyCons!J$4:J$10000)</f>
        <v>0.40047718899240542</v>
      </c>
      <c r="M1826" s="1" cm="1">
        <f t="array" ref="M1826">SUMPRODUCT(([1]OUT_FinalEnergyCons!$B$4:$B$10000="var_cap")*1,(ISNUMBER(SEARCH("RH*-SHELCBR",[1]OUT_FinalEnergyCons!$A$4:$A$10000)))*1,[1]OUT_FinalEnergyCons!K$4:K$10000)</f>
        <v>0.18908609962679285</v>
      </c>
      <c r="N1826" s="1" cm="1">
        <f t="array" ref="N1826">SUMPRODUCT(([1]OUT_FinalEnergyCons!$B$4:$B$10000="var_cap")*1,(ISNUMBER(SEARCH("RH*-SHELCBR",[1]OUT_FinalEnergyCons!$A$4:$A$10000)))*1,[1]OUT_FinalEnergyCons!L$4:L$10000)</f>
        <v>6.0876436141525249E-2</v>
      </c>
      <c r="O1826" s="1" cm="1">
        <f t="array" ref="O1826">SUMPRODUCT(([1]OUT_FinalEnergyCons!$B$4:$B$10000="var_cap")*1,(ISNUMBER(SEARCH("RH*-SHELCBR",[1]OUT_FinalEnergyCons!$A$4:$A$10000)))*1,[1]OUT_FinalEnergyCons!M$4:M$10000)</f>
        <v>6.4314375834170448E-2</v>
      </c>
      <c r="P1826" s="1" cm="1">
        <f t="array" ref="P1826">SUMPRODUCT(([1]OUT_FinalEnergyCons!$B$4:$B$10000="var_cap")*1,(ISNUMBER(SEARCH("RH*-SHELCBR",[1]OUT_FinalEnergyCons!$A$4:$A$10000)))*1,[1]OUT_FinalEnergyCons!N$4:N$10000)</f>
        <v>4.6801744672028522E-2</v>
      </c>
      <c r="Q1826" s="1" cm="1">
        <f t="array" ref="Q1826">SUMPRODUCT(([1]OUT_FinalEnergyCons!$B$4:$B$10000="var_cap")*1,(ISNUMBER(SEARCH("RH*-SHELCBR",[1]OUT_FinalEnergyCons!$A$4:$A$10000)))*1,[1]OUT_FinalEnergyCons!O$4:O$10000)</f>
        <v>4.1684400417524733E-2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1.4390904612180697</v>
      </c>
      <c r="G1827" s="1" cm="1">
        <f t="array" ref="G1827">SUMPRODUCT(([1]OUT_FinalEnergyCons!$B$4:$B$10000="var_cap")*1,ISNUMBER(SEARCH("RH*-SHELCHP",[1]OUT_FinalEnergyCons!$A$4:$A$10000))*1,[1]OUT_FinalEnergyCons!E$4:E$10000)</f>
        <v>1.7120233890781695</v>
      </c>
      <c r="H1827" s="1" cm="1">
        <f t="array" ref="H1827">SUMPRODUCT(([1]OUT_FinalEnergyCons!$B$4:$B$10000="var_cap")*1,ISNUMBER(SEARCH("RH*-SHELCHP",[1]OUT_FinalEnergyCons!$A$4:$A$10000))*1,[1]OUT_FinalEnergyCons!F$4:F$10000)</f>
        <v>1.8638596308254876</v>
      </c>
      <c r="I1827" s="1" cm="1">
        <f t="array" ref="I1827">SUMPRODUCT(([1]OUT_FinalEnergyCons!$B$4:$B$10000="var_cap")*1,ISNUMBER(SEARCH("RH*-SHELCHP",[1]OUT_FinalEnergyCons!$A$4:$A$10000))*1,[1]OUT_FinalEnergyCons!G$4:G$10000)</f>
        <v>2.0323513934503667</v>
      </c>
      <c r="J1827" s="1" cm="1">
        <f t="array" ref="J1827">SUMPRODUCT(([1]OUT_FinalEnergyCons!$B$4:$B$10000="var_cap")*1,ISNUMBER(SEARCH("RH*-SHELCHP",[1]OUT_FinalEnergyCons!$A$4:$A$10000))*1,[1]OUT_FinalEnergyCons!H$4:H$10000)</f>
        <v>2.3511705102159217</v>
      </c>
      <c r="K1827" s="1" cm="1">
        <f t="array" ref="K1827">SUMPRODUCT(([1]OUT_FinalEnergyCons!$B$4:$B$10000="var_cap")*1,ISNUMBER(SEARCH("RH*-SHELCHP",[1]OUT_FinalEnergyCons!$A$4:$A$10000))*1,[1]OUT_FinalEnergyCons!I$4:I$10000)</f>
        <v>2.3495780208076069</v>
      </c>
      <c r="L1827" s="1" cm="1">
        <f t="array" ref="L1827">SUMPRODUCT(([1]OUT_FinalEnergyCons!$B$4:$B$10000="var_cap")*1,ISNUMBER(SEARCH("RH*-SHELCHP",[1]OUT_FinalEnergyCons!$A$4:$A$10000))*1,[1]OUT_FinalEnergyCons!J$4:J$10000)</f>
        <v>2.3495724633619015</v>
      </c>
      <c r="M1827" s="1" cm="1">
        <f t="array" ref="M1827">SUMPRODUCT(([1]OUT_FinalEnergyCons!$B$4:$B$10000="var_cap")*1,ISNUMBER(SEARCH("RH*-SHELCHP",[1]OUT_FinalEnergyCons!$A$4:$A$10000))*1,[1]OUT_FinalEnergyCons!K$4:K$10000)</f>
        <v>2.3768482476604227</v>
      </c>
      <c r="N1827" s="1" cm="1">
        <f t="array" ref="N1827">SUMPRODUCT(([1]OUT_FinalEnergyCons!$B$4:$B$10000="var_cap")*1,ISNUMBER(SEARCH("RH*-SHELCHP",[1]OUT_FinalEnergyCons!$A$4:$A$10000))*1,[1]OUT_FinalEnergyCons!L$4:L$10000)</f>
        <v>2.3770411018616073</v>
      </c>
      <c r="O1827" s="1" cm="1">
        <f t="array" ref="O1827">SUMPRODUCT(([1]OUT_FinalEnergyCons!$B$4:$B$10000="var_cap")*1,ISNUMBER(SEARCH("RH*-SHELCHP",[1]OUT_FinalEnergyCons!$A$4:$A$10000))*1,[1]OUT_FinalEnergyCons!M$4:M$10000)</f>
        <v>2.3774657432372348</v>
      </c>
      <c r="P1827" s="1" cm="1">
        <f t="array" ref="P1827">SUMPRODUCT(([1]OUT_FinalEnergyCons!$B$4:$B$10000="var_cap")*1,ISNUMBER(SEARCH("RH*-SHELCHP",[1]OUT_FinalEnergyCons!$A$4:$A$10000))*1,[1]OUT_FinalEnergyCons!N$4:N$10000)</f>
        <v>2.3769133136306437</v>
      </c>
      <c r="Q1827" s="1" cm="1">
        <f t="array" ref="Q1827">SUMPRODUCT(([1]OUT_FinalEnergyCons!$B$4:$B$10000="var_cap")*1,ISNUMBER(SEARCH("RH*-SHELCHP",[1]OUT_FinalEnergyCons!$A$4:$A$10000))*1,[1]OUT_FinalEnergyCons!O$4:O$10000)</f>
        <v>2.3770363512934334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3.4074034926673149</v>
      </c>
      <c r="H1828" s="1">
        <f t="shared" si="2018"/>
        <v>3.4074017712372635</v>
      </c>
      <c r="I1828" s="1">
        <f t="shared" si="2018"/>
        <v>3.4073991712415039</v>
      </c>
      <c r="J1828" s="1">
        <f t="shared" si="2018"/>
        <v>2.4488033632898376</v>
      </c>
      <c r="K1828" s="1">
        <f t="shared" si="2018"/>
        <v>2.2940396400629037</v>
      </c>
      <c r="L1828" s="1">
        <f t="shared" si="2018"/>
        <v>2.2939635163093701</v>
      </c>
      <c r="M1828" s="1">
        <f t="shared" si="2018"/>
        <v>1.8945772205328724</v>
      </c>
      <c r="N1828" s="1">
        <f t="shared" si="2018"/>
        <v>1.766545581001453</v>
      </c>
      <c r="O1828" s="1">
        <f t="shared" si="2018"/>
        <v>1.6545478365922057</v>
      </c>
      <c r="P1828" s="1">
        <f>P1829</f>
        <v>1.0813456671204338</v>
      </c>
      <c r="Q1828" s="1">
        <f>Q1829</f>
        <v>0.54099468450517529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3.4074034926673149</v>
      </c>
      <c r="H1829" s="1" cm="1">
        <f t="array" ref="H1829">SUMPRODUCT(([1]OUT_FinalEnergyCons!$B$4:$B$10000="var_cap")*1, (ISNUMBER(SEARCH("RH*-SHLFOBR",[1]OUT_FinalEnergyCons!$A$4:$A$10000)))*1,[1]OUT_FinalEnergyCons!F$4:F$10000)</f>
        <v>3.4074017712372635</v>
      </c>
      <c r="I1829" s="1" cm="1">
        <f t="array" ref="I1829">SUMPRODUCT(([1]OUT_FinalEnergyCons!$B$4:$B$10000="var_cap")*1, (ISNUMBER(SEARCH("RH*-SHLFOBR",[1]OUT_FinalEnergyCons!$A$4:$A$10000)))*1,[1]OUT_FinalEnergyCons!G$4:G$10000)</f>
        <v>3.4073991712415039</v>
      </c>
      <c r="J1829" s="1" cm="1">
        <f t="array" ref="J1829">SUMPRODUCT(([1]OUT_FinalEnergyCons!$B$4:$B$10000="var_cap")*1, (ISNUMBER(SEARCH("RH*-SHLFOBR",[1]OUT_FinalEnergyCons!$A$4:$A$10000)))*1,[1]OUT_FinalEnergyCons!H$4:H$10000)</f>
        <v>2.4488033632898376</v>
      </c>
      <c r="K1829" s="1" cm="1">
        <f t="array" ref="K1829">SUMPRODUCT(([1]OUT_FinalEnergyCons!$B$4:$B$10000="var_cap")*1, (ISNUMBER(SEARCH("RH*-SHLFOBR",[1]OUT_FinalEnergyCons!$A$4:$A$10000)))*1,[1]OUT_FinalEnergyCons!I$4:I$10000)</f>
        <v>2.2940396400629037</v>
      </c>
      <c r="L1829" s="1" cm="1">
        <f t="array" ref="L1829">SUMPRODUCT(([1]OUT_FinalEnergyCons!$B$4:$B$10000="var_cap")*1, (ISNUMBER(SEARCH("RH*-SHLFOBR",[1]OUT_FinalEnergyCons!$A$4:$A$10000)))*1,[1]OUT_FinalEnergyCons!J$4:J$10000)</f>
        <v>2.2939635163093701</v>
      </c>
      <c r="M1829" s="1" cm="1">
        <f t="array" ref="M1829">SUMPRODUCT(([1]OUT_FinalEnergyCons!$B$4:$B$10000="var_cap")*1, (ISNUMBER(SEARCH("RH*-SHLFOBR",[1]OUT_FinalEnergyCons!$A$4:$A$10000)))*1,[1]OUT_FinalEnergyCons!K$4:K$10000)</f>
        <v>1.8945772205328724</v>
      </c>
      <c r="N1829" s="1" cm="1">
        <f t="array" ref="N1829">SUMPRODUCT(([1]OUT_FinalEnergyCons!$B$4:$B$10000="var_cap")*1, (ISNUMBER(SEARCH("RH*-SHLFOBR",[1]OUT_FinalEnergyCons!$A$4:$A$10000)))*1,[1]OUT_FinalEnergyCons!L$4:L$10000)</f>
        <v>1.766545581001453</v>
      </c>
      <c r="O1829" s="1" cm="1">
        <f t="array" ref="O1829">SUMPRODUCT(([1]OUT_FinalEnergyCons!$B$4:$B$10000="var_cap")*1, (ISNUMBER(SEARCH("RH*-SHLFOBR",[1]OUT_FinalEnergyCons!$A$4:$A$10000)))*1,[1]OUT_FinalEnergyCons!M$4:M$10000)</f>
        <v>1.6545478365922057</v>
      </c>
      <c r="P1829" s="1" cm="1">
        <f t="array" ref="P1829">SUMPRODUCT(([1]OUT_FinalEnergyCons!$B$4:$B$10000="var_cap")*1, (ISNUMBER(SEARCH("RH*-SHLFOBR",[1]OUT_FinalEnergyCons!$A$4:$A$10000)))*1,[1]OUT_FinalEnergyCons!N$4:N$10000)</f>
        <v>1.0813456671204338</v>
      </c>
      <c r="Q1829" s="1" cm="1">
        <f t="array" ref="Q1829">SUMPRODUCT(([1]OUT_FinalEnergyCons!$B$4:$B$10000="var_cap")*1, (ISNUMBER(SEARCH("RH*-SHLFOBR",[1]OUT_FinalEnergyCons!$A$4:$A$10000)))*1,[1]OUT_FinalEnergyCons!O$4:O$10000)</f>
        <v>0.54099468450517529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2.7687544813087013</v>
      </c>
      <c r="G1830" s="1">
        <f t="shared" ref="G1830:K1830" si="2021">SUM(G1831:G1832)</f>
        <v>2.9983529936072375</v>
      </c>
      <c r="H1830" s="1">
        <f t="shared" si="2021"/>
        <v>2.999235481155921</v>
      </c>
      <c r="I1830" s="1">
        <f t="shared" si="2021"/>
        <v>3.0644927383407858</v>
      </c>
      <c r="J1830" s="1">
        <f t="shared" si="2021"/>
        <v>3.2205301657620149</v>
      </c>
      <c r="K1830" s="1">
        <f t="shared" si="2021"/>
        <v>3.1823620179268755</v>
      </c>
      <c r="L1830" s="1">
        <f t="shared" ref="L1830:O1830" si="2022">SUM(L1831:L1832)</f>
        <v>3.1981134061741878</v>
      </c>
      <c r="M1830" s="1">
        <f t="shared" si="2022"/>
        <v>3.3116307437141455</v>
      </c>
      <c r="N1830" s="1">
        <f t="shared" si="2022"/>
        <v>3.2119467123426473</v>
      </c>
      <c r="O1830" s="1">
        <f t="shared" si="2022"/>
        <v>3.1446554845185135</v>
      </c>
      <c r="P1830" s="1">
        <f>SUM(P1831:P1832)</f>
        <v>3.3306081314563518</v>
      </c>
      <c r="Q1830" s="1">
        <f>SUM(Q1831:Q1832)</f>
        <v>2.9074102667914956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2.998347245149604</v>
      </c>
      <c r="H1831" s="1" cm="1">
        <f t="array" ref="H1831">SUMPRODUCT(([1]OUT_FinalEnergyCons!$B$4:$B$10000="var_cap")*1, (ISNUMBER(SEARCH("RH*-SHNGABR",[1]OUT_FinalEnergyCons!$A$4:$A$10000)))*1,[1]OUT_FinalEnergyCons!F$4:F$10000)</f>
        <v>2.9983499850285753</v>
      </c>
      <c r="I1831" s="1" cm="1">
        <f t="array" ref="I1831">SUMPRODUCT(([1]OUT_FinalEnergyCons!$B$4:$B$10000="var_cap")*1, (ISNUMBER(SEARCH("RH*-SHNGABR",[1]OUT_FinalEnergyCons!$A$4:$A$10000)))*1,[1]OUT_FinalEnergyCons!G$4:G$10000)</f>
        <v>3.0636023553841625</v>
      </c>
      <c r="J1831" s="1" cm="1">
        <f t="array" ref="J1831">SUMPRODUCT(([1]OUT_FinalEnergyCons!$B$4:$B$10000="var_cap")*1, (ISNUMBER(SEARCH("RH*-SHNGABR",[1]OUT_FinalEnergyCons!$A$4:$A$10000)))*1,[1]OUT_FinalEnergyCons!H$4:H$10000)</f>
        <v>3.0297984301771512</v>
      </c>
      <c r="K1831" s="1" cm="1">
        <f t="array" ref="K1831">SUMPRODUCT(([1]OUT_FinalEnergyCons!$B$4:$B$10000="var_cap")*1, (ISNUMBER(SEARCH("RH*-SHNGABR",[1]OUT_FinalEnergyCons!$A$4:$A$10000)))*1,[1]OUT_FinalEnergyCons!I$4:I$10000)</f>
        <v>2.8252188359375934</v>
      </c>
      <c r="L1831" s="1" cm="1">
        <f t="array" ref="L1831">SUMPRODUCT(([1]OUT_FinalEnergyCons!$B$4:$B$10000="var_cap")*1, (ISNUMBER(SEARCH("RH*-SHNGABR",[1]OUT_FinalEnergyCons!$A$4:$A$10000)))*1,[1]OUT_FinalEnergyCons!J$4:J$10000)</f>
        <v>2.7553059940342299</v>
      </c>
      <c r="M1831" s="1" cm="1">
        <f t="array" ref="M1831">SUMPRODUCT(([1]OUT_FinalEnergyCons!$B$4:$B$10000="var_cap")*1, (ISNUMBER(SEARCH("RH*-SHNGABR",[1]OUT_FinalEnergyCons!$A$4:$A$10000)))*1,[1]OUT_FinalEnergyCons!K$4:K$10000)</f>
        <v>2.6607476158475922</v>
      </c>
      <c r="N1831" s="1" cm="1">
        <f t="array" ref="N1831">SUMPRODUCT(([1]OUT_FinalEnergyCons!$B$4:$B$10000="var_cap")*1, (ISNUMBER(SEARCH("RH*-SHNGABR",[1]OUT_FinalEnergyCons!$A$4:$A$10000)))*1,[1]OUT_FinalEnergyCons!L$4:L$10000)</f>
        <v>2.5153751030536284</v>
      </c>
      <c r="O1831" s="1" cm="1">
        <f t="array" ref="O1831">SUMPRODUCT(([1]OUT_FinalEnergyCons!$B$4:$B$10000="var_cap")*1, (ISNUMBER(SEARCH("RH*-SHNGABR",[1]OUT_FinalEnergyCons!$A$4:$A$10000)))*1,[1]OUT_FinalEnergyCons!M$4:M$10000)</f>
        <v>2.4164890113521382</v>
      </c>
      <c r="P1831" s="1" cm="1">
        <f t="array" ref="P1831">SUMPRODUCT(([1]OUT_FinalEnergyCons!$B$4:$B$10000="var_cap")*1, (ISNUMBER(SEARCH("RH*-SHNGABR",[1]OUT_FinalEnergyCons!$A$4:$A$10000)))*1,[1]OUT_FinalEnergyCons!N$4:N$10000)</f>
        <v>2.2819675764889511</v>
      </c>
      <c r="Q1831" s="1" cm="1">
        <f t="array" ref="Q1831">SUMPRODUCT(([1]OUT_FinalEnergyCons!$B$4:$B$10000="var_cap")*1, (ISNUMBER(SEARCH("RH*-SHNGABR",[1]OUT_FinalEnergyCons!$A$4:$A$10000)))*1,[1]OUT_FinalEnergyCons!O$4:O$10000)</f>
        <v>1.858494089036987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4.3007035133977699E-7</v>
      </c>
      <c r="G1832" s="1" cm="1">
        <f t="array" ref="G1832">SUMPRODUCT(([1]OUT_FinalEnergyCons!$B$4:$B$10000="var_cap")*1,ISNUMBER(SEARCH("RH*-SHngahp",[1]OUT_FinalEnergyCons!$A$4:$A$10000))*1,[1]OUT_FinalEnergyCons!E$4:E$10000)</f>
        <v>5.7484576335090787E-6</v>
      </c>
      <c r="H1832" s="1" cm="1">
        <f t="array" ref="H1832">SUMPRODUCT(([1]OUT_FinalEnergyCons!$B$4:$B$10000="var_cap")*1,ISNUMBER(SEARCH("RH*-SHngahp",[1]OUT_FinalEnergyCons!$A$4:$A$10000))*1,[1]OUT_FinalEnergyCons!F$4:F$10000)</f>
        <v>8.8549612734584594E-4</v>
      </c>
      <c r="I1832" s="1" cm="1">
        <f t="array" ref="I1832">SUMPRODUCT(([1]OUT_FinalEnergyCons!$B$4:$B$10000="var_cap")*1,ISNUMBER(SEARCH("RH*-SHngahp",[1]OUT_FinalEnergyCons!$A$4:$A$10000))*1,[1]OUT_FinalEnergyCons!G$4:G$10000)</f>
        <v>8.9038295662339736E-4</v>
      </c>
      <c r="J1832" s="1" cm="1">
        <f t="array" ref="J1832">SUMPRODUCT(([1]OUT_FinalEnergyCons!$B$4:$B$10000="var_cap")*1,ISNUMBER(SEARCH("RH*-SHngahp",[1]OUT_FinalEnergyCons!$A$4:$A$10000))*1,[1]OUT_FinalEnergyCons!H$4:H$10000)</f>
        <v>0.19073173558486373</v>
      </c>
      <c r="K1832" s="1" cm="1">
        <f t="array" ref="K1832">SUMPRODUCT(([1]OUT_FinalEnergyCons!$B$4:$B$10000="var_cap")*1,ISNUMBER(SEARCH("RH*-SHngahp",[1]OUT_FinalEnergyCons!$A$4:$A$10000))*1,[1]OUT_FinalEnergyCons!I$4:I$10000)</f>
        <v>0.35714318198928224</v>
      </c>
      <c r="L1832" s="1" cm="1">
        <f t="array" ref="L1832">SUMPRODUCT(([1]OUT_FinalEnergyCons!$B$4:$B$10000="var_cap")*1,ISNUMBER(SEARCH("RH*-SHngahp",[1]OUT_FinalEnergyCons!$A$4:$A$10000))*1,[1]OUT_FinalEnergyCons!J$4:J$10000)</f>
        <v>0.44280741213995767</v>
      </c>
      <c r="M1832" s="1" cm="1">
        <f t="array" ref="M1832">SUMPRODUCT(([1]OUT_FinalEnergyCons!$B$4:$B$10000="var_cap")*1,ISNUMBER(SEARCH("RH*-SHngahp",[1]OUT_FinalEnergyCons!$A$4:$A$10000))*1,[1]OUT_FinalEnergyCons!K$4:K$10000)</f>
        <v>0.65088312786655333</v>
      </c>
      <c r="N1832" s="1" cm="1">
        <f t="array" ref="N1832">SUMPRODUCT(([1]OUT_FinalEnergyCons!$B$4:$B$10000="var_cap")*1,ISNUMBER(SEARCH("RH*-SHngahp",[1]OUT_FinalEnergyCons!$A$4:$A$10000))*1,[1]OUT_FinalEnergyCons!L$4:L$10000)</f>
        <v>0.69657160928901896</v>
      </c>
      <c r="O1832" s="1" cm="1">
        <f t="array" ref="O1832">SUMPRODUCT(([1]OUT_FinalEnergyCons!$B$4:$B$10000="var_cap")*1,ISNUMBER(SEARCH("RH*-SHngahp",[1]OUT_FinalEnergyCons!$A$4:$A$10000))*1,[1]OUT_FinalEnergyCons!M$4:M$10000)</f>
        <v>0.72816647316637506</v>
      </c>
      <c r="P1832" s="1" cm="1">
        <f t="array" ref="P1832">SUMPRODUCT(([1]OUT_FinalEnergyCons!$B$4:$B$10000="var_cap")*1,ISNUMBER(SEARCH("RH*-SHngahp",[1]OUT_FinalEnergyCons!$A$4:$A$10000))*1,[1]OUT_FinalEnergyCons!N$4:N$10000)</f>
        <v>1.0486405549674007</v>
      </c>
      <c r="Q1832" s="1" cm="1">
        <f t="array" ref="Q1832">SUMPRODUCT(([1]OUT_FinalEnergyCons!$B$4:$B$10000="var_cap")*1,ISNUMBER(SEARCH("RH*-SHngahp",[1]OUT_FinalEnergyCons!$A$4:$A$10000))*1,[1]OUT_FinalEnergyCons!O$4:O$10000)</f>
        <v>1.0489161777545086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6.3992912274666068E-3</v>
      </c>
      <c r="H1833" s="1">
        <f t="shared" si="2026"/>
        <v>1.7139860350241006E-4</v>
      </c>
      <c r="I1833" s="1">
        <f t="shared" si="2026"/>
        <v>1.577393500468505E-4</v>
      </c>
      <c r="J1833" s="1">
        <f t="shared" si="2026"/>
        <v>4.0866860178529829E-5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6.3992912274666068E-3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1.7139860350241006E-4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1.577393500468505E-4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4.0866860178529829E-5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0.68965305143163547</v>
      </c>
      <c r="G1835" s="1">
        <f t="shared" ref="G1835:O1835" si="2028">G1836</f>
        <v>0.69794064607790995</v>
      </c>
      <c r="H1835" s="1">
        <f t="shared" si="2028"/>
        <v>0.70387714813332536</v>
      </c>
      <c r="I1835" s="1">
        <f t="shared" si="2028"/>
        <v>0.70387549550198725</v>
      </c>
      <c r="J1835" s="1">
        <f t="shared" si="2028"/>
        <v>0.46880884542243612</v>
      </c>
      <c r="K1835" s="1">
        <f t="shared" si="2028"/>
        <v>0.40905517712744233</v>
      </c>
      <c r="L1835" s="1">
        <f t="shared" si="2028"/>
        <v>0.39510808200798908</v>
      </c>
      <c r="M1835" s="1">
        <f t="shared" si="2028"/>
        <v>0.29994143568168558</v>
      </c>
      <c r="N1835" s="1">
        <f t="shared" si="2028"/>
        <v>0.28377368575810324</v>
      </c>
      <c r="O1835" s="1">
        <f t="shared" si="2028"/>
        <v>0.25466680583378792</v>
      </c>
      <c r="P1835" s="1">
        <f>P1836</f>
        <v>0.22630691960018001</v>
      </c>
      <c r="Q1835" s="1">
        <f>Q1836</f>
        <v>0.14433163712636349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0.68965305143163547</v>
      </c>
      <c r="G1836" s="1" cm="1">
        <f t="array" ref="G1836">SUMPRODUCT(([1]OUT_FinalEnergyCons!$B$4:$B$10000="var_cap")*1, (ISNUMBER(SEARCH("RH*-SHWODBR",[1]OUT_FinalEnergyCons!$A$4:$A$10000)))*1,[1]OUT_FinalEnergyCons!E$4:E$10000)</f>
        <v>0.69794064607790995</v>
      </c>
      <c r="H1836" s="1" cm="1">
        <f t="array" ref="H1836">SUMPRODUCT(([1]OUT_FinalEnergyCons!$B$4:$B$10000="var_cap")*1, (ISNUMBER(SEARCH("RH*-SHWODBR",[1]OUT_FinalEnergyCons!$A$4:$A$10000)))*1,[1]OUT_FinalEnergyCons!F$4:F$10000)</f>
        <v>0.70387714813332536</v>
      </c>
      <c r="I1836" s="1" cm="1">
        <f t="array" ref="I1836">SUMPRODUCT(([1]OUT_FinalEnergyCons!$B$4:$B$10000="var_cap")*1, (ISNUMBER(SEARCH("RH*-SHWODBR",[1]OUT_FinalEnergyCons!$A$4:$A$10000)))*1,[1]OUT_FinalEnergyCons!G$4:G$10000)</f>
        <v>0.70387549550198725</v>
      </c>
      <c r="J1836" s="1" cm="1">
        <f t="array" ref="J1836">SUMPRODUCT(([1]OUT_FinalEnergyCons!$B$4:$B$10000="var_cap")*1, (ISNUMBER(SEARCH("RH*-SHWODBR",[1]OUT_FinalEnergyCons!$A$4:$A$10000)))*1,[1]OUT_FinalEnergyCons!H$4:H$10000)</f>
        <v>0.46880884542243612</v>
      </c>
      <c r="K1836" s="1" cm="1">
        <f t="array" ref="K1836">SUMPRODUCT(([1]OUT_FinalEnergyCons!$B$4:$B$10000="var_cap")*1, (ISNUMBER(SEARCH("RH*-SHWODBR",[1]OUT_FinalEnergyCons!$A$4:$A$10000)))*1,[1]OUT_FinalEnergyCons!I$4:I$10000)</f>
        <v>0.40905517712744233</v>
      </c>
      <c r="L1836" s="1" cm="1">
        <f t="array" ref="L1836">SUMPRODUCT(([1]OUT_FinalEnergyCons!$B$4:$B$10000="var_cap")*1, (ISNUMBER(SEARCH("RH*-SHWODBR",[1]OUT_FinalEnergyCons!$A$4:$A$10000)))*1,[1]OUT_FinalEnergyCons!J$4:J$10000)</f>
        <v>0.39510808200798908</v>
      </c>
      <c r="M1836" s="1" cm="1">
        <f t="array" ref="M1836">SUMPRODUCT(([1]OUT_FinalEnergyCons!$B$4:$B$10000="var_cap")*1, (ISNUMBER(SEARCH("RH*-SHWODBR",[1]OUT_FinalEnergyCons!$A$4:$A$10000)))*1,[1]OUT_FinalEnergyCons!K$4:K$10000)</f>
        <v>0.29994143568168558</v>
      </c>
      <c r="N1836" s="1" cm="1">
        <f t="array" ref="N1836">SUMPRODUCT(([1]OUT_FinalEnergyCons!$B$4:$B$10000="var_cap")*1, (ISNUMBER(SEARCH("RH*-SHWODBR",[1]OUT_FinalEnergyCons!$A$4:$A$10000)))*1,[1]OUT_FinalEnergyCons!L$4:L$10000)</f>
        <v>0.28377368575810324</v>
      </c>
      <c r="O1836" s="1" cm="1">
        <f t="array" ref="O1836">SUMPRODUCT(([1]OUT_FinalEnergyCons!$B$4:$B$10000="var_cap")*1, (ISNUMBER(SEARCH("RH*-SHWODBR",[1]OUT_FinalEnergyCons!$A$4:$A$10000)))*1,[1]OUT_FinalEnergyCons!M$4:M$10000)</f>
        <v>0.25466680583378792</v>
      </c>
      <c r="P1836" s="1" cm="1">
        <f t="array" ref="P1836">SUMPRODUCT(([1]OUT_FinalEnergyCons!$B$4:$B$10000="var_cap")*1, (ISNUMBER(SEARCH("RH*-SHWODBR",[1]OUT_FinalEnergyCons!$A$4:$A$10000)))*1,[1]OUT_FinalEnergyCons!N$4:N$10000)</f>
        <v>0.22630691960018001</v>
      </c>
      <c r="Q1836" s="1" cm="1">
        <f t="array" ref="Q1836">SUMPRODUCT(([1]OUT_FinalEnergyCons!$B$4:$B$10000="var_cap")*1, (ISNUMBER(SEARCH("RH*-SHWODBR",[1]OUT_FinalEnergyCons!$A$4:$A$10000)))*1,[1]OUT_FinalEnergyCons!O$4:O$10000)</f>
        <v>0.14433163712636349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0.20445750706426935</v>
      </c>
      <c r="G1837" s="1">
        <f t="shared" ref="G1837:O1837" si="2031">G1838</f>
        <v>0.24035969877214414</v>
      </c>
      <c r="H1837" s="1">
        <f t="shared" si="2031"/>
        <v>0.2404700581032152</v>
      </c>
      <c r="I1837" s="1">
        <f t="shared" si="2031"/>
        <v>0.25123291578867701</v>
      </c>
      <c r="J1837" s="1">
        <f t="shared" si="2031"/>
        <v>0.25943378473453482</v>
      </c>
      <c r="K1837" s="1">
        <f t="shared" si="2031"/>
        <v>0.2653874583213009</v>
      </c>
      <c r="L1837" s="1">
        <f t="shared" si="2031"/>
        <v>0.27130098152303184</v>
      </c>
      <c r="M1837" s="1">
        <f t="shared" si="2031"/>
        <v>0.27521398843132516</v>
      </c>
      <c r="N1837" s="1">
        <f t="shared" si="2031"/>
        <v>0.27836312250230866</v>
      </c>
      <c r="O1837" s="1">
        <f t="shared" si="2031"/>
        <v>0.28188286331217421</v>
      </c>
      <c r="P1837" s="1">
        <f>P1838</f>
        <v>0.28102838808687219</v>
      </c>
      <c r="Q1837" s="1">
        <f>Q1838</f>
        <v>0.28112579964804452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0.20445750706426935</v>
      </c>
      <c r="G1838" s="1" cm="1">
        <f t="array" ref="G1838">SUMPRODUCT(([1]OUT_FinalEnergyCons!$B$4:$B$10000="var_cap")*1, (ISNUMBER(SEARCH("RH*-SHPLTBR",[1]OUT_FinalEnergyCons!$A$4:$A$10000)))*1,[1]OUT_FinalEnergyCons!E$4:E$10000)</f>
        <v>0.24035969877214414</v>
      </c>
      <c r="H1838" s="1" cm="1">
        <f t="array" ref="H1838">SUMPRODUCT(([1]OUT_FinalEnergyCons!$B$4:$B$10000="var_cap")*1, (ISNUMBER(SEARCH("RH*-SHPLTBR",[1]OUT_FinalEnergyCons!$A$4:$A$10000)))*1,[1]OUT_FinalEnergyCons!F$4:F$10000)</f>
        <v>0.2404700581032152</v>
      </c>
      <c r="I1838" s="1" cm="1">
        <f t="array" ref="I1838">SUMPRODUCT(([1]OUT_FinalEnergyCons!$B$4:$B$10000="var_cap")*1, (ISNUMBER(SEARCH("RH*-SHPLTBR",[1]OUT_FinalEnergyCons!$A$4:$A$10000)))*1,[1]OUT_FinalEnergyCons!G$4:G$10000)</f>
        <v>0.25123291578867701</v>
      </c>
      <c r="J1838" s="1" cm="1">
        <f t="array" ref="J1838">SUMPRODUCT(([1]OUT_FinalEnergyCons!$B$4:$B$10000="var_cap")*1, (ISNUMBER(SEARCH("RH*-SHPLTBR",[1]OUT_FinalEnergyCons!$A$4:$A$10000)))*1,[1]OUT_FinalEnergyCons!H$4:H$10000)</f>
        <v>0.25943378473453482</v>
      </c>
      <c r="K1838" s="1" cm="1">
        <f t="array" ref="K1838">SUMPRODUCT(([1]OUT_FinalEnergyCons!$B$4:$B$10000="var_cap")*1, (ISNUMBER(SEARCH("RH*-SHPLTBR",[1]OUT_FinalEnergyCons!$A$4:$A$10000)))*1,[1]OUT_FinalEnergyCons!I$4:I$10000)</f>
        <v>0.2653874583213009</v>
      </c>
      <c r="L1838" s="1" cm="1">
        <f t="array" ref="L1838">SUMPRODUCT(([1]OUT_FinalEnergyCons!$B$4:$B$10000="var_cap")*1, (ISNUMBER(SEARCH("RH*-SHPLTBR",[1]OUT_FinalEnergyCons!$A$4:$A$10000)))*1,[1]OUT_FinalEnergyCons!J$4:J$10000)</f>
        <v>0.27130098152303184</v>
      </c>
      <c r="M1838" s="1" cm="1">
        <f t="array" ref="M1838">SUMPRODUCT(([1]OUT_FinalEnergyCons!$B$4:$B$10000="var_cap")*1, (ISNUMBER(SEARCH("RH*-SHPLTBR",[1]OUT_FinalEnergyCons!$A$4:$A$10000)))*1,[1]OUT_FinalEnergyCons!K$4:K$10000)</f>
        <v>0.27521398843132516</v>
      </c>
      <c r="N1838" s="1" cm="1">
        <f t="array" ref="N1838">SUMPRODUCT(([1]OUT_FinalEnergyCons!$B$4:$B$10000="var_cap")*1, (ISNUMBER(SEARCH("RH*-SHPLTBR",[1]OUT_FinalEnergyCons!$A$4:$A$10000)))*1,[1]OUT_FinalEnergyCons!L$4:L$10000)</f>
        <v>0.27836312250230866</v>
      </c>
      <c r="O1838" s="1" cm="1">
        <f t="array" ref="O1838">SUMPRODUCT(([1]OUT_FinalEnergyCons!$B$4:$B$10000="var_cap")*1, (ISNUMBER(SEARCH("RH*-SHPLTBR",[1]OUT_FinalEnergyCons!$A$4:$A$10000)))*1,[1]OUT_FinalEnergyCons!M$4:M$10000)</f>
        <v>0.28188286331217421</v>
      </c>
      <c r="P1838" s="1" cm="1">
        <f t="array" ref="P1838">SUMPRODUCT(([1]OUT_FinalEnergyCons!$B$4:$B$10000="var_cap")*1, (ISNUMBER(SEARCH("RH*-SHPLTBR",[1]OUT_FinalEnergyCons!$A$4:$A$10000)))*1,[1]OUT_FinalEnergyCons!N$4:N$10000)</f>
        <v>0.28102838808687219</v>
      </c>
      <c r="Q1838" s="1" cm="1">
        <f t="array" ref="Q1838">SUMPRODUCT(([1]OUT_FinalEnergyCons!$B$4:$B$10000="var_cap")*1, (ISNUMBER(SEARCH("RH*-SHPLTBR",[1]OUT_FinalEnergyCons!$A$4:$A$10000)))*1,[1]OUT_FinalEnergyCons!O$4:O$10000)</f>
        <v>0.28112579964804452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0.11420674645505108</v>
      </c>
      <c r="G1839" s="1">
        <f t="shared" ref="G1839:O1839" si="2034">G1840</f>
        <v>0.1369244134965778</v>
      </c>
      <c r="H1839" s="1">
        <f t="shared" si="2034"/>
        <v>0.13699577398452634</v>
      </c>
      <c r="I1839" s="1">
        <f t="shared" si="2034"/>
        <v>0.13702812643701684</v>
      </c>
      <c r="J1839" s="1">
        <f t="shared" si="2034"/>
        <v>0.13345865977723603</v>
      </c>
      <c r="K1839" s="1">
        <f t="shared" si="2034"/>
        <v>0.13005269778108108</v>
      </c>
      <c r="L1839" s="1">
        <f t="shared" si="2034"/>
        <v>0.13003143104674042</v>
      </c>
      <c r="M1839" s="1">
        <f t="shared" si="2034"/>
        <v>0.12865386760741185</v>
      </c>
      <c r="N1839" s="1">
        <f t="shared" si="2034"/>
        <v>0.12664717091651331</v>
      </c>
      <c r="O1839" s="1">
        <f t="shared" si="2034"/>
        <v>0.1258514058295328</v>
      </c>
      <c r="P1839" s="1">
        <f>P1840</f>
        <v>0.12373501510197785</v>
      </c>
      <c r="Q1839" s="1">
        <f>Q1840</f>
        <v>0.12198997652626004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0.11420674645505108</v>
      </c>
      <c r="G1840" s="1" cm="1">
        <f t="array" ref="G1840">SUMPRODUCT(([1]OUT_FinalEnergyCons!$B$4:$B$10000="var_cap")*1, (ISNUMBER(SEARCH("RH*-SHSOLBR",[1]OUT_FinalEnergyCons!$A$4:$A$10000)))*1,[1]OUT_FinalEnergyCons!E$4:E$10000)</f>
        <v>0.1369244134965778</v>
      </c>
      <c r="H1840" s="1" cm="1">
        <f t="array" ref="H1840">SUMPRODUCT(([1]OUT_FinalEnergyCons!$B$4:$B$10000="var_cap")*1, (ISNUMBER(SEARCH("RH*-SHSOLBR",[1]OUT_FinalEnergyCons!$A$4:$A$10000)))*1,[1]OUT_FinalEnergyCons!F$4:F$10000)</f>
        <v>0.13699577398452634</v>
      </c>
      <c r="I1840" s="1" cm="1">
        <f t="array" ref="I1840">SUMPRODUCT(([1]OUT_FinalEnergyCons!$B$4:$B$10000="var_cap")*1, (ISNUMBER(SEARCH("RH*-SHSOLBR",[1]OUT_FinalEnergyCons!$A$4:$A$10000)))*1,[1]OUT_FinalEnergyCons!G$4:G$10000)</f>
        <v>0.13702812643701684</v>
      </c>
      <c r="J1840" s="1" cm="1">
        <f t="array" ref="J1840">SUMPRODUCT(([1]OUT_FinalEnergyCons!$B$4:$B$10000="var_cap")*1, (ISNUMBER(SEARCH("RH*-SHSOLBR",[1]OUT_FinalEnergyCons!$A$4:$A$10000)))*1,[1]OUT_FinalEnergyCons!H$4:H$10000)</f>
        <v>0.13345865977723603</v>
      </c>
      <c r="K1840" s="1" cm="1">
        <f t="array" ref="K1840">SUMPRODUCT(([1]OUT_FinalEnergyCons!$B$4:$B$10000="var_cap")*1, (ISNUMBER(SEARCH("RH*-SHSOLBR",[1]OUT_FinalEnergyCons!$A$4:$A$10000)))*1,[1]OUT_FinalEnergyCons!I$4:I$10000)</f>
        <v>0.13005269778108108</v>
      </c>
      <c r="L1840" s="1" cm="1">
        <f t="array" ref="L1840">SUMPRODUCT(([1]OUT_FinalEnergyCons!$B$4:$B$10000="var_cap")*1, (ISNUMBER(SEARCH("RH*-SHSOLBR",[1]OUT_FinalEnergyCons!$A$4:$A$10000)))*1,[1]OUT_FinalEnergyCons!J$4:J$10000)</f>
        <v>0.13003143104674042</v>
      </c>
      <c r="M1840" s="1" cm="1">
        <f t="array" ref="M1840">SUMPRODUCT(([1]OUT_FinalEnergyCons!$B$4:$B$10000="var_cap")*1, (ISNUMBER(SEARCH("RH*-SHSOLBR",[1]OUT_FinalEnergyCons!$A$4:$A$10000)))*1,[1]OUT_FinalEnergyCons!K$4:K$10000)</f>
        <v>0.12865386760741185</v>
      </c>
      <c r="N1840" s="1" cm="1">
        <f t="array" ref="N1840">SUMPRODUCT(([1]OUT_FinalEnergyCons!$B$4:$B$10000="var_cap")*1, (ISNUMBER(SEARCH("RH*-SHSOLBR",[1]OUT_FinalEnergyCons!$A$4:$A$10000)))*1,[1]OUT_FinalEnergyCons!L$4:L$10000)</f>
        <v>0.12664717091651331</v>
      </c>
      <c r="O1840" s="1" cm="1">
        <f t="array" ref="O1840">SUMPRODUCT(([1]OUT_FinalEnergyCons!$B$4:$B$10000="var_cap")*1, (ISNUMBER(SEARCH("RH*-SHSOLBR",[1]OUT_FinalEnergyCons!$A$4:$A$10000)))*1,[1]OUT_FinalEnergyCons!M$4:M$10000)</f>
        <v>0.1258514058295328</v>
      </c>
      <c r="P1840" s="1" cm="1">
        <f t="array" ref="P1840">SUMPRODUCT(([1]OUT_FinalEnergyCons!$B$4:$B$10000="var_cap")*1, (ISNUMBER(SEARCH("RH*-SHSOLBR",[1]OUT_FinalEnergyCons!$A$4:$A$10000)))*1,[1]OUT_FinalEnergyCons!N$4:N$10000)</f>
        <v>0.12373501510197785</v>
      </c>
      <c r="Q1840" s="1" cm="1">
        <f t="array" ref="Q1840">SUMPRODUCT(([1]OUT_FinalEnergyCons!$B$4:$B$10000="var_cap")*1, (ISNUMBER(SEARCH("RH*-SHSOLBR",[1]OUT_FinalEnergyCons!$A$4:$A$10000)))*1,[1]OUT_FinalEnergyCons!O$4:O$10000)</f>
        <v>0.12198997652626004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1.8609847551503995</v>
      </c>
      <c r="G1843" s="1">
        <f t="shared" ref="G1843" si="2040">SUM(G1844,G1847,G1849,G1852,G1854,G1856,G1858,G1860)</f>
        <v>2.0187223966221048</v>
      </c>
      <c r="H1843" s="1">
        <f t="shared" ref="H1843" si="2041">SUM(H1844,H1847,H1849,H1852,H1854,H1856,H1858,H1860)</f>
        <v>1.9897233247035317</v>
      </c>
      <c r="I1843" s="1">
        <f t="shared" ref="I1843" si="2042">SUM(I1844,I1847,I1849,I1852,I1854,I1856,I1858,I1860)</f>
        <v>2.0686638744234727</v>
      </c>
      <c r="J1843" s="1">
        <f t="shared" ref="J1843" si="2043">SUM(J1844,J1847,J1849,J1852,J1854,J1856,J1858,J1860)</f>
        <v>1.7866404728414842</v>
      </c>
      <c r="K1843" s="1">
        <f t="shared" ref="K1843" si="2044">SUM(K1844,K1847,K1849,K1852,K1854,K1856,K1858,K1860)</f>
        <v>1.7435492996939679</v>
      </c>
      <c r="L1843" s="1">
        <f t="shared" ref="L1843:O1843" si="2045">SUM(L1844,L1847,L1849,L1852,L1854,L1856,L1858,L1860)</f>
        <v>1.7611192916229614</v>
      </c>
      <c r="M1843" s="1">
        <f t="shared" si="2045"/>
        <v>1.6858471035355753</v>
      </c>
      <c r="N1843" s="1">
        <f t="shared" si="2045"/>
        <v>1.7271617167989157</v>
      </c>
      <c r="O1843" s="1">
        <f t="shared" si="2045"/>
        <v>1.6777906304261985</v>
      </c>
      <c r="P1843" s="1">
        <f>SUM(P1844,P1847,P1849,P1852,P1854,P1856,P1858,P1860)</f>
        <v>1.6458202370828183</v>
      </c>
      <c r="Q1843" s="1">
        <f>SUM(Q1844,Q1847,Q1849,Q1852,Q1854,Q1856,Q1858,Q1860)</f>
        <v>1.6081355405049642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0.65092664662825506</v>
      </c>
      <c r="G1844" s="1">
        <f t="shared" ref="G1844" si="2047">SUM(G1845:G1846)</f>
        <v>0.71897831120523792</v>
      </c>
      <c r="H1844" s="1">
        <f t="shared" ref="H1844" si="2048">SUM(H1845:H1846)</f>
        <v>0.81151765880045557</v>
      </c>
      <c r="I1844" s="1">
        <f t="shared" ref="I1844" si="2049">SUM(I1845:I1846)</f>
        <v>0.88300561802322897</v>
      </c>
      <c r="J1844" s="1">
        <f t="shared" ref="J1844" si="2050">SUM(J1845:J1846)</f>
        <v>0.81304087537101921</v>
      </c>
      <c r="K1844" s="1">
        <f t="shared" ref="K1844" si="2051">SUM(K1845:K1846)</f>
        <v>0.79618433222716578</v>
      </c>
      <c r="L1844" s="1">
        <f t="shared" ref="L1844:O1844" si="2052">SUM(L1845:L1846)</f>
        <v>0.81718704319296676</v>
      </c>
      <c r="M1844" s="1">
        <f t="shared" si="2052"/>
        <v>0.7041265998208982</v>
      </c>
      <c r="N1844" s="1">
        <f t="shared" si="2052"/>
        <v>0.76127150734454196</v>
      </c>
      <c r="O1844" s="1">
        <f t="shared" si="2052"/>
        <v>0.76068150102397913</v>
      </c>
      <c r="P1844" s="1">
        <f>SUM(P1845:P1846)</f>
        <v>0.67309310459677796</v>
      </c>
      <c r="Q1844" s="1">
        <f>SUM(Q1845:Q1846)</f>
        <v>0.73061458241149146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0.43757201764879883</v>
      </c>
      <c r="G1845" s="1" cm="1">
        <f t="array" ref="G1845">SUMPRODUCT(([1]OUT_FinalEnergyCons!$B$4:$B$10000="var_cap")*1,(ISNUMBER(SEARCH("RH*-WHELCBR",[1]OUT_FinalEnergyCons!$A$4:$A$10000)))*1,[1]OUT_FinalEnergyCons!E$4:E$10000)</f>
        <v>0.47285115227050756</v>
      </c>
      <c r="H1845" s="1" cm="1">
        <f t="array" ref="H1845">SUMPRODUCT(([1]OUT_FinalEnergyCons!$B$4:$B$10000="var_cap")*1,(ISNUMBER(SEARCH("RH*-WHELCBR",[1]OUT_FinalEnergyCons!$A$4:$A$10000)))*1,[1]OUT_FinalEnergyCons!F$4:F$10000)</f>
        <v>0.47285408372502169</v>
      </c>
      <c r="I1845" s="1" cm="1">
        <f t="array" ref="I1845">SUMPRODUCT(([1]OUT_FinalEnergyCons!$B$4:$B$10000="var_cap")*1,(ISNUMBER(SEARCH("RH*-WHELCBR",[1]OUT_FinalEnergyCons!$A$4:$A$10000)))*1,[1]OUT_FinalEnergyCons!G$4:G$10000)</f>
        <v>0.47285382934458881</v>
      </c>
      <c r="J1845" s="1" cm="1">
        <f t="array" ref="J1845">SUMPRODUCT(([1]OUT_FinalEnergyCons!$B$4:$B$10000="var_cap")*1,(ISNUMBER(SEARCH("RH*-WHELCBR",[1]OUT_FinalEnergyCons!$A$4:$A$10000)))*1,[1]OUT_FinalEnergyCons!H$4:H$10000)</f>
        <v>0.28180601275884148</v>
      </c>
      <c r="K1845" s="1" cm="1">
        <f t="array" ref="K1845">SUMPRODUCT(([1]OUT_FinalEnergyCons!$B$4:$B$10000="var_cap")*1,(ISNUMBER(SEARCH("RH*-WHELCBR",[1]OUT_FinalEnergyCons!$A$4:$A$10000)))*1,[1]OUT_FinalEnergyCons!I$4:I$10000)</f>
        <v>0.24817656253289744</v>
      </c>
      <c r="L1845" s="1" cm="1">
        <f t="array" ref="L1845">SUMPRODUCT(([1]OUT_FinalEnergyCons!$B$4:$B$10000="var_cap")*1,(ISNUMBER(SEARCH("RH*-WHELCBR",[1]OUT_FinalEnergyCons!$A$4:$A$10000)))*1,[1]OUT_FinalEnergyCons!J$4:J$10000)</f>
        <v>0.24817614621614148</v>
      </c>
      <c r="M1845" s="1" cm="1">
        <f t="array" ref="M1845">SUMPRODUCT(([1]OUT_FinalEnergyCons!$B$4:$B$10000="var_cap")*1,(ISNUMBER(SEARCH("RH*-WHELCBR",[1]OUT_FinalEnergyCons!$A$4:$A$10000)))*1,[1]OUT_FinalEnergyCons!K$4:K$10000)</f>
        <v>0.12878630039013342</v>
      </c>
      <c r="N1845" s="1" cm="1">
        <f t="array" ref="N1845">SUMPRODUCT(([1]OUT_FinalEnergyCons!$B$4:$B$10000="var_cap")*1,(ISNUMBER(SEARCH("RH*-WHELCBR",[1]OUT_FinalEnergyCons!$A$4:$A$10000)))*1,[1]OUT_FinalEnergyCons!L$4:L$10000)</f>
        <v>4.591523409294105E-2</v>
      </c>
      <c r="O1845" s="1" cm="1">
        <f t="array" ref="O1845">SUMPRODUCT(([1]OUT_FinalEnergyCons!$B$4:$B$10000="var_cap")*1,(ISNUMBER(SEARCH("RH*-WHELCBR",[1]OUT_FinalEnergyCons!$A$4:$A$10000)))*1,[1]OUT_FinalEnergyCons!M$4:M$10000)</f>
        <v>3.9828978705749737E-2</v>
      </c>
      <c r="P1845" s="1" cm="1">
        <f t="array" ref="P1845">SUMPRODUCT(([1]OUT_FinalEnergyCons!$B$4:$B$10000="var_cap")*1,(ISNUMBER(SEARCH("RH*-WHELCBR",[1]OUT_FinalEnergyCons!$A$4:$A$10000)))*1,[1]OUT_FinalEnergyCons!N$4:N$10000)</f>
        <v>3.2149238838395044E-2</v>
      </c>
      <c r="Q1845" s="1" cm="1">
        <f t="array" ref="Q1845">SUMPRODUCT(([1]OUT_FinalEnergyCons!$B$4:$B$10000="var_cap")*1,(ISNUMBER(SEARCH("RH*-WHELCBR",[1]OUT_FinalEnergyCons!$A$4:$A$10000)))*1,[1]OUT_FinalEnergyCons!O$4:O$10000)</f>
        <v>2.6753926857399794E-2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0.21335462897945623</v>
      </c>
      <c r="G1846" s="1" cm="1">
        <f t="array" ref="G1846">SUMPRODUCT(([1]OUT_FinalEnergyCons!$B$4:$B$10000="var_cap")*1,ISNUMBER(SEARCH("RH*-WHELCHP",[1]OUT_FinalEnergyCons!$A$4:$A$10000))*1,[1]OUT_FinalEnergyCons!E$4:E$10000)</f>
        <v>0.24612715893473031</v>
      </c>
      <c r="H1846" s="1" cm="1">
        <f t="array" ref="H1846">SUMPRODUCT(([1]OUT_FinalEnergyCons!$B$4:$B$10000="var_cap")*1,ISNUMBER(SEARCH("RH*-WHELCHP",[1]OUT_FinalEnergyCons!$A$4:$A$10000))*1,[1]OUT_FinalEnergyCons!F$4:F$10000)</f>
        <v>0.33866357507543393</v>
      </c>
      <c r="I1846" s="1" cm="1">
        <f t="array" ref="I1846">SUMPRODUCT(([1]OUT_FinalEnergyCons!$B$4:$B$10000="var_cap")*1,ISNUMBER(SEARCH("RH*-WHELCHP",[1]OUT_FinalEnergyCons!$A$4:$A$10000))*1,[1]OUT_FinalEnergyCons!G$4:G$10000)</f>
        <v>0.41015178867864016</v>
      </c>
      <c r="J1846" s="1" cm="1">
        <f t="array" ref="J1846">SUMPRODUCT(([1]OUT_FinalEnergyCons!$B$4:$B$10000="var_cap")*1,ISNUMBER(SEARCH("RH*-WHELCHP",[1]OUT_FinalEnergyCons!$A$4:$A$10000))*1,[1]OUT_FinalEnergyCons!H$4:H$10000)</f>
        <v>0.53123486261217778</v>
      </c>
      <c r="K1846" s="1" cm="1">
        <f t="array" ref="K1846">SUMPRODUCT(([1]OUT_FinalEnergyCons!$B$4:$B$10000="var_cap")*1,ISNUMBER(SEARCH("RH*-WHELCHP",[1]OUT_FinalEnergyCons!$A$4:$A$10000))*1,[1]OUT_FinalEnergyCons!I$4:I$10000)</f>
        <v>0.54800776969426834</v>
      </c>
      <c r="L1846" s="1" cm="1">
        <f t="array" ref="L1846">SUMPRODUCT(([1]OUT_FinalEnergyCons!$B$4:$B$10000="var_cap")*1,ISNUMBER(SEARCH("RH*-WHELCHP",[1]OUT_FinalEnergyCons!$A$4:$A$10000))*1,[1]OUT_FinalEnergyCons!J$4:J$10000)</f>
        <v>0.56901089697682528</v>
      </c>
      <c r="M1846" s="1" cm="1">
        <f t="array" ref="M1846">SUMPRODUCT(([1]OUT_FinalEnergyCons!$B$4:$B$10000="var_cap")*1,ISNUMBER(SEARCH("RH*-WHELCHP",[1]OUT_FinalEnergyCons!$A$4:$A$10000))*1,[1]OUT_FinalEnergyCons!K$4:K$10000)</f>
        <v>0.57534029943076481</v>
      </c>
      <c r="N1846" s="1" cm="1">
        <f t="array" ref="N1846">SUMPRODUCT(([1]OUT_FinalEnergyCons!$B$4:$B$10000="var_cap")*1,ISNUMBER(SEARCH("RH*-WHELCHP",[1]OUT_FinalEnergyCons!$A$4:$A$10000))*1,[1]OUT_FinalEnergyCons!L$4:L$10000)</f>
        <v>0.71535627325160089</v>
      </c>
      <c r="O1846" s="1" cm="1">
        <f t="array" ref="O1846">SUMPRODUCT(([1]OUT_FinalEnergyCons!$B$4:$B$10000="var_cap")*1,ISNUMBER(SEARCH("RH*-WHELCHP",[1]OUT_FinalEnergyCons!$A$4:$A$10000))*1,[1]OUT_FinalEnergyCons!M$4:M$10000)</f>
        <v>0.72085252231822938</v>
      </c>
      <c r="P1846" s="1" cm="1">
        <f t="array" ref="P1846">SUMPRODUCT(([1]OUT_FinalEnergyCons!$B$4:$B$10000="var_cap")*1,ISNUMBER(SEARCH("RH*-WHELCHP",[1]OUT_FinalEnergyCons!$A$4:$A$10000))*1,[1]OUT_FinalEnergyCons!N$4:N$10000)</f>
        <v>0.64094386575838291</v>
      </c>
      <c r="Q1846" s="1" cm="1">
        <f t="array" ref="Q1846">SUMPRODUCT(([1]OUT_FinalEnergyCons!$B$4:$B$10000="var_cap")*1,ISNUMBER(SEARCH("RH*-WHELCHP",[1]OUT_FinalEnergyCons!$A$4:$A$10000))*1,[1]OUT_FinalEnergyCons!O$4:O$10000)</f>
        <v>0.70386065555409172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0.47738259582730591</v>
      </c>
      <c r="H1847" s="1">
        <f t="shared" ref="H1847" si="2057">H1848</f>
        <v>0.17518631575821764</v>
      </c>
      <c r="I1847" s="1">
        <f t="shared" ref="I1847" si="2058">I1848</f>
        <v>0.17517979980533266</v>
      </c>
      <c r="J1847" s="1">
        <f t="shared" ref="J1847" si="2059">J1848</f>
        <v>4.5431345654003571E-2</v>
      </c>
      <c r="K1847" s="1">
        <f t="shared" ref="K1847:O1847" si="2060">K1848</f>
        <v>3.1700163575879589E-4</v>
      </c>
      <c r="L1847" s="1">
        <f t="shared" si="2060"/>
        <v>3.2308138052835212E-4</v>
      </c>
      <c r="M1847" s="1">
        <f t="shared" si="2060"/>
        <v>3.2171362063057509E-4</v>
      </c>
      <c r="N1847" s="1">
        <f t="shared" si="2060"/>
        <v>4.0062276573862236E-4</v>
      </c>
      <c r="O1847" s="1">
        <f t="shared" si="2060"/>
        <v>5.8024281352558925E-4</v>
      </c>
      <c r="P1847" s="1">
        <f>P1848</f>
        <v>4.7803128964305679E-4</v>
      </c>
      <c r="Q1847" s="1">
        <f>Q1848</f>
        <v>1.2411291311664979E-3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0.47738259582730591</v>
      </c>
      <c r="H1848" s="1" cm="1">
        <f t="array" ref="H1848">SUMPRODUCT(([1]OUT_FinalEnergyCons!$B$4:$B$10000="var_cap")*1, (ISNUMBER(SEARCH("RH*-WHLFOBR",[1]OUT_FinalEnergyCons!$A$4:$A$10000)))*1,[1]OUT_FinalEnergyCons!F$4:F$10000)</f>
        <v>0.17518631575821764</v>
      </c>
      <c r="I1848" s="1" cm="1">
        <f t="array" ref="I1848">SUMPRODUCT(([1]OUT_FinalEnergyCons!$B$4:$B$10000="var_cap")*1, (ISNUMBER(SEARCH("RH*-WHLFOBR",[1]OUT_FinalEnergyCons!$A$4:$A$10000)))*1,[1]OUT_FinalEnergyCons!G$4:G$10000)</f>
        <v>0.17517979980533266</v>
      </c>
      <c r="J1848" s="1" cm="1">
        <f t="array" ref="J1848">SUMPRODUCT(([1]OUT_FinalEnergyCons!$B$4:$B$10000="var_cap")*1, (ISNUMBER(SEARCH("RH*-WHLFOBR",[1]OUT_FinalEnergyCons!$A$4:$A$10000)))*1,[1]OUT_FinalEnergyCons!H$4:H$10000)</f>
        <v>4.5431345654003571E-2</v>
      </c>
      <c r="K1848" s="1" cm="1">
        <f t="array" ref="K1848">SUMPRODUCT(([1]OUT_FinalEnergyCons!$B$4:$B$10000="var_cap")*1, (ISNUMBER(SEARCH("RH*-WHLFOBR",[1]OUT_FinalEnergyCons!$A$4:$A$10000)))*1,[1]OUT_FinalEnergyCons!I$4:I$10000)</f>
        <v>3.1700163575879589E-4</v>
      </c>
      <c r="L1848" s="1" cm="1">
        <f t="array" ref="L1848">SUMPRODUCT(([1]OUT_FinalEnergyCons!$B$4:$B$10000="var_cap")*1, (ISNUMBER(SEARCH("RH*-WHLFOBR",[1]OUT_FinalEnergyCons!$A$4:$A$10000)))*1,[1]OUT_FinalEnergyCons!J$4:J$10000)</f>
        <v>3.2308138052835212E-4</v>
      </c>
      <c r="M1848" s="1" cm="1">
        <f t="array" ref="M1848">SUMPRODUCT(([1]OUT_FinalEnergyCons!$B$4:$B$10000="var_cap")*1, (ISNUMBER(SEARCH("RH*-WHLFOBR",[1]OUT_FinalEnergyCons!$A$4:$A$10000)))*1,[1]OUT_FinalEnergyCons!K$4:K$10000)</f>
        <v>3.2171362063057509E-4</v>
      </c>
      <c r="N1848" s="1" cm="1">
        <f t="array" ref="N1848">SUMPRODUCT(([1]OUT_FinalEnergyCons!$B$4:$B$10000="var_cap")*1, (ISNUMBER(SEARCH("RH*-WHLFOBR",[1]OUT_FinalEnergyCons!$A$4:$A$10000)))*1,[1]OUT_FinalEnergyCons!L$4:L$10000)</f>
        <v>4.0062276573862236E-4</v>
      </c>
      <c r="O1848" s="1" cm="1">
        <f t="array" ref="O1848">SUMPRODUCT(([1]OUT_FinalEnergyCons!$B$4:$B$10000="var_cap")*1, (ISNUMBER(SEARCH("RH*-WHLFOBR",[1]OUT_FinalEnergyCons!$A$4:$A$10000)))*1,[1]OUT_FinalEnergyCons!M$4:M$10000)</f>
        <v>5.8024281352558925E-4</v>
      </c>
      <c r="P1848" s="1" cm="1">
        <f t="array" ref="P1848">SUMPRODUCT(([1]OUT_FinalEnergyCons!$B$4:$B$10000="var_cap")*1, (ISNUMBER(SEARCH("RH*-WHLFOBR",[1]OUT_FinalEnergyCons!$A$4:$A$10000)))*1,[1]OUT_FinalEnergyCons!N$4:N$10000)</f>
        <v>4.7803128964305679E-4</v>
      </c>
      <c r="Q1848" s="1" cm="1">
        <f t="array" ref="Q1848">SUMPRODUCT(([1]OUT_FinalEnergyCons!$B$4:$B$10000="var_cap")*1, (ISNUMBER(SEARCH("RH*-WHLFOBR",[1]OUT_FinalEnergyCons!$A$4:$A$10000)))*1,[1]OUT_FinalEnergyCons!O$4:O$10000)</f>
        <v>1.2411291311664979E-3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0.43610360624626626</v>
      </c>
      <c r="H1849" s="1">
        <f t="shared" ref="H1849" si="2064">SUM(H1850:H1851)</f>
        <v>0.61867837239039891</v>
      </c>
      <c r="I1849" s="1">
        <f t="shared" ref="I1849" si="2065">SUM(I1850:I1851)</f>
        <v>0.62615216901364046</v>
      </c>
      <c r="J1849" s="1">
        <f t="shared" ref="J1849" si="2066">SUM(J1850:J1851)</f>
        <v>0.72330420841732923</v>
      </c>
      <c r="K1849" s="1">
        <f t="shared" ref="K1849" si="2067">SUM(K1850:K1851)</f>
        <v>0.76486640176028931</v>
      </c>
      <c r="L1849" s="1">
        <f t="shared" ref="L1849:O1849" si="2068">SUM(L1850:L1851)</f>
        <v>0.76125142505202537</v>
      </c>
      <c r="M1849" s="1">
        <f t="shared" si="2068"/>
        <v>0.81506739193911537</v>
      </c>
      <c r="N1849" s="1">
        <f t="shared" si="2068"/>
        <v>0.79626129867736095</v>
      </c>
      <c r="O1849" s="1">
        <f t="shared" si="2068"/>
        <v>0.761240780950454</v>
      </c>
      <c r="P1849" s="1">
        <f>SUM(P1850:P1851)</f>
        <v>0.81517141511916891</v>
      </c>
      <c r="Q1849" s="1">
        <f>SUM(Q1850:Q1851)</f>
        <v>0.74557202145468837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0.4361016830597238</v>
      </c>
      <c r="H1850" s="1" cm="1">
        <f t="array" ref="H1850">SUMPRODUCT(([1]OUT_FinalEnergyCons!$B$4:$B$10000="var_cap")*1, (ISNUMBER(SEARCH("RH*-WHNGABR",[1]OUT_FinalEnergyCons!$A$4:$A$10000)))*1,[1]OUT_FinalEnergyCons!F$4:F$10000)</f>
        <v>0.61850156248857713</v>
      </c>
      <c r="I1850" s="1" cm="1">
        <f t="array" ref="I1850">SUMPRODUCT(([1]OUT_FinalEnergyCons!$B$4:$B$10000="var_cap")*1, (ISNUMBER(SEARCH("RH*-WHNGABR",[1]OUT_FinalEnergyCons!$A$4:$A$10000)))*1,[1]OUT_FinalEnergyCons!G$4:G$10000)</f>
        <v>0.6259727308683769</v>
      </c>
      <c r="J1850" s="1" cm="1">
        <f t="array" ref="J1850">SUMPRODUCT(([1]OUT_FinalEnergyCons!$B$4:$B$10000="var_cap")*1, (ISNUMBER(SEARCH("RH*-WHNGABR",[1]OUT_FinalEnergyCons!$A$4:$A$10000)))*1,[1]OUT_FinalEnergyCons!H$4:H$10000)</f>
        <v>0.68946022093524351</v>
      </c>
      <c r="K1850" s="1" cm="1">
        <f t="array" ref="K1850">SUMPRODUCT(([1]OUT_FinalEnergyCons!$B$4:$B$10000="var_cap")*1, (ISNUMBER(SEARCH("RH*-WHNGABR",[1]OUT_FinalEnergyCons!$A$4:$A$10000)))*1,[1]OUT_FinalEnergyCons!I$4:I$10000)</f>
        <v>0.67711702500411608</v>
      </c>
      <c r="L1850" s="1" cm="1">
        <f t="array" ref="L1850">SUMPRODUCT(([1]OUT_FinalEnergyCons!$B$4:$B$10000="var_cap")*1, (ISNUMBER(SEARCH("RH*-WHNGABR",[1]OUT_FinalEnergyCons!$A$4:$A$10000)))*1,[1]OUT_FinalEnergyCons!J$4:J$10000)</f>
        <v>0.63947646931379332</v>
      </c>
      <c r="M1850" s="1" cm="1">
        <f t="array" ref="M1850">SUMPRODUCT(([1]OUT_FinalEnergyCons!$B$4:$B$10000="var_cap")*1, (ISNUMBER(SEARCH("RH*-WHNGABR",[1]OUT_FinalEnergyCons!$A$4:$A$10000)))*1,[1]OUT_FinalEnergyCons!K$4:K$10000)</f>
        <v>0.61849418927198407</v>
      </c>
      <c r="N1850" s="1" cm="1">
        <f t="array" ref="N1850">SUMPRODUCT(([1]OUT_FinalEnergyCons!$B$4:$B$10000="var_cap")*1, (ISNUMBER(SEARCH("RH*-WHNGABR",[1]OUT_FinalEnergyCons!$A$4:$A$10000)))*1,[1]OUT_FinalEnergyCons!L$4:L$10000)</f>
        <v>0.58628502535191296</v>
      </c>
      <c r="O1850" s="1" cm="1">
        <f t="array" ref="O1850">SUMPRODUCT(([1]OUT_FinalEnergyCons!$B$4:$B$10000="var_cap")*1, (ISNUMBER(SEARCH("RH*-WHNGABR",[1]OUT_FinalEnergyCons!$A$4:$A$10000)))*1,[1]OUT_FinalEnergyCons!M$4:M$10000)</f>
        <v>0.54263582833345247</v>
      </c>
      <c r="P1850" s="1" cm="1">
        <f t="array" ref="P1850">SUMPRODUCT(([1]OUT_FinalEnergyCons!$B$4:$B$10000="var_cap")*1, (ISNUMBER(SEARCH("RH*-WHNGABR",[1]OUT_FinalEnergyCons!$A$4:$A$10000)))*1,[1]OUT_FinalEnergyCons!N$4:N$10000)</f>
        <v>0.53142360422841228</v>
      </c>
      <c r="Q1850" s="1" cm="1">
        <f t="array" ref="Q1850">SUMPRODUCT(([1]OUT_FinalEnergyCons!$B$4:$B$10000="var_cap")*1, (ISNUMBER(SEARCH("RH*-WHNGABR",[1]OUT_FinalEnergyCons!$A$4:$A$10000)))*1,[1]OUT_FinalEnergyCons!O$4:O$10000)</f>
        <v>0.43364456704840115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1.9231865424571383E-6</v>
      </c>
      <c r="H1851" s="1" cm="1">
        <f t="array" ref="H1851">SUMPRODUCT(([1]OUT_FinalEnergyCons!$B$4:$B$10000="var_cap")*1,ISNUMBER(SEARCH("RH*-WHngahp",[1]OUT_FinalEnergyCons!$A$4:$A$10000))*1,[1]OUT_FinalEnergyCons!F$4:F$10000)</f>
        <v>1.7680990182176822E-4</v>
      </c>
      <c r="I1851" s="1" cm="1">
        <f t="array" ref="I1851">SUMPRODUCT(([1]OUT_FinalEnergyCons!$B$4:$B$10000="var_cap")*1,ISNUMBER(SEARCH("RH*-WHngahp",[1]OUT_FinalEnergyCons!$A$4:$A$10000))*1,[1]OUT_FinalEnergyCons!G$4:G$10000)</f>
        <v>1.7943814526359648E-4</v>
      </c>
      <c r="J1851" s="1" cm="1">
        <f t="array" ref="J1851">SUMPRODUCT(([1]OUT_FinalEnergyCons!$B$4:$B$10000="var_cap")*1,ISNUMBER(SEARCH("RH*-WHngahp",[1]OUT_FinalEnergyCons!$A$4:$A$10000))*1,[1]OUT_FinalEnergyCons!H$4:H$10000)</f>
        <v>3.3843987482085724E-2</v>
      </c>
      <c r="K1851" s="1" cm="1">
        <f t="array" ref="K1851">SUMPRODUCT(([1]OUT_FinalEnergyCons!$B$4:$B$10000="var_cap")*1,ISNUMBER(SEARCH("RH*-WHngahp",[1]OUT_FinalEnergyCons!$A$4:$A$10000))*1,[1]OUT_FinalEnergyCons!I$4:I$10000)</f>
        <v>8.7749376756173211E-2</v>
      </c>
      <c r="L1851" s="1" cm="1">
        <f t="array" ref="L1851">SUMPRODUCT(([1]OUT_FinalEnergyCons!$B$4:$B$10000="var_cap")*1,ISNUMBER(SEARCH("RH*-WHngahp",[1]OUT_FinalEnergyCons!$A$4:$A$10000))*1,[1]OUT_FinalEnergyCons!J$4:J$10000)</f>
        <v>0.12177495573823201</v>
      </c>
      <c r="M1851" s="1" cm="1">
        <f t="array" ref="M1851">SUMPRODUCT(([1]OUT_FinalEnergyCons!$B$4:$B$10000="var_cap")*1,ISNUMBER(SEARCH("RH*-WHngahp",[1]OUT_FinalEnergyCons!$A$4:$A$10000))*1,[1]OUT_FinalEnergyCons!K$4:K$10000)</f>
        <v>0.19657320266713127</v>
      </c>
      <c r="N1851" s="1" cm="1">
        <f t="array" ref="N1851">SUMPRODUCT(([1]OUT_FinalEnergyCons!$B$4:$B$10000="var_cap")*1,ISNUMBER(SEARCH("RH*-WHngahp",[1]OUT_FinalEnergyCons!$A$4:$A$10000))*1,[1]OUT_FinalEnergyCons!L$4:L$10000)</f>
        <v>0.20997627332544794</v>
      </c>
      <c r="O1851" s="1" cm="1">
        <f t="array" ref="O1851">SUMPRODUCT(([1]OUT_FinalEnergyCons!$B$4:$B$10000="var_cap")*1,ISNUMBER(SEARCH("RH*-WHngahp",[1]OUT_FinalEnergyCons!$A$4:$A$10000))*1,[1]OUT_FinalEnergyCons!M$4:M$10000)</f>
        <v>0.21860495261700158</v>
      </c>
      <c r="P1851" s="1" cm="1">
        <f t="array" ref="P1851">SUMPRODUCT(([1]OUT_FinalEnergyCons!$B$4:$B$10000="var_cap")*1,ISNUMBER(SEARCH("RH*-WHngahp",[1]OUT_FinalEnergyCons!$A$4:$A$10000))*1,[1]OUT_FinalEnergyCons!N$4:N$10000)</f>
        <v>0.28374781089075662</v>
      </c>
      <c r="Q1851" s="1" cm="1">
        <f t="array" ref="Q1851">SUMPRODUCT(([1]OUT_FinalEnergyCons!$B$4:$B$10000="var_cap")*1,ISNUMBER(SEARCH("RH*-WHngahp",[1]OUT_FinalEnergyCons!$A$4:$A$10000))*1,[1]OUT_FinalEnergyCons!O$4:O$10000)</f>
        <v>0.31192745440628716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4.0437080903965514E-2</v>
      </c>
      <c r="H1854" s="1">
        <f t="shared" ref="H1854" si="2080">H1855</f>
        <v>3.8520574961375571E-2</v>
      </c>
      <c r="I1854" s="1">
        <f t="shared" ref="I1854" si="2081">I1855</f>
        <v>3.8503154218436052E-2</v>
      </c>
      <c r="J1854" s="1">
        <f t="shared" ref="J1854" si="2082">J1855</f>
        <v>1.6830972740409688E-2</v>
      </c>
      <c r="K1854" s="1">
        <f t="shared" ref="K1854:O1854" si="2083">K1855</f>
        <v>1.4628415919807533E-2</v>
      </c>
      <c r="L1854" s="1">
        <f t="shared" si="2083"/>
        <v>1.4625018178613296E-2</v>
      </c>
      <c r="M1854" s="1">
        <f t="shared" si="2083"/>
        <v>1.0815867725339809E-2</v>
      </c>
      <c r="N1854" s="1">
        <f t="shared" si="2083"/>
        <v>1.0232502994379732E-2</v>
      </c>
      <c r="O1854" s="1">
        <f t="shared" si="2083"/>
        <v>8.8447003272854822E-3</v>
      </c>
      <c r="P1854" s="1">
        <f>P1855</f>
        <v>8.0996041061499203E-3</v>
      </c>
      <c r="Q1854" s="1">
        <f>Q1855</f>
        <v>5.1080078728651876E-3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4.0437080903965514E-2</v>
      </c>
      <c r="H1855" s="1" cm="1">
        <f t="array" ref="H1855">SUMPRODUCT(([1]OUT_FinalEnergyCons!$B$4:$B$10000="var_cap")*1, (ISNUMBER(SEARCH("RH*-WHWODBR",[1]OUT_FinalEnergyCons!$A$4:$A$10000)))*1,[1]OUT_FinalEnergyCons!F$4:F$10000)</f>
        <v>3.8520574961375571E-2</v>
      </c>
      <c r="I1855" s="1" cm="1">
        <f t="array" ref="I1855">SUMPRODUCT(([1]OUT_FinalEnergyCons!$B$4:$B$10000="var_cap")*1, (ISNUMBER(SEARCH("RH*-WHWODBR",[1]OUT_FinalEnergyCons!$A$4:$A$10000)))*1,[1]OUT_FinalEnergyCons!G$4:G$10000)</f>
        <v>3.8503154218436052E-2</v>
      </c>
      <c r="J1855" s="1" cm="1">
        <f t="array" ref="J1855">SUMPRODUCT(([1]OUT_FinalEnergyCons!$B$4:$B$10000="var_cap")*1, (ISNUMBER(SEARCH("RH*-WHWODBR",[1]OUT_FinalEnergyCons!$A$4:$A$10000)))*1,[1]OUT_FinalEnergyCons!H$4:H$10000)</f>
        <v>1.6830972740409688E-2</v>
      </c>
      <c r="K1855" s="1" cm="1">
        <f t="array" ref="K1855">SUMPRODUCT(([1]OUT_FinalEnergyCons!$B$4:$B$10000="var_cap")*1, (ISNUMBER(SEARCH("RH*-WHWODBR",[1]OUT_FinalEnergyCons!$A$4:$A$10000)))*1,[1]OUT_FinalEnergyCons!I$4:I$10000)</f>
        <v>1.4628415919807533E-2</v>
      </c>
      <c r="L1855" s="1" cm="1">
        <f t="array" ref="L1855">SUMPRODUCT(([1]OUT_FinalEnergyCons!$B$4:$B$10000="var_cap")*1, (ISNUMBER(SEARCH("RH*-WHWODBR",[1]OUT_FinalEnergyCons!$A$4:$A$10000)))*1,[1]OUT_FinalEnergyCons!J$4:J$10000)</f>
        <v>1.4625018178613296E-2</v>
      </c>
      <c r="M1855" s="1" cm="1">
        <f t="array" ref="M1855">SUMPRODUCT(([1]OUT_FinalEnergyCons!$B$4:$B$10000="var_cap")*1, (ISNUMBER(SEARCH("RH*-WHWODBR",[1]OUT_FinalEnergyCons!$A$4:$A$10000)))*1,[1]OUT_FinalEnergyCons!K$4:K$10000)</f>
        <v>1.0815867725339809E-2</v>
      </c>
      <c r="N1855" s="1" cm="1">
        <f t="array" ref="N1855">SUMPRODUCT(([1]OUT_FinalEnergyCons!$B$4:$B$10000="var_cap")*1, (ISNUMBER(SEARCH("RH*-WHWODBR",[1]OUT_FinalEnergyCons!$A$4:$A$10000)))*1,[1]OUT_FinalEnergyCons!L$4:L$10000)</f>
        <v>1.0232502994379732E-2</v>
      </c>
      <c r="O1855" s="1" cm="1">
        <f t="array" ref="O1855">SUMPRODUCT(([1]OUT_FinalEnergyCons!$B$4:$B$10000="var_cap")*1, (ISNUMBER(SEARCH("RH*-WHWODBR",[1]OUT_FinalEnergyCons!$A$4:$A$10000)))*1,[1]OUT_FinalEnergyCons!M$4:M$10000)</f>
        <v>8.8447003272854822E-3</v>
      </c>
      <c r="P1855" s="1" cm="1">
        <f t="array" ref="P1855">SUMPRODUCT(([1]OUT_FinalEnergyCons!$B$4:$B$10000="var_cap")*1, (ISNUMBER(SEARCH("RH*-WHWODBR",[1]OUT_FinalEnergyCons!$A$4:$A$10000)))*1,[1]OUT_FinalEnergyCons!N$4:N$10000)</f>
        <v>8.0996041061499203E-3</v>
      </c>
      <c r="Q1855" s="1" cm="1">
        <f t="array" ref="Q1855">SUMPRODUCT(([1]OUT_FinalEnergyCons!$B$4:$B$10000="var_cap")*1, (ISNUMBER(SEARCH("RH*-WHWODBR",[1]OUT_FinalEnergyCons!$A$4:$A$10000)))*1,[1]OUT_FinalEnergyCons!O$4:O$10000)</f>
        <v>5.1080078728651876E-3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1.319355850081769E-2</v>
      </c>
      <c r="H1856" s="1">
        <f t="shared" ref="H1856" si="2087">H1857</f>
        <v>1.3192045142101972E-2</v>
      </c>
      <c r="I1856" s="1">
        <f t="shared" ref="I1856" si="2088">I1857</f>
        <v>1.3191174935807039E-2</v>
      </c>
      <c r="J1856" s="1">
        <f t="shared" ref="J1856" si="2089">J1857</f>
        <v>9.4318879772721E-3</v>
      </c>
      <c r="K1856" s="1">
        <f t="shared" ref="K1856:O1856" si="2090">K1857</f>
        <v>9.6734594724814278E-3</v>
      </c>
      <c r="L1856" s="1">
        <f t="shared" si="2090"/>
        <v>9.84328134988657E-3</v>
      </c>
      <c r="M1856" s="1">
        <f t="shared" si="2090"/>
        <v>1.0013274809491237E-2</v>
      </c>
      <c r="N1856" s="1">
        <f t="shared" si="2090"/>
        <v>1.0103891976747301E-2</v>
      </c>
      <c r="O1856" s="1">
        <f t="shared" si="2090"/>
        <v>1.0220513273561401E-2</v>
      </c>
      <c r="P1856" s="1">
        <f>P1857</f>
        <v>1.0213721308605681E-2</v>
      </c>
      <c r="Q1856" s="1">
        <f>Q1857</f>
        <v>1.0244118428013652E-2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1.319355850081769E-2</v>
      </c>
      <c r="H1857" s="1" cm="1">
        <f t="array" ref="H1857">SUMPRODUCT(([1]OUT_FinalEnergyCons!$B$4:$B$10000="var_cap")*1, (ISNUMBER(SEARCH("RH*-WHPLTBR",[1]OUT_FinalEnergyCons!$A$4:$A$10000)))*1,[1]OUT_FinalEnergyCons!F$4:F$10000)</f>
        <v>1.3192045142101972E-2</v>
      </c>
      <c r="I1857" s="1" cm="1">
        <f t="array" ref="I1857">SUMPRODUCT(([1]OUT_FinalEnergyCons!$B$4:$B$10000="var_cap")*1, (ISNUMBER(SEARCH("RH*-WHPLTBR",[1]OUT_FinalEnergyCons!$A$4:$A$10000)))*1,[1]OUT_FinalEnergyCons!G$4:G$10000)</f>
        <v>1.3191174935807039E-2</v>
      </c>
      <c r="J1857" s="1" cm="1">
        <f t="array" ref="J1857">SUMPRODUCT(([1]OUT_FinalEnergyCons!$B$4:$B$10000="var_cap")*1, (ISNUMBER(SEARCH("RH*-WHPLTBR",[1]OUT_FinalEnergyCons!$A$4:$A$10000)))*1,[1]OUT_FinalEnergyCons!H$4:H$10000)</f>
        <v>9.4318879772721E-3</v>
      </c>
      <c r="K1857" s="1" cm="1">
        <f t="array" ref="K1857">SUMPRODUCT(([1]OUT_FinalEnergyCons!$B$4:$B$10000="var_cap")*1, (ISNUMBER(SEARCH("RH*-WHPLTBR",[1]OUT_FinalEnergyCons!$A$4:$A$10000)))*1,[1]OUT_FinalEnergyCons!I$4:I$10000)</f>
        <v>9.6734594724814278E-3</v>
      </c>
      <c r="L1857" s="1" cm="1">
        <f t="array" ref="L1857">SUMPRODUCT(([1]OUT_FinalEnergyCons!$B$4:$B$10000="var_cap")*1, (ISNUMBER(SEARCH("RH*-WHPLTBR",[1]OUT_FinalEnergyCons!$A$4:$A$10000)))*1,[1]OUT_FinalEnergyCons!J$4:J$10000)</f>
        <v>9.84328134988657E-3</v>
      </c>
      <c r="M1857" s="1" cm="1">
        <f t="array" ref="M1857">SUMPRODUCT(([1]OUT_FinalEnergyCons!$B$4:$B$10000="var_cap")*1, (ISNUMBER(SEARCH("RH*-WHPLTBR",[1]OUT_FinalEnergyCons!$A$4:$A$10000)))*1,[1]OUT_FinalEnergyCons!K$4:K$10000)</f>
        <v>1.0013274809491237E-2</v>
      </c>
      <c r="N1857" s="1" cm="1">
        <f t="array" ref="N1857">SUMPRODUCT(([1]OUT_FinalEnergyCons!$B$4:$B$10000="var_cap")*1, (ISNUMBER(SEARCH("RH*-WHPLTBR",[1]OUT_FinalEnergyCons!$A$4:$A$10000)))*1,[1]OUT_FinalEnergyCons!L$4:L$10000)</f>
        <v>1.0103891976747301E-2</v>
      </c>
      <c r="O1857" s="1" cm="1">
        <f t="array" ref="O1857">SUMPRODUCT(([1]OUT_FinalEnergyCons!$B$4:$B$10000="var_cap")*1, (ISNUMBER(SEARCH("RH*-WHPLTBR",[1]OUT_FinalEnergyCons!$A$4:$A$10000)))*1,[1]OUT_FinalEnergyCons!M$4:M$10000)</f>
        <v>1.0220513273561401E-2</v>
      </c>
      <c r="P1857" s="1" cm="1">
        <f t="array" ref="P1857">SUMPRODUCT(([1]OUT_FinalEnergyCons!$B$4:$B$10000="var_cap")*1, (ISNUMBER(SEARCH("RH*-WHPLTBR",[1]OUT_FinalEnergyCons!$A$4:$A$10000)))*1,[1]OUT_FinalEnergyCons!N$4:N$10000)</f>
        <v>1.0213721308605681E-2</v>
      </c>
      <c r="Q1857" s="1" cm="1">
        <f t="array" ref="Q1857">SUMPRODUCT(([1]OUT_FinalEnergyCons!$B$4:$B$10000="var_cap")*1, (ISNUMBER(SEARCH("RH*-WHPLTBR",[1]OUT_FinalEnergyCons!$A$4:$A$10000)))*1,[1]OUT_FinalEnergyCons!O$4:O$10000)</f>
        <v>1.0244118428013652E-2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0.33262724393851151</v>
      </c>
      <c r="H1858" s="1">
        <f t="shared" ref="H1858" si="2094">H1859</f>
        <v>0.33262835765098209</v>
      </c>
      <c r="I1858" s="1">
        <f t="shared" ref="I1858" si="2095">I1859</f>
        <v>0.33263195842702731</v>
      </c>
      <c r="J1858" s="1">
        <f t="shared" ref="J1858" si="2096">J1859</f>
        <v>0.17860118268145039</v>
      </c>
      <c r="K1858" s="1">
        <f t="shared" ref="K1858:O1858" si="2097">K1859</f>
        <v>0.157879688678465</v>
      </c>
      <c r="L1858" s="1">
        <f t="shared" si="2097"/>
        <v>0.15788944246894099</v>
      </c>
      <c r="M1858" s="1">
        <f t="shared" si="2097"/>
        <v>0.1455022556201</v>
      </c>
      <c r="N1858" s="1">
        <f t="shared" si="2097"/>
        <v>0.14889189304014699</v>
      </c>
      <c r="O1858" s="1">
        <f t="shared" si="2097"/>
        <v>0.13622289203739299</v>
      </c>
      <c r="P1858" s="1">
        <f>P1859</f>
        <v>0.138764360662473</v>
      </c>
      <c r="Q1858" s="1">
        <f>Q1859</f>
        <v>0.115355681206739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0.33262724393851151</v>
      </c>
      <c r="H1859" s="1" cm="1">
        <f t="array" ref="H1859">SUMPRODUCT(([1]OUT_FinalEnergyCons!$B$4:$B$10000="var_cap")*1, (ISNUMBER(SEARCH("RH*-WHSOLBR",[1]OUT_FinalEnergyCons!$A$4:$A$10000)))*1,[1]OUT_FinalEnergyCons!F$4:F$10000)</f>
        <v>0.33262835765098209</v>
      </c>
      <c r="I1859" s="1" cm="1">
        <f t="array" ref="I1859">SUMPRODUCT(([1]OUT_FinalEnergyCons!$B$4:$B$10000="var_cap")*1, (ISNUMBER(SEARCH("RH*-WHSOLBR",[1]OUT_FinalEnergyCons!$A$4:$A$10000)))*1,[1]OUT_FinalEnergyCons!G$4:G$10000)</f>
        <v>0.33263195842702731</v>
      </c>
      <c r="J1859" s="1" cm="1">
        <f t="array" ref="J1859">SUMPRODUCT(([1]OUT_FinalEnergyCons!$B$4:$B$10000="var_cap")*1, (ISNUMBER(SEARCH("RH*-WHSOLBR",[1]OUT_FinalEnergyCons!$A$4:$A$10000)))*1,[1]OUT_FinalEnergyCons!H$4:H$10000)</f>
        <v>0.17860118268145039</v>
      </c>
      <c r="K1859" s="1" cm="1">
        <f t="array" ref="K1859">SUMPRODUCT(([1]OUT_FinalEnergyCons!$B$4:$B$10000="var_cap")*1, (ISNUMBER(SEARCH("RH*-WHSOLBR",[1]OUT_FinalEnergyCons!$A$4:$A$10000)))*1,[1]OUT_FinalEnergyCons!I$4:I$10000)</f>
        <v>0.157879688678465</v>
      </c>
      <c r="L1859" s="1" cm="1">
        <f t="array" ref="L1859">SUMPRODUCT(([1]OUT_FinalEnergyCons!$B$4:$B$10000="var_cap")*1, (ISNUMBER(SEARCH("RH*-WHSOLBR",[1]OUT_FinalEnergyCons!$A$4:$A$10000)))*1,[1]OUT_FinalEnergyCons!J$4:J$10000)</f>
        <v>0.15788944246894099</v>
      </c>
      <c r="M1859" s="1" cm="1">
        <f t="array" ref="M1859">SUMPRODUCT(([1]OUT_FinalEnergyCons!$B$4:$B$10000="var_cap")*1, (ISNUMBER(SEARCH("RH*-WHSOLBR",[1]OUT_FinalEnergyCons!$A$4:$A$10000)))*1,[1]OUT_FinalEnergyCons!K$4:K$10000)</f>
        <v>0.1455022556201</v>
      </c>
      <c r="N1859" s="1" cm="1">
        <f t="array" ref="N1859">SUMPRODUCT(([1]OUT_FinalEnergyCons!$B$4:$B$10000="var_cap")*1, (ISNUMBER(SEARCH("RH*-WHSOLBR",[1]OUT_FinalEnergyCons!$A$4:$A$10000)))*1,[1]OUT_FinalEnergyCons!L$4:L$10000)</f>
        <v>0.14889189304014699</v>
      </c>
      <c r="O1859" s="1" cm="1">
        <f t="array" ref="O1859">SUMPRODUCT(([1]OUT_FinalEnergyCons!$B$4:$B$10000="var_cap")*1, (ISNUMBER(SEARCH("RH*-WHSOLBR",[1]OUT_FinalEnergyCons!$A$4:$A$10000)))*1,[1]OUT_FinalEnergyCons!M$4:M$10000)</f>
        <v>0.13622289203739299</v>
      </c>
      <c r="P1859" s="1" cm="1">
        <f t="array" ref="P1859">SUMPRODUCT(([1]OUT_FinalEnergyCons!$B$4:$B$10000="var_cap")*1, (ISNUMBER(SEARCH("RH*-WHSOLBR",[1]OUT_FinalEnergyCons!$A$4:$A$10000)))*1,[1]OUT_FinalEnergyCons!N$4:N$10000)</f>
        <v>0.138764360662473</v>
      </c>
      <c r="Q1859" s="1" cm="1">
        <f t="array" ref="Q1859">SUMPRODUCT(([1]OUT_FinalEnergyCons!$B$4:$B$10000="var_cap")*1, (ISNUMBER(SEARCH("RH*-WHSOLBR",[1]OUT_FinalEnergyCons!$A$4:$A$10000)))*1,[1]OUT_FinalEnergyCons!O$4:O$10000)</f>
        <v>0.115355681206739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3.600332158113916</v>
      </c>
      <c r="G1862" s="17">
        <f t="shared" ref="G1862:K1862" si="2106">SUM(G1863,G1866,G1869,G1873,G1875,G1877,G1879,G1881,G1883)</f>
        <v>3.7840864302986712</v>
      </c>
      <c r="H1862" s="17">
        <f t="shared" si="2106"/>
        <v>3.7623214326085117</v>
      </c>
      <c r="I1862" s="17">
        <f t="shared" si="2106"/>
        <v>3.8413730595799493</v>
      </c>
      <c r="J1862" s="17">
        <f t="shared" si="2106"/>
        <v>3.4993747455049089</v>
      </c>
      <c r="K1862" s="17">
        <f t="shared" si="2106"/>
        <v>3.5354092742722174</v>
      </c>
      <c r="L1862" s="17">
        <f t="shared" ref="L1862:O1862" si="2107">SUM(L1863,L1866,L1869,L1873,L1875,L1877,L1879,L1881,L1883)</f>
        <v>3.6003573675773812</v>
      </c>
      <c r="M1862" s="17">
        <f t="shared" si="2107"/>
        <v>3.6048197920056486</v>
      </c>
      <c r="N1862" s="17">
        <f t="shared" si="2107"/>
        <v>3.3199028172246599</v>
      </c>
      <c r="O1862" s="17">
        <f t="shared" si="2107"/>
        <v>3.5336084082722037</v>
      </c>
      <c r="P1862" s="17">
        <f>SUM(P1863,P1866,P1869,P1873,P1875,P1877,P1879,P1881,P1883)</f>
        <v>3.3213919268575873</v>
      </c>
      <c r="Q1862" s="17">
        <f>SUM(Q1863,Q1866,Q1869,Q1873,Q1875,Q1877,Q1879,Q1881,Q1883)</f>
        <v>3.094369038081878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0.84883696717550206</v>
      </c>
      <c r="H1863" s="18">
        <f t="shared" si="2108"/>
        <v>0.96601170672248449</v>
      </c>
      <c r="I1863" s="18">
        <f t="shared" si="2108"/>
        <v>1.1520513172577145</v>
      </c>
      <c r="J1863" s="18">
        <f t="shared" si="2108"/>
        <v>1.3459408542577145</v>
      </c>
      <c r="K1863" s="18">
        <f t="shared" si="2108"/>
        <v>1.4654773180555605</v>
      </c>
      <c r="L1863" s="18">
        <f t="shared" ref="L1863:O1863" si="2109">SUM(L1864:L1865)</f>
        <v>1.5288882911634978</v>
      </c>
      <c r="M1863" s="18">
        <f t="shared" si="2109"/>
        <v>1.5067247181524774</v>
      </c>
      <c r="N1863" s="18">
        <f t="shared" si="2109"/>
        <v>1.4638756098334904</v>
      </c>
      <c r="O1863" s="18">
        <f t="shared" si="2109"/>
        <v>1.5202225672262843</v>
      </c>
      <c r="P1863" s="18">
        <f>SUM(P1864:P1865)</f>
        <v>1.4996273223899956</v>
      </c>
      <c r="Q1863" s="18">
        <f>SUM(Q1864:Q1865)</f>
        <v>1.4863910087570313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0.7725529916972389</v>
      </c>
      <c r="H1864" s="1" cm="1">
        <f t="array" ref="H1864">SUMPRODUCT(([1]OUT_FinalEnergyCons!$B$4:$B$10000="Var_cap")*1,  (ISNUMBER(SEARCH("ITOT-SWHELCBR",[1]OUT_FinalEnergyCons!$A$4:$A$10000)))*1,[1]OUT_FinalEnergyCons!F$4:F$10000)</f>
        <v>0.77279155475286743</v>
      </c>
      <c r="I1864" s="1" cm="1">
        <f t="array" ref="I1864">SUMPRODUCT(([1]OUT_FinalEnergyCons!$B$4:$B$10000="Var_cap")*1,  (ISNUMBER(SEARCH("ITOT-SWHELCBR",[1]OUT_FinalEnergyCons!$A$4:$A$10000)))*1,[1]OUT_FinalEnergyCons!G$4:G$10000)</f>
        <v>0.83599557287059156</v>
      </c>
      <c r="J1864" s="1" cm="1">
        <f t="array" ref="J1864">SUMPRODUCT(([1]OUT_FinalEnergyCons!$B$4:$B$10000="Var_cap")*1,  (ISNUMBER(SEARCH("ITOT-SWHELCBR",[1]OUT_FinalEnergyCons!$A$4:$A$10000)))*1,[1]OUT_FinalEnergyCons!H$4:H$10000)</f>
        <v>0.89955917129192731</v>
      </c>
      <c r="K1864" s="1" cm="1">
        <f t="array" ref="K1864">SUMPRODUCT(([1]OUT_FinalEnergyCons!$B$4:$B$10000="Var_cap")*1,  (ISNUMBER(SEARCH("ITOT-SWHELCBR",[1]OUT_FinalEnergyCons!$A$4:$A$10000)))*1,[1]OUT_FinalEnergyCons!I$4:I$10000)</f>
        <v>0.97694880880408252</v>
      </c>
      <c r="L1864" s="1" cm="1">
        <f t="array" ref="L1864">SUMPRODUCT(([1]OUT_FinalEnergyCons!$B$4:$B$10000="Var_cap")*1,  (ISNUMBER(SEARCH("ITOT-SWHELCBR",[1]OUT_FinalEnergyCons!$A$4:$A$10000)))*1,[1]OUT_FinalEnergyCons!J$4:J$10000)</f>
        <v>1.0402942475809827</v>
      </c>
      <c r="M1864" s="1" cm="1">
        <f t="array" ref="M1864">SUMPRODUCT(([1]OUT_FinalEnergyCons!$B$4:$B$10000="Var_cap")*1,  (ISNUMBER(SEARCH("ITOT-SWHELCBR",[1]OUT_FinalEnergyCons!$A$4:$A$10000)))*1,[1]OUT_FinalEnergyCons!K$4:K$10000)</f>
        <v>1.0189785700456464</v>
      </c>
      <c r="N1864" s="1" cm="1">
        <f t="array" ref="N1864">SUMPRODUCT(([1]OUT_FinalEnergyCons!$B$4:$B$10000="Var_cap")*1,  (ISNUMBER(SEARCH("ITOT-SWHELCBR",[1]OUT_FinalEnergyCons!$A$4:$A$10000)))*1,[1]OUT_FinalEnergyCons!L$4:L$10000)</f>
        <v>0.97156350576587347</v>
      </c>
      <c r="O1864" s="1" cm="1">
        <f t="array" ref="O1864">SUMPRODUCT(([1]OUT_FinalEnergyCons!$B$4:$B$10000="Var_cap")*1,  (ISNUMBER(SEARCH("ITOT-SWHELCBR",[1]OUT_FinalEnergyCons!$A$4:$A$10000)))*1,[1]OUT_FinalEnergyCons!M$4:M$10000)</f>
        <v>1.0137323176277782</v>
      </c>
      <c r="P1864" s="1" cm="1">
        <f t="array" ref="P1864">SUMPRODUCT(([1]OUT_FinalEnergyCons!$B$4:$B$10000="Var_cap")*1,  (ISNUMBER(SEARCH("ITOT-SWHELCBR",[1]OUT_FinalEnergyCons!$A$4:$A$10000)))*1,[1]OUT_FinalEnergyCons!N$4:N$10000)</f>
        <v>0.99958665101984179</v>
      </c>
      <c r="Q1864" s="1" cm="1">
        <f t="array" ref="Q1864">SUMPRODUCT(([1]OUT_FinalEnergyCons!$B$4:$B$10000="Var_cap")*1,  (ISNUMBER(SEARCH("ITOT-SWHELCBR",[1]OUT_FinalEnergyCons!$A$4:$A$10000)))*1,[1]OUT_FinalEnergyCons!O$4:O$10000)</f>
        <v>0.98614371085103469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7.6283975478263183E-2</v>
      </c>
      <c r="H1865" s="1" cm="1">
        <f t="array" ref="H1865">SUMPRODUCT(([1]OUT_FinalEnergyCons!$B$4:$B$10000="Var_cap")*1,  (ISNUMBER(SEARCH("ITOT-SWHELCHP",[1]OUT_FinalEnergyCons!$A$4:$A$10000)))*1,[1]OUT_FinalEnergyCons!F$4:F$10000)</f>
        <v>0.19322015196961709</v>
      </c>
      <c r="I1865" s="1" cm="1">
        <f t="array" ref="I1865">SUMPRODUCT(([1]OUT_FinalEnergyCons!$B$4:$B$10000="Var_cap")*1,  (ISNUMBER(SEARCH("ITOT-SWHELCHP",[1]OUT_FinalEnergyCons!$A$4:$A$10000)))*1,[1]OUT_FinalEnergyCons!G$4:G$10000)</f>
        <v>0.31605574438712281</v>
      </c>
      <c r="J1865" s="1" cm="1">
        <f t="array" ref="J1865">SUMPRODUCT(([1]OUT_FinalEnergyCons!$B$4:$B$10000="Var_cap")*1,  (ISNUMBER(SEARCH("ITOT-SWHELCHP",[1]OUT_FinalEnergyCons!$A$4:$A$10000)))*1,[1]OUT_FinalEnergyCons!H$4:H$10000)</f>
        <v>0.44638168296578706</v>
      </c>
      <c r="K1865" s="1" cm="1">
        <f t="array" ref="K1865">SUMPRODUCT(([1]OUT_FinalEnergyCons!$B$4:$B$10000="Var_cap")*1,  (ISNUMBER(SEARCH("ITOT-SWHELCHP",[1]OUT_FinalEnergyCons!$A$4:$A$10000)))*1,[1]OUT_FinalEnergyCons!I$4:I$10000)</f>
        <v>0.48852850925147789</v>
      </c>
      <c r="L1865" s="1" cm="1">
        <f t="array" ref="L1865">SUMPRODUCT(([1]OUT_FinalEnergyCons!$B$4:$B$10000="Var_cap")*1,  (ISNUMBER(SEARCH("ITOT-SWHELCHP",[1]OUT_FinalEnergyCons!$A$4:$A$10000)))*1,[1]OUT_FinalEnergyCons!J$4:J$10000)</f>
        <v>0.48859404358251513</v>
      </c>
      <c r="M1865" s="1" cm="1">
        <f t="array" ref="M1865">SUMPRODUCT(([1]OUT_FinalEnergyCons!$B$4:$B$10000="Var_cap")*1,  (ISNUMBER(SEARCH("ITOT-SWHELCHP",[1]OUT_FinalEnergyCons!$A$4:$A$10000)))*1,[1]OUT_FinalEnergyCons!K$4:K$10000)</f>
        <v>0.48774614810683103</v>
      </c>
      <c r="N1865" s="1" cm="1">
        <f t="array" ref="N1865">SUMPRODUCT(([1]OUT_FinalEnergyCons!$B$4:$B$10000="Var_cap")*1,  (ISNUMBER(SEARCH("ITOT-SWHELCHP",[1]OUT_FinalEnergyCons!$A$4:$A$10000)))*1,[1]OUT_FinalEnergyCons!L$4:L$10000)</f>
        <v>0.49231210406761688</v>
      </c>
      <c r="O1865" s="1" cm="1">
        <f t="array" ref="O1865">SUMPRODUCT(([1]OUT_FinalEnergyCons!$B$4:$B$10000="Var_cap")*1,  (ISNUMBER(SEARCH("ITOT-SWHELCHP",[1]OUT_FinalEnergyCons!$A$4:$A$10000)))*1,[1]OUT_FinalEnergyCons!M$4:M$10000)</f>
        <v>0.50649024959850619</v>
      </c>
      <c r="P1865" s="1" cm="1">
        <f t="array" ref="P1865">SUMPRODUCT(([1]OUT_FinalEnergyCons!$B$4:$B$10000="Var_cap")*1,  (ISNUMBER(SEARCH("ITOT-SWHELCHP",[1]OUT_FinalEnergyCons!$A$4:$A$10000)))*1,[1]OUT_FinalEnergyCons!N$4:N$10000)</f>
        <v>0.50004067137015384</v>
      </c>
      <c r="Q1865" s="1" cm="1">
        <f t="array" ref="Q1865">SUMPRODUCT(([1]OUT_FinalEnergyCons!$B$4:$B$10000="Var_cap")*1,  (ISNUMBER(SEARCH("ITOT-SWHELCHP",[1]OUT_FinalEnergyCons!$A$4:$A$10000)))*1,[1]OUT_FinalEnergyCons!O$4:O$10000)</f>
        <v>0.50024729790599654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0.47725285216454644</v>
      </c>
      <c r="G1866" s="18">
        <f t="shared" ref="G1866:K1866" si="2111">SUM(G1867:G1868)</f>
        <v>0.48320387741676335</v>
      </c>
      <c r="H1866" s="18">
        <f t="shared" si="2111"/>
        <v>0.3824762223307569</v>
      </c>
      <c r="I1866" s="18">
        <f t="shared" si="2111"/>
        <v>0.38229444662423956</v>
      </c>
      <c r="J1866" s="18">
        <f t="shared" si="2111"/>
        <v>0.26062114419367199</v>
      </c>
      <c r="K1866" s="18">
        <f t="shared" si="2111"/>
        <v>0.16671351609395754</v>
      </c>
      <c r="L1866" s="18">
        <f t="shared" ref="L1866:O1866" si="2112">SUM(L1867:L1868)</f>
        <v>0.14595846449158681</v>
      </c>
      <c r="M1866" s="18">
        <f t="shared" si="2112"/>
        <v>2.0190411403215699E-2</v>
      </c>
      <c r="N1866" s="18">
        <f t="shared" si="2112"/>
        <v>2.0040803296057026E-2</v>
      </c>
      <c r="O1866" s="18">
        <f t="shared" si="2112"/>
        <v>1.9734543029649571E-2</v>
      </c>
      <c r="P1866" s="18">
        <f>SUM(P1867:P1868)</f>
        <v>1.8086016733958807E-2</v>
      </c>
      <c r="Q1866" s="18">
        <f>SUM(Q1867:Q1868)</f>
        <v>1.9597432031100637E-2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0.38231583925845664</v>
      </c>
      <c r="H1867" s="1" cm="1">
        <f t="array" ref="H1867">SUMPRODUCT(([1]OUT_FinalEnergyCons!$B$4:$B$10000="Var_cap")*1,  (ISNUMBER(SEARCH("ITOT-SWHLFOBR",[1]OUT_FinalEnergyCons!$A$4:$A$10000)))*1,[1]OUT_FinalEnergyCons!F$4:F$10000)</f>
        <v>0.38230889178334748</v>
      </c>
      <c r="I1867" s="1" cm="1">
        <f t="array" ref="I1867">SUMPRODUCT(([1]OUT_FinalEnergyCons!$B$4:$B$10000="Var_cap")*1,  (ISNUMBER(SEARCH("ITOT-SWHLFOBR",[1]OUT_FinalEnergyCons!$A$4:$A$10000)))*1,[1]OUT_FinalEnergyCons!G$4:G$10000)</f>
        <v>0.38224575126702043</v>
      </c>
      <c r="J1867" s="1" cm="1">
        <f t="array" ref="J1867">SUMPRODUCT(([1]OUT_FinalEnergyCons!$B$4:$B$10000="Var_cap")*1,  (ISNUMBER(SEARCH("ITOT-SWHLFOBR",[1]OUT_FinalEnergyCons!$A$4:$A$10000)))*1,[1]OUT_FinalEnergyCons!H$4:H$10000)</f>
        <v>0.26054521309516454</v>
      </c>
      <c r="K1867" s="1" cm="1">
        <f t="array" ref="K1867">SUMPRODUCT(([1]OUT_FinalEnergyCons!$B$4:$B$10000="Var_cap")*1,  (ISNUMBER(SEARCH("ITOT-SWHLFOBR",[1]OUT_FinalEnergyCons!$A$4:$A$10000)))*1,[1]OUT_FinalEnergyCons!I$4:I$10000)</f>
        <v>0.16664483733355742</v>
      </c>
      <c r="L1867" s="1" cm="1">
        <f t="array" ref="L1867">SUMPRODUCT(([1]OUT_FinalEnergyCons!$B$4:$B$10000="Var_cap")*1,  (ISNUMBER(SEARCH("ITOT-SWHLFOBR",[1]OUT_FinalEnergyCons!$A$4:$A$10000)))*1,[1]OUT_FinalEnergyCons!J$4:J$10000)</f>
        <v>0.1458813075583455</v>
      </c>
      <c r="M1867" s="1" cm="1">
        <f t="array" ref="M1867">SUMPRODUCT(([1]OUT_FinalEnergyCons!$B$4:$B$10000="Var_cap")*1,  (ISNUMBER(SEARCH("ITOT-SWHLFOBR",[1]OUT_FinalEnergyCons!$A$4:$A$10000)))*1,[1]OUT_FinalEnergyCons!K$4:K$10000)</f>
        <v>2.019039656692934E-2</v>
      </c>
      <c r="N1867" s="1" cm="1">
        <f t="array" ref="N1867">SUMPRODUCT(([1]OUT_FinalEnergyCons!$B$4:$B$10000="Var_cap")*1,  (ISNUMBER(SEARCH("ITOT-SWHLFOBR",[1]OUT_FinalEnergyCons!$A$4:$A$10000)))*1,[1]OUT_FinalEnergyCons!L$4:L$10000)</f>
        <v>2.0040791942943344E-2</v>
      </c>
      <c r="O1867" s="1" cm="1">
        <f t="array" ref="O1867">SUMPRODUCT(([1]OUT_FinalEnergyCons!$B$4:$B$10000="Var_cap")*1,  (ISNUMBER(SEARCH("ITOT-SWHLFOBR",[1]OUT_FinalEnergyCons!$A$4:$A$10000)))*1,[1]OUT_FinalEnergyCons!M$4:M$10000)</f>
        <v>1.9734543029649571E-2</v>
      </c>
      <c r="P1867" s="1" cm="1">
        <f t="array" ref="P1867">SUMPRODUCT(([1]OUT_FinalEnergyCons!$B$4:$B$10000="Var_cap")*1,  (ISNUMBER(SEARCH("ITOT-SWHLFOBR",[1]OUT_FinalEnergyCons!$A$4:$A$10000)))*1,[1]OUT_FinalEnergyCons!N$4:N$10000)</f>
        <v>1.8086016733958807E-2</v>
      </c>
      <c r="Q1867" s="1" cm="1">
        <f t="array" ref="Q1867">SUMPRODUCT(([1]OUT_FinalEnergyCons!$B$4:$B$10000="Var_cap")*1,  (ISNUMBER(SEARCH("ITOT-SWHLFOBR",[1]OUT_FinalEnergyCons!$A$4:$A$10000)))*1,[1]OUT_FinalEnergyCons!O$4:O$10000)</f>
        <v>1.9597432031100637E-2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0.10091741253371443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0.10088803815830673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1.6733054740943054E-4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4.8695357219130653E-5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7.5931098507470846E-5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6.8678760400125294E-5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7.7156933241304105E-5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1.4836286360802968E-8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1.1353113681900561E-8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1.5567870649772628</v>
      </c>
      <c r="H1869" s="18">
        <f t="shared" si="2115"/>
        <v>1.5595015751971417</v>
      </c>
      <c r="I1869" s="18">
        <f t="shared" si="2115"/>
        <v>1.5657143417199348</v>
      </c>
      <c r="J1869" s="18">
        <f t="shared" si="2115"/>
        <v>1.259756053744495</v>
      </c>
      <c r="K1869" s="18">
        <f t="shared" si="2115"/>
        <v>1.2160797958503129</v>
      </c>
      <c r="L1869" s="18">
        <f t="shared" ref="L1869:O1869" si="2116">SUM(L1870:L1871)</f>
        <v>1.2160206206505266</v>
      </c>
      <c r="M1869" s="18">
        <f t="shared" si="2116"/>
        <v>1.2308515769523847</v>
      </c>
      <c r="N1869" s="18">
        <f t="shared" si="2116"/>
        <v>0.99149985109894789</v>
      </c>
      <c r="O1869" s="18">
        <f t="shared" si="2116"/>
        <v>1.1462272685434181</v>
      </c>
      <c r="P1869" s="18">
        <f>SUM(P1870:P1871)</f>
        <v>1.0979053980802842</v>
      </c>
      <c r="Q1869" s="18">
        <f>SUM(Q1870:Q1871)</f>
        <v>0.90301040000807054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1.5565810546304284</v>
      </c>
      <c r="H1870" s="1" cm="1">
        <f t="array" ref="H1870">SUMPRODUCT(([1]OUT_FinalEnergyCons!$B$4:$B$10000="Var_cap")*1,  (ISNUMBER(SEARCH("ITOT-SWHNGA*BR",[1]OUT_FinalEnergyCons!$A$4:$A$10000)))*1,[1]OUT_FinalEnergyCons!F$4:F$10000)</f>
        <v>1.5566046668234841</v>
      </c>
      <c r="I1870" s="1" cm="1">
        <f t="array" ref="I1870">SUMPRODUCT(([1]OUT_FinalEnergyCons!$B$4:$B$10000="Var_cap")*1,  (ISNUMBER(SEARCH("ITOT-SWHNGA*BR",[1]OUT_FinalEnergyCons!$A$4:$A$10000)))*1,[1]OUT_FinalEnergyCons!G$4:G$10000)</f>
        <v>1.5564788465752306</v>
      </c>
      <c r="J1870" s="1" cm="1">
        <f t="array" ref="J1870">SUMPRODUCT(([1]OUT_FinalEnergyCons!$B$4:$B$10000="Var_cap")*1,  (ISNUMBER(SEARCH("ITOT-SWHNGA*BR",[1]OUT_FinalEnergyCons!$A$4:$A$10000)))*1,[1]OUT_FinalEnergyCons!H$4:H$10000)</f>
        <v>1.248336013564205</v>
      </c>
      <c r="K1870" s="1" cm="1">
        <f t="array" ref="K1870">SUMPRODUCT(([1]OUT_FinalEnergyCons!$B$4:$B$10000="Var_cap")*1,  (ISNUMBER(SEARCH("ITOT-SWHNGA*BR",[1]OUT_FinalEnergyCons!$A$4:$A$10000)))*1,[1]OUT_FinalEnergyCons!I$4:I$10000)</f>
        <v>1.2032262321943752</v>
      </c>
      <c r="L1870" s="1" cm="1">
        <f t="array" ref="L1870">SUMPRODUCT(([1]OUT_FinalEnergyCons!$B$4:$B$10000="Var_cap")*1,  (ISNUMBER(SEARCH("ITOT-SWHNGA*BR",[1]OUT_FinalEnergyCons!$A$4:$A$10000)))*1,[1]OUT_FinalEnergyCons!J$4:J$10000)</f>
        <v>1.2031570954570998</v>
      </c>
      <c r="M1870" s="1" cm="1">
        <f t="array" ref="M1870">SUMPRODUCT(([1]OUT_FinalEnergyCons!$B$4:$B$10000="Var_cap")*1,  (ISNUMBER(SEARCH("ITOT-SWHNGA*BR",[1]OUT_FinalEnergyCons!$A$4:$A$10000)))*1,[1]OUT_FinalEnergyCons!K$4:K$10000)</f>
        <v>1.2178044918794759</v>
      </c>
      <c r="N1870" s="1" cm="1">
        <f t="array" ref="N1870">SUMPRODUCT(([1]OUT_FinalEnergyCons!$B$4:$B$10000="Var_cap")*1,  (ISNUMBER(SEARCH("ITOT-SWHNGA*BR",[1]OUT_FinalEnergyCons!$A$4:$A$10000)))*1,[1]OUT_FinalEnergyCons!L$4:L$10000)</f>
        <v>0.97940708509501784</v>
      </c>
      <c r="O1870" s="1" cm="1">
        <f t="array" ref="O1870">SUMPRODUCT(([1]OUT_FinalEnergyCons!$B$4:$B$10000="Var_cap")*1,  (ISNUMBER(SEARCH("ITOT-SWHNGA*BR",[1]OUT_FinalEnergyCons!$A$4:$A$10000)))*1,[1]OUT_FinalEnergyCons!M$4:M$10000)</f>
        <v>0.92438597043637916</v>
      </c>
      <c r="P1870" s="1" cm="1">
        <f t="array" ref="P1870">SUMPRODUCT(([1]OUT_FinalEnergyCons!$B$4:$B$10000="Var_cap")*1,  (ISNUMBER(SEARCH("ITOT-SWHNGA*BR",[1]OUT_FinalEnergyCons!$A$4:$A$10000)))*1,[1]OUT_FinalEnergyCons!N$4:N$10000)</f>
        <v>0.87608871381497611</v>
      </c>
      <c r="Q1870" s="1" cm="1">
        <f t="array" ref="Q1870">SUMPRODUCT(([1]OUT_FinalEnergyCons!$B$4:$B$10000="Var_cap")*1,  (ISNUMBER(SEARCH("ITOT-SWHNGA*BR",[1]OUT_FinalEnergyCons!$A$4:$A$10000)))*1,[1]OUT_FinalEnergyCons!O$4:O$10000)</f>
        <v>0.68211208777155397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2.0601034683433099E-4</v>
      </c>
      <c r="H1871" s="1" cm="1">
        <f t="array" ref="H1871">SUMPRODUCT(([1]OUT_FinalEnergyCons!$B$4:$B$10000="Var_cap")*1,  (ISNUMBER(SEARCH("ITOT-SWHNGAHP",[1]OUT_FinalEnergyCons!$A$4:$A$10000)))*1,[1]OUT_FinalEnergyCons!F$4:F$10000)</f>
        <v>2.8969083736576648E-3</v>
      </c>
      <c r="I1871" s="1" cm="1">
        <f t="array" ref="I1871">SUMPRODUCT(([1]OUT_FinalEnergyCons!$B$4:$B$10000="Var_cap")*1,  (ISNUMBER(SEARCH("ITOT-SWHNGAHP",[1]OUT_FinalEnergyCons!$A$4:$A$10000)))*1,[1]OUT_FinalEnergyCons!G$4:G$10000)</f>
        <v>9.2354951447043213E-3</v>
      </c>
      <c r="J1871" s="1" cm="1">
        <f t="array" ref="J1871">SUMPRODUCT(([1]OUT_FinalEnergyCons!$B$4:$B$10000="Var_cap")*1,  (ISNUMBER(SEARCH("ITOT-SWHNGAHP",[1]OUT_FinalEnergyCons!$A$4:$A$10000)))*1,[1]OUT_FinalEnergyCons!H$4:H$10000)</f>
        <v>1.1420040180289949E-2</v>
      </c>
      <c r="K1871" s="1" cm="1">
        <f t="array" ref="K1871">SUMPRODUCT(([1]OUT_FinalEnergyCons!$B$4:$B$10000="Var_cap")*1,  (ISNUMBER(SEARCH("ITOT-SWHNGAHP",[1]OUT_FinalEnergyCons!$A$4:$A$10000)))*1,[1]OUT_FinalEnergyCons!I$4:I$10000)</f>
        <v>1.2853563655937672E-2</v>
      </c>
      <c r="L1871" s="1" cm="1">
        <f t="array" ref="L1871">SUMPRODUCT(([1]OUT_FinalEnergyCons!$B$4:$B$10000="Var_cap")*1,  (ISNUMBER(SEARCH("ITOT-SWHNGAHP",[1]OUT_FinalEnergyCons!$A$4:$A$10000)))*1,[1]OUT_FinalEnergyCons!J$4:J$10000)</f>
        <v>1.2863525193426813E-2</v>
      </c>
      <c r="M1871" s="1" cm="1">
        <f t="array" ref="M1871">SUMPRODUCT(([1]OUT_FinalEnergyCons!$B$4:$B$10000="Var_cap")*1,  (ISNUMBER(SEARCH("ITOT-SWHNGAHP",[1]OUT_FinalEnergyCons!$A$4:$A$10000)))*1,[1]OUT_FinalEnergyCons!K$4:K$10000)</f>
        <v>1.3047085072908679E-2</v>
      </c>
      <c r="N1871" s="1" cm="1">
        <f t="array" ref="N1871">SUMPRODUCT(([1]OUT_FinalEnergyCons!$B$4:$B$10000="Var_cap")*1,  (ISNUMBER(SEARCH("ITOT-SWHNGAHP",[1]OUT_FinalEnergyCons!$A$4:$A$10000)))*1,[1]OUT_FinalEnergyCons!L$4:L$10000)</f>
        <v>1.2092766003930033E-2</v>
      </c>
      <c r="O1871" s="1" cm="1">
        <f t="array" ref="O1871">SUMPRODUCT(([1]OUT_FinalEnergyCons!$B$4:$B$10000="Var_cap")*1,  (ISNUMBER(SEARCH("ITOT-SWHNGAHP",[1]OUT_FinalEnergyCons!$A$4:$A$10000)))*1,[1]OUT_FinalEnergyCons!M$4:M$10000)</f>
        <v>0.22184129810703895</v>
      </c>
      <c r="P1871" s="1" cm="1">
        <f t="array" ref="P1871">SUMPRODUCT(([1]OUT_FinalEnergyCons!$B$4:$B$10000="Var_cap")*1,  (ISNUMBER(SEARCH("ITOT-SWHNGAHP",[1]OUT_FinalEnergyCons!$A$4:$A$10000)))*1,[1]OUT_FinalEnergyCons!N$4:N$10000)</f>
        <v>0.22181668426530807</v>
      </c>
      <c r="Q1871" s="1" cm="1">
        <f t="array" ref="Q1871">SUMPRODUCT(([1]OUT_FinalEnergyCons!$B$4:$B$10000="Var_cap")*1,  (ISNUMBER(SEARCH("ITOT-SWHNGAHP",[1]OUT_FinalEnergyCons!$A$4:$A$10000)))*1,[1]OUT_FinalEnergyCons!O$4:O$10000)</f>
        <v>0.22089831223651654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3.0439067848837442E-2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4.0250977080840911E-2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9.2169657275883957E-2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0.16436842687430867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0.32215337662110471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0.27824212778448404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0.34676094834310522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0.35547798091173111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0.33997663831059388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0.34309167377641098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0.45250308774167342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0.18632117101700679</v>
      </c>
      <c r="H1873" s="1">
        <f t="shared" si="2117"/>
        <v>0.15620334249121093</v>
      </c>
      <c r="I1873" s="1">
        <f t="shared" si="2117"/>
        <v>6.8885235454729798E-5</v>
      </c>
      <c r="J1873" s="1">
        <f t="shared" si="2117"/>
        <v>7.7042668655546986E-5</v>
      </c>
      <c r="K1873" s="1">
        <f t="shared" si="2117"/>
        <v>6.8085857598030103E-5</v>
      </c>
      <c r="L1873" s="1">
        <f t="shared" si="2117"/>
        <v>8.6380006278495596E-5</v>
      </c>
      <c r="M1873" s="1">
        <f t="shared" si="2117"/>
        <v>1.912697667415482E-4</v>
      </c>
      <c r="N1873" s="1">
        <f t="shared" si="2117"/>
        <v>1.3103770449371589E-4</v>
      </c>
      <c r="O1873" s="1">
        <f t="shared" si="2117"/>
        <v>2.1599930068801271E-4</v>
      </c>
      <c r="P1873" s="1">
        <f>P1874</f>
        <v>1.0653894037272041E-4</v>
      </c>
      <c r="Q1873" s="1">
        <f>Q1874</f>
        <v>1.9868543594619428E-4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0.18632117101700679</v>
      </c>
      <c r="H1874" s="1" cm="1">
        <f t="array" ref="H1874">SUMPRODUCT(([1]OUT_FinalEnergyCons!$B$4:$B$10000="Var_cap")*1,  (ISNUMBER(SEARCH("ITOT-SWHCOA*BR",[1]OUT_FinalEnergyCons!$A$4:$A$10000)))*1,[1]OUT_FinalEnergyCons!F$4:F$10000)</f>
        <v>0.15620334249121093</v>
      </c>
      <c r="I1874" s="1" cm="1">
        <f t="array" ref="I1874">SUMPRODUCT(([1]OUT_FinalEnergyCons!$B$4:$B$10000="Var_cap")*1,  (ISNUMBER(SEARCH("ITOT-SWHCOA*BR",[1]OUT_FinalEnergyCons!$A$4:$A$10000)))*1,[1]OUT_FinalEnergyCons!G$4:G$10000)</f>
        <v>6.8885235454729798E-5</v>
      </c>
      <c r="J1874" s="1" cm="1">
        <f t="array" ref="J1874">SUMPRODUCT(([1]OUT_FinalEnergyCons!$B$4:$B$10000="Var_cap")*1,  (ISNUMBER(SEARCH("ITOT-SWHCOA*BR",[1]OUT_FinalEnergyCons!$A$4:$A$10000)))*1,[1]OUT_FinalEnergyCons!H$4:H$10000)</f>
        <v>7.7042668655546986E-5</v>
      </c>
      <c r="K1874" s="1" cm="1">
        <f t="array" ref="K1874">SUMPRODUCT(([1]OUT_FinalEnergyCons!$B$4:$B$10000="Var_cap")*1,  (ISNUMBER(SEARCH("ITOT-SWHCOA*BR",[1]OUT_FinalEnergyCons!$A$4:$A$10000)))*1,[1]OUT_FinalEnergyCons!I$4:I$10000)</f>
        <v>6.8085857598030103E-5</v>
      </c>
      <c r="L1874" s="1" cm="1">
        <f t="array" ref="L1874">SUMPRODUCT(([1]OUT_FinalEnergyCons!$B$4:$B$10000="Var_cap")*1,  (ISNUMBER(SEARCH("ITOT-SWHCOA*BR",[1]OUT_FinalEnergyCons!$A$4:$A$10000)))*1,[1]OUT_FinalEnergyCons!J$4:J$10000)</f>
        <v>8.6380006278495596E-5</v>
      </c>
      <c r="M1874" s="1" cm="1">
        <f t="array" ref="M1874">SUMPRODUCT(([1]OUT_FinalEnergyCons!$B$4:$B$10000="Var_cap")*1,  (ISNUMBER(SEARCH("ITOT-SWHCOA*BR",[1]OUT_FinalEnergyCons!$A$4:$A$10000)))*1,[1]OUT_FinalEnergyCons!K$4:K$10000)</f>
        <v>1.912697667415482E-4</v>
      </c>
      <c r="N1874" s="1" cm="1">
        <f t="array" ref="N1874">SUMPRODUCT(([1]OUT_FinalEnergyCons!$B$4:$B$10000="Var_cap")*1,  (ISNUMBER(SEARCH("ITOT-SWHCOA*BR",[1]OUT_FinalEnergyCons!$A$4:$A$10000)))*1,[1]OUT_FinalEnergyCons!L$4:L$10000)</f>
        <v>1.3103770449371589E-4</v>
      </c>
      <c r="O1874" s="1" cm="1">
        <f t="array" ref="O1874">SUMPRODUCT(([1]OUT_FinalEnergyCons!$B$4:$B$10000="Var_cap")*1,  (ISNUMBER(SEARCH("ITOT-SWHCOA*BR",[1]OUT_FinalEnergyCons!$A$4:$A$10000)))*1,[1]OUT_FinalEnergyCons!M$4:M$10000)</f>
        <v>2.1599930068801271E-4</v>
      </c>
      <c r="P1874" s="1" cm="1">
        <f t="array" ref="P1874">SUMPRODUCT(([1]OUT_FinalEnergyCons!$B$4:$B$10000="Var_cap")*1,  (ISNUMBER(SEARCH("ITOT-SWHCOA*BR",[1]OUT_FinalEnergyCons!$A$4:$A$10000)))*1,[1]OUT_FinalEnergyCons!N$4:N$10000)</f>
        <v>1.0653894037272041E-4</v>
      </c>
      <c r="Q1874" s="1" cm="1">
        <f t="array" ref="Q1874">SUMPRODUCT(([1]OUT_FinalEnergyCons!$B$4:$B$10000="Var_cap")*1,  (ISNUMBER(SEARCH("ITOT-SWHCOA*BR",[1]OUT_FinalEnergyCons!$A$4:$A$10000)))*1,[1]OUT_FinalEnergyCons!O$4:O$10000)</f>
        <v>1.9868543594619428E-4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0.3413382663597056</v>
      </c>
      <c r="H1875" s="1">
        <f t="shared" si="2118"/>
        <v>0.3413503265579812</v>
      </c>
      <c r="I1875" s="1">
        <f t="shared" si="2118"/>
        <v>0.37746738591595813</v>
      </c>
      <c r="J1875" s="1">
        <f t="shared" si="2118"/>
        <v>0.4151167591791618</v>
      </c>
      <c r="K1875" s="1">
        <f t="shared" si="2118"/>
        <v>0.44908671875956968</v>
      </c>
      <c r="L1875" s="1">
        <f t="shared" si="2118"/>
        <v>0.4736542452997437</v>
      </c>
      <c r="M1875" s="1">
        <f t="shared" si="2118"/>
        <v>0.57683049720426716</v>
      </c>
      <c r="N1875" s="1">
        <f t="shared" si="2118"/>
        <v>0.5858957797126797</v>
      </c>
      <c r="O1875" s="1">
        <f t="shared" si="2118"/>
        <v>0.59767521416621838</v>
      </c>
      <c r="P1875" s="1">
        <f>P1876</f>
        <v>0.44510736633971559</v>
      </c>
      <c r="Q1875" s="1">
        <f>Q1876</f>
        <v>0.41706017282405089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0.3413382663597056</v>
      </c>
      <c r="H1876" s="1" cm="1">
        <f t="array" ref="H1876">SUMPRODUCT(([1]OUT_FinalEnergyCons!$B$4:$B$10000="Var_cap")*1,  (ISNUMBER(SEARCH("ITOT-SWHWOD*BR",[1]OUT_FinalEnergyCons!$A$4:$A$10000)))*1,[1]OUT_FinalEnergyCons!F$4:F$10000)</f>
        <v>0.3413503265579812</v>
      </c>
      <c r="I1876" s="1" cm="1">
        <f t="array" ref="I1876">SUMPRODUCT(([1]OUT_FinalEnergyCons!$B$4:$B$10000="Var_cap")*1,  (ISNUMBER(SEARCH("ITOT-SWHWOD*BR",[1]OUT_FinalEnergyCons!$A$4:$A$10000)))*1,[1]OUT_FinalEnergyCons!G$4:G$10000)</f>
        <v>0.37746738591595813</v>
      </c>
      <c r="J1876" s="1" cm="1">
        <f t="array" ref="J1876">SUMPRODUCT(([1]OUT_FinalEnergyCons!$B$4:$B$10000="Var_cap")*1,  (ISNUMBER(SEARCH("ITOT-SWHWOD*BR",[1]OUT_FinalEnergyCons!$A$4:$A$10000)))*1,[1]OUT_FinalEnergyCons!H$4:H$10000)</f>
        <v>0.4151167591791618</v>
      </c>
      <c r="K1876" s="1" cm="1">
        <f t="array" ref="K1876">SUMPRODUCT(([1]OUT_FinalEnergyCons!$B$4:$B$10000="Var_cap")*1,  (ISNUMBER(SEARCH("ITOT-SWHWOD*BR",[1]OUT_FinalEnergyCons!$A$4:$A$10000)))*1,[1]OUT_FinalEnergyCons!I$4:I$10000)</f>
        <v>0.44908671875956968</v>
      </c>
      <c r="L1876" s="1" cm="1">
        <f t="array" ref="L1876">SUMPRODUCT(([1]OUT_FinalEnergyCons!$B$4:$B$10000="Var_cap")*1,  (ISNUMBER(SEARCH("ITOT-SWHWOD*BR",[1]OUT_FinalEnergyCons!$A$4:$A$10000)))*1,[1]OUT_FinalEnergyCons!J$4:J$10000)</f>
        <v>0.4736542452997437</v>
      </c>
      <c r="M1876" s="1" cm="1">
        <f t="array" ref="M1876">SUMPRODUCT(([1]OUT_FinalEnergyCons!$B$4:$B$10000="Var_cap")*1,  (ISNUMBER(SEARCH("ITOT-SWHWOD*BR",[1]OUT_FinalEnergyCons!$A$4:$A$10000)))*1,[1]OUT_FinalEnergyCons!K$4:K$10000)</f>
        <v>0.57683049720426716</v>
      </c>
      <c r="N1876" s="1" cm="1">
        <f t="array" ref="N1876">SUMPRODUCT(([1]OUT_FinalEnergyCons!$B$4:$B$10000="Var_cap")*1,  (ISNUMBER(SEARCH("ITOT-SWHWOD*BR",[1]OUT_FinalEnergyCons!$A$4:$A$10000)))*1,[1]OUT_FinalEnergyCons!L$4:L$10000)</f>
        <v>0.5858957797126797</v>
      </c>
      <c r="O1876" s="1" cm="1">
        <f t="array" ref="O1876">SUMPRODUCT(([1]OUT_FinalEnergyCons!$B$4:$B$10000="Var_cap")*1,  (ISNUMBER(SEARCH("ITOT-SWHWOD*BR",[1]OUT_FinalEnergyCons!$A$4:$A$10000)))*1,[1]OUT_FinalEnergyCons!M$4:M$10000)</f>
        <v>0.59767521416621838</v>
      </c>
      <c r="P1876" s="1" cm="1">
        <f t="array" ref="P1876">SUMPRODUCT(([1]OUT_FinalEnergyCons!$B$4:$B$10000="Var_cap")*1,  (ISNUMBER(SEARCH("ITOT-SWHWOD*BR",[1]OUT_FinalEnergyCons!$A$4:$A$10000)))*1,[1]OUT_FinalEnergyCons!N$4:N$10000)</f>
        <v>0.44510736633971559</v>
      </c>
      <c r="Q1876" s="1" cm="1">
        <f t="array" ref="Q1876">SUMPRODUCT(([1]OUT_FinalEnergyCons!$B$4:$B$10000="Var_cap")*1,  (ISNUMBER(SEARCH("ITOT-SWHWOD*BR",[1]OUT_FinalEnergyCons!$A$4:$A$10000)))*1,[1]OUT_FinalEnergyCons!O$4:O$10000)</f>
        <v>0.41706017282405089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3.5030097490503433E-2</v>
      </c>
      <c r="H1877" s="1">
        <f t="shared" si="2119"/>
        <v>3.5067893684234359E-2</v>
      </c>
      <c r="I1877" s="1">
        <f t="shared" si="2119"/>
        <v>4.2052343859346655E-2</v>
      </c>
      <c r="J1877" s="1">
        <f t="shared" si="2119"/>
        <v>4.1582521490831657E-2</v>
      </c>
      <c r="K1877" s="1">
        <f t="shared" si="2119"/>
        <v>4.0284759641871538E-2</v>
      </c>
      <c r="L1877" s="1">
        <f t="shared" si="2119"/>
        <v>3.7860662631625346E-2</v>
      </c>
      <c r="M1877" s="1">
        <f t="shared" si="2119"/>
        <v>3.9935907330916252E-2</v>
      </c>
      <c r="N1877" s="1">
        <f t="shared" si="2119"/>
        <v>3.8489458559670675E-2</v>
      </c>
      <c r="O1877" s="1">
        <f t="shared" si="2119"/>
        <v>3.8182451275365605E-2</v>
      </c>
      <c r="P1877" s="1">
        <f>P1878</f>
        <v>4.0285545494431321E-2</v>
      </c>
      <c r="Q1877" s="1">
        <f>Q1878</f>
        <v>3.996687920843018E-2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3.5030097490503433E-2</v>
      </c>
      <c r="H1878" s="1" cm="1">
        <f t="array" ref="H1878">SUMPRODUCT(([1]OUT_FinalEnergyCons!$B$4:$B$10000="Var_cap")*1,  (ISNUMBER(SEARCH("ITOT-SWHPLT*BR",[1]OUT_FinalEnergyCons!$A$4:$A$10000)))*1,[1]OUT_FinalEnergyCons!F$4:F$10000)</f>
        <v>3.5067893684234359E-2</v>
      </c>
      <c r="I1878" s="1" cm="1">
        <f t="array" ref="I1878">SUMPRODUCT(([1]OUT_FinalEnergyCons!$B$4:$B$10000="Var_cap")*1,  (ISNUMBER(SEARCH("ITOT-SWHPLT*BR",[1]OUT_FinalEnergyCons!$A$4:$A$10000)))*1,[1]OUT_FinalEnergyCons!G$4:G$10000)</f>
        <v>4.2052343859346655E-2</v>
      </c>
      <c r="J1878" s="1" cm="1">
        <f t="array" ref="J1878">SUMPRODUCT(([1]OUT_FinalEnergyCons!$B$4:$B$10000="Var_cap")*1,  (ISNUMBER(SEARCH("ITOT-SWHPLT*BR",[1]OUT_FinalEnergyCons!$A$4:$A$10000)))*1,[1]OUT_FinalEnergyCons!H$4:H$10000)</f>
        <v>4.1582521490831657E-2</v>
      </c>
      <c r="K1878" s="1" cm="1">
        <f t="array" ref="K1878">SUMPRODUCT(([1]OUT_FinalEnergyCons!$B$4:$B$10000="Var_cap")*1,  (ISNUMBER(SEARCH("ITOT-SWHPLT*BR",[1]OUT_FinalEnergyCons!$A$4:$A$10000)))*1,[1]OUT_FinalEnergyCons!I$4:I$10000)</f>
        <v>4.0284759641871538E-2</v>
      </c>
      <c r="L1878" s="1" cm="1">
        <f t="array" ref="L1878">SUMPRODUCT(([1]OUT_FinalEnergyCons!$B$4:$B$10000="Var_cap")*1,  (ISNUMBER(SEARCH("ITOT-SWHPLT*BR",[1]OUT_FinalEnergyCons!$A$4:$A$10000)))*1,[1]OUT_FinalEnergyCons!J$4:J$10000)</f>
        <v>3.7860662631625346E-2</v>
      </c>
      <c r="M1878" s="1" cm="1">
        <f t="array" ref="M1878">SUMPRODUCT(([1]OUT_FinalEnergyCons!$B$4:$B$10000="Var_cap")*1,  (ISNUMBER(SEARCH("ITOT-SWHPLT*BR",[1]OUT_FinalEnergyCons!$A$4:$A$10000)))*1,[1]OUT_FinalEnergyCons!K$4:K$10000)</f>
        <v>3.9935907330916252E-2</v>
      </c>
      <c r="N1878" s="1" cm="1">
        <f t="array" ref="N1878">SUMPRODUCT(([1]OUT_FinalEnergyCons!$B$4:$B$10000="Var_cap")*1,  (ISNUMBER(SEARCH("ITOT-SWHPLT*BR",[1]OUT_FinalEnergyCons!$A$4:$A$10000)))*1,[1]OUT_FinalEnergyCons!L$4:L$10000)</f>
        <v>3.8489458559670675E-2</v>
      </c>
      <c r="O1878" s="1" cm="1">
        <f t="array" ref="O1878">SUMPRODUCT(([1]OUT_FinalEnergyCons!$B$4:$B$10000="Var_cap")*1,  (ISNUMBER(SEARCH("ITOT-SWHPLT*BR",[1]OUT_FinalEnergyCons!$A$4:$A$10000)))*1,[1]OUT_FinalEnergyCons!M$4:M$10000)</f>
        <v>3.8182451275365605E-2</v>
      </c>
      <c r="P1878" s="1" cm="1">
        <f t="array" ref="P1878">SUMPRODUCT(([1]OUT_FinalEnergyCons!$B$4:$B$10000="Var_cap")*1,  (ISNUMBER(SEARCH("ITOT-SWHPLT*BR",[1]OUT_FinalEnergyCons!$A$4:$A$10000)))*1,[1]OUT_FinalEnergyCons!N$4:N$10000)</f>
        <v>4.0285545494431321E-2</v>
      </c>
      <c r="Q1878" s="1" cm="1">
        <f t="array" ref="Q1878">SUMPRODUCT(([1]OUT_FinalEnergyCons!$B$4:$B$10000="Var_cap")*1,  (ISNUMBER(SEARCH("ITOT-SWHPLT*BR",[1]OUT_FinalEnergyCons!$A$4:$A$10000)))*1,[1]OUT_FinalEnergyCons!O$4:O$10000)</f>
        <v>3.996687920843018E-2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0.32013319749732294</v>
      </c>
      <c r="H1879" s="1">
        <f t="shared" si="2120"/>
        <v>0.30927386529234996</v>
      </c>
      <c r="I1879" s="1">
        <f t="shared" si="2120"/>
        <v>0.30923874999850098</v>
      </c>
      <c r="J1879" s="1">
        <f t="shared" si="2120"/>
        <v>0.16359369359026779</v>
      </c>
      <c r="K1879" s="1">
        <f t="shared" si="2120"/>
        <v>0.18495124458036405</v>
      </c>
      <c r="L1879" s="1">
        <f t="shared" si="2120"/>
        <v>0.18513836878568468</v>
      </c>
      <c r="M1879" s="1">
        <f t="shared" si="2120"/>
        <v>0.21462373820726963</v>
      </c>
      <c r="N1879" s="1">
        <f t="shared" si="2120"/>
        <v>0.2034910577873579</v>
      </c>
      <c r="O1879" s="1">
        <f t="shared" si="2120"/>
        <v>0.1891452575006814</v>
      </c>
      <c r="P1879" s="1">
        <f>P1880</f>
        <v>0.19650851298378214</v>
      </c>
      <c r="Q1879" s="1">
        <f>Q1880</f>
        <v>0.19511987891166555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0.32013319749732294</v>
      </c>
      <c r="H1880" s="1" cm="1">
        <f t="array" ref="H1880">SUMPRODUCT(([1]OUT_FinalEnergyCons!$B$4:$B$10000="Var_cap")*1,  (ISNUMBER(SEARCH("ITOT-SWHWST*BR",[1]OUT_FinalEnergyCons!$A$4:$A$10000)))*1,[1]OUT_FinalEnergyCons!F$4:F$10000)</f>
        <v>0.30927386529234996</v>
      </c>
      <c r="I1880" s="1" cm="1">
        <f t="array" ref="I1880">SUMPRODUCT(([1]OUT_FinalEnergyCons!$B$4:$B$10000="Var_cap")*1,  (ISNUMBER(SEARCH("ITOT-SWHWST*BR",[1]OUT_FinalEnergyCons!$A$4:$A$10000)))*1,[1]OUT_FinalEnergyCons!G$4:G$10000)</f>
        <v>0.30923874999850098</v>
      </c>
      <c r="J1880" s="1" cm="1">
        <f t="array" ref="J1880">SUMPRODUCT(([1]OUT_FinalEnergyCons!$B$4:$B$10000="Var_cap")*1,  (ISNUMBER(SEARCH("ITOT-SWHWST*BR",[1]OUT_FinalEnergyCons!$A$4:$A$10000)))*1,[1]OUT_FinalEnergyCons!H$4:H$10000)</f>
        <v>0.16359369359026779</v>
      </c>
      <c r="K1880" s="1" cm="1">
        <f t="array" ref="K1880">SUMPRODUCT(([1]OUT_FinalEnergyCons!$B$4:$B$10000="Var_cap")*1,  (ISNUMBER(SEARCH("ITOT-SWHWST*BR",[1]OUT_FinalEnergyCons!$A$4:$A$10000)))*1,[1]OUT_FinalEnergyCons!I$4:I$10000)</f>
        <v>0.18495124458036405</v>
      </c>
      <c r="L1880" s="1" cm="1">
        <f t="array" ref="L1880">SUMPRODUCT(([1]OUT_FinalEnergyCons!$B$4:$B$10000="Var_cap")*1,  (ISNUMBER(SEARCH("ITOT-SWHWST*BR",[1]OUT_FinalEnergyCons!$A$4:$A$10000)))*1,[1]OUT_FinalEnergyCons!J$4:J$10000)</f>
        <v>0.18513836878568468</v>
      </c>
      <c r="M1880" s="1" cm="1">
        <f t="array" ref="M1880">SUMPRODUCT(([1]OUT_FinalEnergyCons!$B$4:$B$10000="Var_cap")*1,  (ISNUMBER(SEARCH("ITOT-SWHWST*BR",[1]OUT_FinalEnergyCons!$A$4:$A$10000)))*1,[1]OUT_FinalEnergyCons!K$4:K$10000)</f>
        <v>0.21462373820726963</v>
      </c>
      <c r="N1880" s="1" cm="1">
        <f t="array" ref="N1880">SUMPRODUCT(([1]OUT_FinalEnergyCons!$B$4:$B$10000="Var_cap")*1,  (ISNUMBER(SEARCH("ITOT-SWHWST*BR",[1]OUT_FinalEnergyCons!$A$4:$A$10000)))*1,[1]OUT_FinalEnergyCons!L$4:L$10000)</f>
        <v>0.2034910577873579</v>
      </c>
      <c r="O1880" s="1" cm="1">
        <f t="array" ref="O1880">SUMPRODUCT(([1]OUT_FinalEnergyCons!$B$4:$B$10000="Var_cap")*1,  (ISNUMBER(SEARCH("ITOT-SWHWST*BR",[1]OUT_FinalEnergyCons!$A$4:$A$10000)))*1,[1]OUT_FinalEnergyCons!M$4:M$10000)</f>
        <v>0.1891452575006814</v>
      </c>
      <c r="P1880" s="1" cm="1">
        <f t="array" ref="P1880">SUMPRODUCT(([1]OUT_FinalEnergyCons!$B$4:$B$10000="Var_cap")*1,  (ISNUMBER(SEARCH("ITOT-SWHWST*BR",[1]OUT_FinalEnergyCons!$A$4:$A$10000)))*1,[1]OUT_FinalEnergyCons!N$4:N$10000)</f>
        <v>0.19650851298378214</v>
      </c>
      <c r="Q1880" s="1" cm="1">
        <f t="array" ref="Q1880">SUMPRODUCT(([1]OUT_FinalEnergyCons!$B$4:$B$10000="Var_cap")*1,  (ISNUMBER(SEARCH("ITOT-SWHWST*BR",[1]OUT_FinalEnergyCons!$A$4:$A$10000)))*1,[1]OUT_FinalEnergyCons!O$4:O$10000)</f>
        <v>0.19511987891166555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1.2435788364604371E-2</v>
      </c>
      <c r="H1881" s="1">
        <f t="shared" si="2121"/>
        <v>1.243650033235146E-2</v>
      </c>
      <c r="I1881" s="1">
        <f t="shared" si="2121"/>
        <v>1.2437023591533331E-2</v>
      </c>
      <c r="J1881" s="1">
        <f t="shared" si="2121"/>
        <v>1.243879676812841E-2</v>
      </c>
      <c r="K1881" s="1">
        <f t="shared" si="2121"/>
        <v>1.24395971119455E-2</v>
      </c>
      <c r="L1881" s="1">
        <f t="shared" si="2121"/>
        <v>1.24420326873802E-2</v>
      </c>
      <c r="M1881" s="1">
        <f t="shared" si="2121"/>
        <v>1.24519500901879E-2</v>
      </c>
      <c r="N1881" s="1">
        <f t="shared" si="2121"/>
        <v>1.2452265291174601E-2</v>
      </c>
      <c r="O1881" s="1">
        <f t="shared" si="2121"/>
        <v>1.2465756545382701E-2</v>
      </c>
      <c r="P1881" s="1">
        <f>P1882</f>
        <v>1.24669156937593E-2</v>
      </c>
      <c r="Q1881" s="1">
        <f>Q1882</f>
        <v>1.25268244071622E-2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1.2435788364604371E-2</v>
      </c>
      <c r="H1882" s="1" cm="1">
        <f t="array" ref="H1882">SUMPRODUCT(([1]OUT_FinalEnergyCons!$B$4:$B$10000="Var_cap")*1, (ISNUMBER(SEARCH("ITOT-SWHSOLBR",[1]OUT_FinalEnergyCons!$A$4:$A$10000)))*1,[1]OUT_FinalEnergyCons!F$4:F$10000)</f>
        <v>1.243650033235146E-2</v>
      </c>
      <c r="I1882" s="1" cm="1">
        <f t="array" ref="I1882">SUMPRODUCT(([1]OUT_FinalEnergyCons!$B$4:$B$10000="Var_cap")*1, (ISNUMBER(SEARCH("ITOT-SWHSOLBR",[1]OUT_FinalEnergyCons!$A$4:$A$10000)))*1,[1]OUT_FinalEnergyCons!G$4:G$10000)</f>
        <v>1.2437023591533331E-2</v>
      </c>
      <c r="J1882" s="1" cm="1">
        <f t="array" ref="J1882">SUMPRODUCT(([1]OUT_FinalEnergyCons!$B$4:$B$10000="Var_cap")*1, (ISNUMBER(SEARCH("ITOT-SWHSOLBR",[1]OUT_FinalEnergyCons!$A$4:$A$10000)))*1,[1]OUT_FinalEnergyCons!H$4:H$10000)</f>
        <v>1.243879676812841E-2</v>
      </c>
      <c r="K1882" s="1" cm="1">
        <f t="array" ref="K1882">SUMPRODUCT(([1]OUT_FinalEnergyCons!$B$4:$B$10000="Var_cap")*1, (ISNUMBER(SEARCH("ITOT-SWHSOLBR",[1]OUT_FinalEnergyCons!$A$4:$A$10000)))*1,[1]OUT_FinalEnergyCons!I$4:I$10000)</f>
        <v>1.24395971119455E-2</v>
      </c>
      <c r="L1882" s="1" cm="1">
        <f t="array" ref="L1882">SUMPRODUCT(([1]OUT_FinalEnergyCons!$B$4:$B$10000="Var_cap")*1, (ISNUMBER(SEARCH("ITOT-SWHSOLBR",[1]OUT_FinalEnergyCons!$A$4:$A$10000)))*1,[1]OUT_FinalEnergyCons!J$4:J$10000)</f>
        <v>1.24420326873802E-2</v>
      </c>
      <c r="M1882" s="1" cm="1">
        <f t="array" ref="M1882">SUMPRODUCT(([1]OUT_FinalEnergyCons!$B$4:$B$10000="Var_cap")*1, (ISNUMBER(SEARCH("ITOT-SWHSOLBR",[1]OUT_FinalEnergyCons!$A$4:$A$10000)))*1,[1]OUT_FinalEnergyCons!K$4:K$10000)</f>
        <v>1.24519500901879E-2</v>
      </c>
      <c r="N1882" s="1" cm="1">
        <f t="array" ref="N1882">SUMPRODUCT(([1]OUT_FinalEnergyCons!$B$4:$B$10000="Var_cap")*1, (ISNUMBER(SEARCH("ITOT-SWHSOLBR",[1]OUT_FinalEnergyCons!$A$4:$A$10000)))*1,[1]OUT_FinalEnergyCons!L$4:L$10000)</f>
        <v>1.2452265291174601E-2</v>
      </c>
      <c r="O1882" s="1" cm="1">
        <f t="array" ref="O1882">SUMPRODUCT(([1]OUT_FinalEnergyCons!$B$4:$B$10000="Var_cap")*1, (ISNUMBER(SEARCH("ITOT-SWHSOLBR",[1]OUT_FinalEnergyCons!$A$4:$A$10000)))*1,[1]OUT_FinalEnergyCons!M$4:M$10000)</f>
        <v>1.2465756545382701E-2</v>
      </c>
      <c r="P1882" s="1" cm="1">
        <f t="array" ref="P1882">SUMPRODUCT(([1]OUT_FinalEnergyCons!$B$4:$B$10000="Var_cap")*1, (ISNUMBER(SEARCH("ITOT-SWHSOLBR",[1]OUT_FinalEnergyCons!$A$4:$A$10000)))*1,[1]OUT_FinalEnergyCons!N$4:N$10000)</f>
        <v>1.24669156937593E-2</v>
      </c>
      <c r="Q1882" s="1" cm="1">
        <f t="array" ref="Q1882">SUMPRODUCT(([1]OUT_FinalEnergyCons!$B$4:$B$10000="Var_cap")*1, (ISNUMBER(SEARCH("ITOT-SWHSOLBR",[1]OUT_FinalEnergyCons!$A$4:$A$10000)))*1,[1]OUT_FinalEnergyCons!O$4:O$10000)</f>
        <v>1.25268244071622E-2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4.8565377265934299E-5</v>
      </c>
      <c r="J1883" s="1">
        <f t="shared" si="2122"/>
        <v>2.4787961198167232E-4</v>
      </c>
      <c r="K1883" s="1">
        <f t="shared" si="2122"/>
        <v>3.0823832103828603E-4</v>
      </c>
      <c r="L1883" s="1">
        <f t="shared" si="2122"/>
        <v>3.0830186105810473E-4</v>
      </c>
      <c r="M1883" s="1">
        <f t="shared" si="2122"/>
        <v>3.0197228981881825E-3</v>
      </c>
      <c r="N1883" s="1">
        <f t="shared" si="2122"/>
        <v>4.0269539407880688E-3</v>
      </c>
      <c r="O1883" s="1">
        <f t="shared" si="2122"/>
        <v>9.7393506845163316E-3</v>
      </c>
      <c r="P1883" s="1">
        <f>P1884</f>
        <v>1.1298310201287491E-2</v>
      </c>
      <c r="Q1883" s="1">
        <f>Q1884</f>
        <v>2.0497756498420117E-2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4.8565377265934299E-5</v>
      </c>
      <c r="J1884" s="1" cm="1">
        <f t="array" ref="J1884">SUMPRODUCT(([1]OUT_FinalEnergyCons!$B$4:$B$10000="Var_cap")*1, (ISNUMBER(SEARCH("ITOT-SWHH2BR",[1]OUT_FinalEnergyCons!$A$4:$A$10000)))*1,[1]OUT_FinalEnergyCons!H$4:H$10000)</f>
        <v>2.4787961198167232E-4</v>
      </c>
      <c r="K1884" s="1" cm="1">
        <f t="array" ref="K1884">SUMPRODUCT(([1]OUT_FinalEnergyCons!$B$4:$B$10000="Var_cap")*1, (ISNUMBER(SEARCH("ITOT-SWHH2BR",[1]OUT_FinalEnergyCons!$A$4:$A$10000)))*1,[1]OUT_FinalEnergyCons!I$4:I$10000)</f>
        <v>3.0823832103828603E-4</v>
      </c>
      <c r="L1884" s="1" cm="1">
        <f t="array" ref="L1884">SUMPRODUCT(([1]OUT_FinalEnergyCons!$B$4:$B$10000="Var_cap")*1, (ISNUMBER(SEARCH("ITOT-SWHH2BR",[1]OUT_FinalEnergyCons!$A$4:$A$10000)))*1,[1]OUT_FinalEnergyCons!J$4:J$10000)</f>
        <v>3.0830186105810473E-4</v>
      </c>
      <c r="M1884" s="1" cm="1">
        <f t="array" ref="M1884">SUMPRODUCT(([1]OUT_FinalEnergyCons!$B$4:$B$10000="Var_cap")*1, (ISNUMBER(SEARCH("ITOT-SWHH2BR",[1]OUT_FinalEnergyCons!$A$4:$A$10000)))*1,[1]OUT_FinalEnergyCons!K$4:K$10000)</f>
        <v>3.0197228981881825E-3</v>
      </c>
      <c r="N1884" s="1" cm="1">
        <f t="array" ref="N1884">SUMPRODUCT(([1]OUT_FinalEnergyCons!$B$4:$B$10000="Var_cap")*1, (ISNUMBER(SEARCH("ITOT-SWHH2BR",[1]OUT_FinalEnergyCons!$A$4:$A$10000)))*1,[1]OUT_FinalEnergyCons!L$4:L$10000)</f>
        <v>4.0269539407880688E-3</v>
      </c>
      <c r="O1884" s="1" cm="1">
        <f t="array" ref="O1884">SUMPRODUCT(([1]OUT_FinalEnergyCons!$B$4:$B$10000="Var_cap")*1, (ISNUMBER(SEARCH("ITOT-SWHH2BR",[1]OUT_FinalEnergyCons!$A$4:$A$10000)))*1,[1]OUT_FinalEnergyCons!M$4:M$10000)</f>
        <v>9.7393506845163316E-3</v>
      </c>
      <c r="P1884" s="1" cm="1">
        <f t="array" ref="P1884">SUMPRODUCT(([1]OUT_FinalEnergyCons!$B$4:$B$10000="Var_cap")*1, (ISNUMBER(SEARCH("ITOT-SWHH2BR",[1]OUT_FinalEnergyCons!$A$4:$A$10000)))*1,[1]OUT_FinalEnergyCons!N$4:N$10000)</f>
        <v>1.1298310201287491E-2</v>
      </c>
      <c r="Q1884" s="1" cm="1">
        <f t="array" ref="Q1884">SUMPRODUCT(([1]OUT_FinalEnergyCons!$B$4:$B$10000="Var_cap")*1, (ISNUMBER(SEARCH("ITOT-SWHH2BR",[1]OUT_FinalEnergyCons!$A$4:$A$10000)))*1,[1]OUT_FinalEnergyCons!O$4:O$10000)</f>
        <v>2.0497756498420117E-2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6.1442171202397402</v>
      </c>
      <c r="G1885" s="17">
        <f t="shared" ref="G1885:K1885" si="2123">SUM(G1886,G1889,G1891,G1895,G1897,G1899,G1901)</f>
        <v>6.0822358832579395</v>
      </c>
      <c r="H1885" s="17">
        <f t="shared" si="2123"/>
        <v>6.2019846825443032</v>
      </c>
      <c r="I1885" s="17">
        <f t="shared" si="2123"/>
        <v>6.2174813760982124</v>
      </c>
      <c r="J1885" s="17">
        <f t="shared" si="2123"/>
        <v>4.4705205352801363</v>
      </c>
      <c r="K1885" s="17">
        <f t="shared" si="2123"/>
        <v>4.2323559514485583</v>
      </c>
      <c r="L1885" s="17">
        <f t="shared" ref="L1885:O1885" si="2124">SUM(L1886,L1889,L1891,L1895,L1897,L1899,L1901)</f>
        <v>4.1622057262913446</v>
      </c>
      <c r="M1885" s="17">
        <f t="shared" si="2124"/>
        <v>3.7795133269270198</v>
      </c>
      <c r="N1885" s="17">
        <f t="shared" si="2124"/>
        <v>3.6084907501809753</v>
      </c>
      <c r="O1885" s="17">
        <f t="shared" si="2124"/>
        <v>3.5147729672850612</v>
      </c>
      <c r="P1885" s="17">
        <f>SUM(P1886,P1889,P1891,P1895,P1897,P1899,P1901)</f>
        <v>3.4314448177447971</v>
      </c>
      <c r="Q1885" s="17">
        <f>SUM(Q1886,Q1889,Q1891,Q1895,Q1897,Q1899,Q1901)</f>
        <v>3.2484302012051902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0.61560655364411609</v>
      </c>
      <c r="G1886" s="1">
        <f t="shared" ref="G1886:K1886" si="2125">SUM(G1887:G1888)</f>
        <v>0.48892131747678924</v>
      </c>
      <c r="H1886" s="1">
        <f t="shared" si="2125"/>
        <v>0.60441262234539961</v>
      </c>
      <c r="I1886" s="1">
        <f t="shared" si="2125"/>
        <v>0.60441647228860962</v>
      </c>
      <c r="J1886" s="1">
        <f t="shared" si="2125"/>
        <v>0.59181409146612873</v>
      </c>
      <c r="K1886" s="1">
        <f t="shared" si="2125"/>
        <v>0.6027372912046306</v>
      </c>
      <c r="L1886" s="1">
        <f t="shared" ref="L1886:O1886" si="2126">SUM(L1887:L1888)</f>
        <v>0.61191825847973136</v>
      </c>
      <c r="M1886" s="1">
        <f t="shared" si="2126"/>
        <v>0.62412349196530847</v>
      </c>
      <c r="N1886" s="1">
        <f t="shared" si="2126"/>
        <v>0.66075617542326859</v>
      </c>
      <c r="O1886" s="1">
        <f t="shared" si="2126"/>
        <v>0.70070456942939452</v>
      </c>
      <c r="P1886" s="1">
        <f>SUM(P1887:P1888)</f>
        <v>0.75152998761902345</v>
      </c>
      <c r="Q1886" s="1">
        <f>SUM(Q1887:Q1888)</f>
        <v>0.7996079837439265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0.18498917209437746</v>
      </c>
      <c r="G1887" s="1" cm="1">
        <f t="array" ref="G1887">SUMPRODUCT(([1]OUT_FinalEnergyCons!$B$4:$B$10000="Var_cap")*1, (ISNUMBER(SEARCH("SCOM-SHELCBR",[1]OUT_FinalEnergyCons!$A$4:$A$10000)))*1,[1]OUT_FinalEnergyCons!E$4:E$10000)</f>
        <v>5.8304338803212563E-2</v>
      </c>
      <c r="H1887" s="1" cm="1">
        <f t="array" ref="H1887">SUMPRODUCT(([1]OUT_FinalEnergyCons!$B$4:$B$10000="Var_cap")*1, (ISNUMBER(SEARCH("SCOM-SHELCBR",[1]OUT_FinalEnergyCons!$A$4:$A$10000)))*1,[1]OUT_FinalEnergyCons!F$4:F$10000)</f>
        <v>0.17379624635294802</v>
      </c>
      <c r="I1887" s="1" cm="1">
        <f t="array" ref="I1887">SUMPRODUCT(([1]OUT_FinalEnergyCons!$B$4:$B$10000="Var_cap")*1, (ISNUMBER(SEARCH("SCOM-SHELCBR",[1]OUT_FinalEnergyCons!$A$4:$A$10000)))*1,[1]OUT_FinalEnergyCons!G$4:G$10000)</f>
        <v>0.17380000565742604</v>
      </c>
      <c r="J1887" s="1" cm="1">
        <f t="array" ref="J1887">SUMPRODUCT(([1]OUT_FinalEnergyCons!$B$4:$B$10000="Var_cap")*1, (ISNUMBER(SEARCH("SCOM-SHELCBR",[1]OUT_FinalEnergyCons!$A$4:$A$10000)))*1,[1]OUT_FinalEnergyCons!H$4:H$10000)</f>
        <v>0.1593489357190343</v>
      </c>
      <c r="K1887" s="1" cm="1">
        <f t="array" ref="K1887">SUMPRODUCT(([1]OUT_FinalEnergyCons!$B$4:$B$10000="Var_cap")*1, (ISNUMBER(SEARCH("SCOM-SHELCBR",[1]OUT_FinalEnergyCons!$A$4:$A$10000)))*1,[1]OUT_FinalEnergyCons!I$4:I$10000)</f>
        <v>0.13530938822523039</v>
      </c>
      <c r="L1887" s="1" cm="1">
        <f t="array" ref="L1887">SUMPRODUCT(([1]OUT_FinalEnergyCons!$B$4:$B$10000="Var_cap")*1, (ISNUMBER(SEARCH("SCOM-SHELCBR",[1]OUT_FinalEnergyCons!$A$4:$A$10000)))*1,[1]OUT_FinalEnergyCons!J$4:J$10000)</f>
        <v>0.1110712109351531</v>
      </c>
      <c r="M1887" s="1" cm="1">
        <f t="array" ref="M1887">SUMPRODUCT(([1]OUT_FinalEnergyCons!$B$4:$B$10000="Var_cap")*1, (ISNUMBER(SEARCH("SCOM-SHELCBR",[1]OUT_FinalEnergyCons!$A$4:$A$10000)))*1,[1]OUT_FinalEnergyCons!K$4:K$10000)</f>
        <v>8.4149683021485788E-2</v>
      </c>
      <c r="N1887" s="1" cm="1">
        <f t="array" ref="N1887">SUMPRODUCT(([1]OUT_FinalEnergyCons!$B$4:$B$10000="Var_cap")*1, (ISNUMBER(SEARCH("SCOM-SHELCBR",[1]OUT_FinalEnergyCons!$A$4:$A$10000)))*1,[1]OUT_FinalEnergyCons!L$4:L$10000)</f>
        <v>7.8605941420207048E-2</v>
      </c>
      <c r="O1887" s="1" cm="1">
        <f t="array" ref="O1887">SUMPRODUCT(([1]OUT_FinalEnergyCons!$B$4:$B$10000="Var_cap")*1, (ISNUMBER(SEARCH("SCOM-SHELCBR",[1]OUT_FinalEnergyCons!$A$4:$A$10000)))*1,[1]OUT_FinalEnergyCons!M$4:M$10000)</f>
        <v>7.567925543604373E-2</v>
      </c>
      <c r="P1887" s="1" cm="1">
        <f t="array" ref="P1887">SUMPRODUCT(([1]OUT_FinalEnergyCons!$B$4:$B$10000="Var_cap")*1, (ISNUMBER(SEARCH("SCOM-SHELCBR",[1]OUT_FinalEnergyCons!$A$4:$A$10000)))*1,[1]OUT_FinalEnergyCons!N$4:N$10000)</f>
        <v>7.778375353752362E-2</v>
      </c>
      <c r="Q1887" s="1" cm="1">
        <f t="array" ref="Q1887">SUMPRODUCT(([1]OUT_FinalEnergyCons!$B$4:$B$10000="Var_cap")*1, (ISNUMBER(SEARCH("SCOM-SHELCBR",[1]OUT_FinalEnergyCons!$A$4:$A$10000)))*1,[1]OUT_FinalEnergyCons!O$4:O$10000)</f>
        <v>8.1252508696246631E-2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0.43061738154973866</v>
      </c>
      <c r="G1888" s="1" cm="1">
        <f t="array" ref="G1888">SUMPRODUCT(([1]OUT_FinalEnergyCons!$B$4:$B$10000="Var_cap")*1, (ISNUMBER(SEARCH("SCOM-SHELCHP",[1]OUT_FinalEnergyCons!$A$4:$A$10000)))*1,[1]OUT_FinalEnergyCons!E$4:E$10000)</f>
        <v>0.43061697867357668</v>
      </c>
      <c r="H1888" s="1" cm="1">
        <f t="array" ref="H1888">SUMPRODUCT(([1]OUT_FinalEnergyCons!$B$4:$B$10000="Var_cap")*1, (ISNUMBER(SEARCH("SCOM-SHELCHP",[1]OUT_FinalEnergyCons!$A$4:$A$10000)))*1,[1]OUT_FinalEnergyCons!F$4:F$10000)</f>
        <v>0.43061637599245162</v>
      </c>
      <c r="I1888" s="1" cm="1">
        <f t="array" ref="I1888">SUMPRODUCT(([1]OUT_FinalEnergyCons!$B$4:$B$10000="Var_cap")*1, (ISNUMBER(SEARCH("SCOM-SHELCHP",[1]OUT_FinalEnergyCons!$A$4:$A$10000)))*1,[1]OUT_FinalEnergyCons!G$4:G$10000)</f>
        <v>0.43061646663118364</v>
      </c>
      <c r="J1888" s="1" cm="1">
        <f t="array" ref="J1888">SUMPRODUCT(([1]OUT_FinalEnergyCons!$B$4:$B$10000="Var_cap")*1, (ISNUMBER(SEARCH("SCOM-SHELCHP",[1]OUT_FinalEnergyCons!$A$4:$A$10000)))*1,[1]OUT_FinalEnergyCons!H$4:H$10000)</f>
        <v>0.43246515574709443</v>
      </c>
      <c r="K1888" s="1" cm="1">
        <f t="array" ref="K1888">SUMPRODUCT(([1]OUT_FinalEnergyCons!$B$4:$B$10000="Var_cap")*1, (ISNUMBER(SEARCH("SCOM-SHELCHP",[1]OUT_FinalEnergyCons!$A$4:$A$10000)))*1,[1]OUT_FinalEnergyCons!I$4:I$10000)</f>
        <v>0.46742790297940023</v>
      </c>
      <c r="L1888" s="1" cm="1">
        <f t="array" ref="L1888">SUMPRODUCT(([1]OUT_FinalEnergyCons!$B$4:$B$10000="Var_cap")*1, (ISNUMBER(SEARCH("SCOM-SHELCHP",[1]OUT_FinalEnergyCons!$A$4:$A$10000)))*1,[1]OUT_FinalEnergyCons!J$4:J$10000)</f>
        <v>0.50084704754457832</v>
      </c>
      <c r="M1888" s="1" cm="1">
        <f t="array" ref="M1888">SUMPRODUCT(([1]OUT_FinalEnergyCons!$B$4:$B$10000="Var_cap")*1, (ISNUMBER(SEARCH("SCOM-SHELCHP",[1]OUT_FinalEnergyCons!$A$4:$A$10000)))*1,[1]OUT_FinalEnergyCons!K$4:K$10000)</f>
        <v>0.53997380894382263</v>
      </c>
      <c r="N1888" s="1" cm="1">
        <f t="array" ref="N1888">SUMPRODUCT(([1]OUT_FinalEnergyCons!$B$4:$B$10000="Var_cap")*1, (ISNUMBER(SEARCH("SCOM-SHELCHP",[1]OUT_FinalEnergyCons!$A$4:$A$10000)))*1,[1]OUT_FinalEnergyCons!L$4:L$10000)</f>
        <v>0.58215023400306154</v>
      </c>
      <c r="O1888" s="1" cm="1">
        <f t="array" ref="O1888">SUMPRODUCT(([1]OUT_FinalEnergyCons!$B$4:$B$10000="Var_cap")*1, (ISNUMBER(SEARCH("SCOM-SHELCHP",[1]OUT_FinalEnergyCons!$A$4:$A$10000)))*1,[1]OUT_FinalEnergyCons!M$4:M$10000)</f>
        <v>0.62502531399335082</v>
      </c>
      <c r="P1888" s="1" cm="1">
        <f t="array" ref="P1888">SUMPRODUCT(([1]OUT_FinalEnergyCons!$B$4:$B$10000="Var_cap")*1, (ISNUMBER(SEARCH("SCOM-SHELCHP",[1]OUT_FinalEnergyCons!$A$4:$A$10000)))*1,[1]OUT_FinalEnergyCons!N$4:N$10000)</f>
        <v>0.67374623408149981</v>
      </c>
      <c r="Q1888" s="1" cm="1">
        <f t="array" ref="Q1888">SUMPRODUCT(([1]OUT_FinalEnergyCons!$B$4:$B$10000="Var_cap")*1, (ISNUMBER(SEARCH("SCOM-SHELCHP",[1]OUT_FinalEnergyCons!$A$4:$A$10000)))*1,[1]OUT_FinalEnergyCons!O$4:O$10000)</f>
        <v>0.71835547504767983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1.9285743008044081</v>
      </c>
      <c r="G1889" s="1">
        <f t="shared" ref="G1889:O1889" si="2129">G1890</f>
        <v>1.9285557482661342</v>
      </c>
      <c r="H1889" s="1">
        <f t="shared" si="2129"/>
        <v>1.9285508840094885</v>
      </c>
      <c r="I1889" s="1">
        <f t="shared" si="2129"/>
        <v>1.9285404128057941</v>
      </c>
      <c r="J1889" s="1">
        <f t="shared" si="2129"/>
        <v>1.108087844731082</v>
      </c>
      <c r="K1889" s="1">
        <f t="shared" si="2129"/>
        <v>0.9326972493246094</v>
      </c>
      <c r="L1889" s="1">
        <f t="shared" si="2129"/>
        <v>0.93235970577515248</v>
      </c>
      <c r="M1889" s="1">
        <f t="shared" si="2129"/>
        <v>0.83006005089858981</v>
      </c>
      <c r="N1889" s="1">
        <f t="shared" si="2129"/>
        <v>0.60964668125247901</v>
      </c>
      <c r="O1889" s="1">
        <f t="shared" si="2129"/>
        <v>0.55974935249997748</v>
      </c>
      <c r="P1889" s="1">
        <f>P1890</f>
        <v>0.27743588903019467</v>
      </c>
      <c r="Q1889" s="1">
        <f>Q1890</f>
        <v>0.1507660389609857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1.9285743008044081</v>
      </c>
      <c r="G1890" s="1" cm="1">
        <f t="array" ref="G1890">SUMPRODUCT(([1]OUT_FinalEnergyCons!$B$4:$B$10000="Var_cap")*1,(ISNUMBER(SEARCH("SCOM-SHLFOBR",[1]OUT_FinalEnergyCons!$A$4:$A$10000)))*1,[1]OUT_FinalEnergyCons!E$4:E$10000)</f>
        <v>1.9285557482661342</v>
      </c>
      <c r="H1890" s="1" cm="1">
        <f t="array" ref="H1890">SUMPRODUCT(([1]OUT_FinalEnergyCons!$B$4:$B$10000="Var_cap")*1,(ISNUMBER(SEARCH("SCOM-SHLFOBR",[1]OUT_FinalEnergyCons!$A$4:$A$10000)))*1,[1]OUT_FinalEnergyCons!F$4:F$10000)</f>
        <v>1.9285508840094885</v>
      </c>
      <c r="I1890" s="1" cm="1">
        <f t="array" ref="I1890">SUMPRODUCT(([1]OUT_FinalEnergyCons!$B$4:$B$10000="Var_cap")*1,(ISNUMBER(SEARCH("SCOM-SHLFOBR",[1]OUT_FinalEnergyCons!$A$4:$A$10000)))*1,[1]OUT_FinalEnergyCons!G$4:G$10000)</f>
        <v>1.9285404128057941</v>
      </c>
      <c r="J1890" s="1" cm="1">
        <f t="array" ref="J1890">SUMPRODUCT(([1]OUT_FinalEnergyCons!$B$4:$B$10000="Var_cap")*1,(ISNUMBER(SEARCH("SCOM-SHLFOBR",[1]OUT_FinalEnergyCons!$A$4:$A$10000)))*1,[1]OUT_FinalEnergyCons!H$4:H$10000)</f>
        <v>1.108087844731082</v>
      </c>
      <c r="K1890" s="1" cm="1">
        <f t="array" ref="K1890">SUMPRODUCT(([1]OUT_FinalEnergyCons!$B$4:$B$10000="Var_cap")*1,(ISNUMBER(SEARCH("SCOM-SHLFOBR",[1]OUT_FinalEnergyCons!$A$4:$A$10000)))*1,[1]OUT_FinalEnergyCons!I$4:I$10000)</f>
        <v>0.9326972493246094</v>
      </c>
      <c r="L1890" s="1" cm="1">
        <f t="array" ref="L1890">SUMPRODUCT(([1]OUT_FinalEnergyCons!$B$4:$B$10000="Var_cap")*1,(ISNUMBER(SEARCH("SCOM-SHLFOBR",[1]OUT_FinalEnergyCons!$A$4:$A$10000)))*1,[1]OUT_FinalEnergyCons!J$4:J$10000)</f>
        <v>0.93235970577515248</v>
      </c>
      <c r="M1890" s="1" cm="1">
        <f t="array" ref="M1890">SUMPRODUCT(([1]OUT_FinalEnergyCons!$B$4:$B$10000="Var_cap")*1,(ISNUMBER(SEARCH("SCOM-SHLFOBR",[1]OUT_FinalEnergyCons!$A$4:$A$10000)))*1,[1]OUT_FinalEnergyCons!K$4:K$10000)</f>
        <v>0.83006005089858981</v>
      </c>
      <c r="N1890" s="1" cm="1">
        <f t="array" ref="N1890">SUMPRODUCT(([1]OUT_FinalEnergyCons!$B$4:$B$10000="Var_cap")*1,(ISNUMBER(SEARCH("SCOM-SHLFOBR",[1]OUT_FinalEnergyCons!$A$4:$A$10000)))*1,[1]OUT_FinalEnergyCons!L$4:L$10000)</f>
        <v>0.60964668125247901</v>
      </c>
      <c r="O1890" s="1" cm="1">
        <f t="array" ref="O1890">SUMPRODUCT(([1]OUT_FinalEnergyCons!$B$4:$B$10000="Var_cap")*1,(ISNUMBER(SEARCH("SCOM-SHLFOBR",[1]OUT_FinalEnergyCons!$A$4:$A$10000)))*1,[1]OUT_FinalEnergyCons!M$4:M$10000)</f>
        <v>0.55974935249997748</v>
      </c>
      <c r="P1890" s="1" cm="1">
        <f t="array" ref="P1890">SUMPRODUCT(([1]OUT_FinalEnergyCons!$B$4:$B$10000="Var_cap")*1,(ISNUMBER(SEARCH("SCOM-SHLFOBR",[1]OUT_FinalEnergyCons!$A$4:$A$10000)))*1,[1]OUT_FinalEnergyCons!N$4:N$10000)</f>
        <v>0.27743588903019467</v>
      </c>
      <c r="Q1890" s="1" cm="1">
        <f t="array" ref="Q1890">SUMPRODUCT(([1]OUT_FinalEnergyCons!$B$4:$B$10000="Var_cap")*1,(ISNUMBER(SEARCH("SCOM-SHLFOBR",[1]OUT_FinalEnergyCons!$A$4:$A$10000)))*1,[1]OUT_FinalEnergyCons!O$4:O$10000)</f>
        <v>0.1507660389609857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2.8800254622778692</v>
      </c>
      <c r="G1891" s="1">
        <f t="shared" ref="G1891:K1891" si="2133">SUM(G1892:G1894)</f>
        <v>2.8792949056199655</v>
      </c>
      <c r="H1891" s="1">
        <f t="shared" si="2133"/>
        <v>2.883672739352269</v>
      </c>
      <c r="I1891" s="1">
        <f t="shared" si="2133"/>
        <v>2.8836752339581495</v>
      </c>
      <c r="J1891" s="1">
        <f t="shared" si="2133"/>
        <v>2.1822786766408084</v>
      </c>
      <c r="K1891" s="1">
        <f t="shared" si="2133"/>
        <v>2.1917541953031447</v>
      </c>
      <c r="L1891" s="1">
        <f t="shared" ref="L1891:O1891" si="2134">SUM(L1892:L1894)</f>
        <v>2.1915250586267652</v>
      </c>
      <c r="M1891" s="1">
        <f t="shared" si="2134"/>
        <v>1.9701118461089524</v>
      </c>
      <c r="N1891" s="1">
        <f t="shared" si="2134"/>
        <v>1.9896699988945765</v>
      </c>
      <c r="O1891" s="1">
        <f t="shared" si="2134"/>
        <v>1.9074325994749874</v>
      </c>
      <c r="P1891" s="1">
        <f>SUM(P1892:P1894)</f>
        <v>2.0496760537240144</v>
      </c>
      <c r="Q1891" s="1">
        <f>SUM(Q1892:Q1894)</f>
        <v>1.9562456246229152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2.7746816442490374</v>
      </c>
      <c r="G1892" s="1" cm="1">
        <f t="array" ref="G1892">SUMPRODUCT(([1]OUT_FinalEnergyCons!$B$4:$B$10000="Var_cap")*1, (ISNUMBER(SEARCH("SCOM-SHNGABR",[1]OUT_FinalEnergyCons!$A$4:$A$10000)))*1,[1]OUT_FinalEnergyCons!E$4:E$10000)</f>
        <v>2.7739065139502315</v>
      </c>
      <c r="H1892" s="1" cm="1">
        <f t="array" ref="H1892">SUMPRODUCT(([1]OUT_FinalEnergyCons!$B$4:$B$10000="Var_cap")*1, (ISNUMBER(SEARCH("SCOM-SHNGABR",[1]OUT_FinalEnergyCons!$A$4:$A$10000)))*1,[1]OUT_FinalEnergyCons!F$4:F$10000)</f>
        <v>2.7738690951700908</v>
      </c>
      <c r="I1892" s="1" cm="1">
        <f t="array" ref="I1892">SUMPRODUCT(([1]OUT_FinalEnergyCons!$B$4:$B$10000="Var_cap")*1, (ISNUMBER(SEARCH("SCOM-SHNGABR",[1]OUT_FinalEnergyCons!$A$4:$A$10000)))*1,[1]OUT_FinalEnergyCons!G$4:G$10000)</f>
        <v>2.7738611631368051</v>
      </c>
      <c r="J1892" s="1" cm="1">
        <f t="array" ref="J1892">SUMPRODUCT(([1]OUT_FinalEnergyCons!$B$4:$B$10000="Var_cap")*1, (ISNUMBER(SEARCH("SCOM-SHNGABR",[1]OUT_FinalEnergyCons!$A$4:$A$10000)))*1,[1]OUT_FinalEnergyCons!H$4:H$10000)</f>
        <v>2.0452951946445639</v>
      </c>
      <c r="K1892" s="1" cm="1">
        <f t="array" ref="K1892">SUMPRODUCT(([1]OUT_FinalEnergyCons!$B$4:$B$10000="Var_cap")*1, (ISNUMBER(SEARCH("SCOM-SHNGABR",[1]OUT_FinalEnergyCons!$A$4:$A$10000)))*1,[1]OUT_FinalEnergyCons!I$4:I$10000)</f>
        <v>2.0493337934376017</v>
      </c>
      <c r="L1892" s="1" cm="1">
        <f t="array" ref="L1892">SUMPRODUCT(([1]OUT_FinalEnergyCons!$B$4:$B$10000="Var_cap")*1, (ISNUMBER(SEARCH("SCOM-SHNGABR",[1]OUT_FinalEnergyCons!$A$4:$A$10000)))*1,[1]OUT_FinalEnergyCons!J$4:J$10000)</f>
        <v>2.04932266073651</v>
      </c>
      <c r="M1892" s="1" cm="1">
        <f t="array" ref="M1892">SUMPRODUCT(([1]OUT_FinalEnergyCons!$B$4:$B$10000="Var_cap")*1, (ISNUMBER(SEARCH("SCOM-SHNGABR",[1]OUT_FinalEnergyCons!$A$4:$A$10000)))*1,[1]OUT_FinalEnergyCons!K$4:K$10000)</f>
        <v>1.8019681864019088</v>
      </c>
      <c r="N1892" s="1" cm="1">
        <f t="array" ref="N1892">SUMPRODUCT(([1]OUT_FinalEnergyCons!$B$4:$B$10000="Var_cap")*1, (ISNUMBER(SEARCH("SCOM-SHNGABR",[1]OUT_FinalEnergyCons!$A$4:$A$10000)))*1,[1]OUT_FinalEnergyCons!L$4:L$10000)</f>
        <v>1.8261365480584182</v>
      </c>
      <c r="O1892" s="1" cm="1">
        <f t="array" ref="O1892">SUMPRODUCT(([1]OUT_FinalEnergyCons!$B$4:$B$10000="Var_cap")*1, (ISNUMBER(SEARCH("SCOM-SHNGABR",[1]OUT_FinalEnergyCons!$A$4:$A$10000)))*1,[1]OUT_FinalEnergyCons!M$4:M$10000)</f>
        <v>1.7452607549892944</v>
      </c>
      <c r="P1892" s="1" cm="1">
        <f t="array" ref="P1892">SUMPRODUCT(([1]OUT_FinalEnergyCons!$B$4:$B$10000="Var_cap")*1, (ISNUMBER(SEARCH("SCOM-SHNGABR",[1]OUT_FinalEnergyCons!$A$4:$A$10000)))*1,[1]OUT_FinalEnergyCons!N$4:N$10000)</f>
        <v>1.7767616325242552</v>
      </c>
      <c r="Q1892" s="1" cm="1">
        <f t="array" ref="Q1892">SUMPRODUCT(([1]OUT_FinalEnergyCons!$B$4:$B$10000="Var_cap")*1, (ISNUMBER(SEARCH("SCOM-SHNGABR",[1]OUT_FinalEnergyCons!$A$4:$A$10000)))*1,[1]OUT_FinalEnergyCons!O$4:O$10000)</f>
        <v>1.6672228134665168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8.8852404377878E-7</v>
      </c>
      <c r="G1893" s="1" cm="1">
        <f t="array" ref="G1893">SUMPRODUCT(([1]OUT_FinalEnergyCons!$B$4:$B$10000="Var_cap")*1, (ISNUMBER(SEARCH("SCOM-SHngahp",[1]OUT_FinalEnergyCons!$A$4:$A$10000)))*1,[1]OUT_FinalEnergyCons!E$4:E$10000)</f>
        <v>3.6107027084082107E-5</v>
      </c>
      <c r="H1893" s="1" cm="1">
        <f t="array" ref="H1893">SUMPRODUCT(([1]OUT_FinalEnergyCons!$B$4:$B$10000="Var_cap")*1, (ISNUMBER(SEARCH("SCOM-SHngahp",[1]OUT_FinalEnergyCons!$A$4:$A$10000)))*1,[1]OUT_FinalEnergyCons!F$4:F$10000)</f>
        <v>1.2784882854302755E-4</v>
      </c>
      <c r="I1893" s="1" cm="1">
        <f t="array" ref="I1893">SUMPRODUCT(([1]OUT_FinalEnergyCons!$B$4:$B$10000="Var_cap")*1, (ISNUMBER(SEARCH("SCOM-SHngahp",[1]OUT_FinalEnergyCons!$A$4:$A$10000)))*1,[1]OUT_FinalEnergyCons!G$4:G$10000)</f>
        <v>1.2992805504262673E-4</v>
      </c>
      <c r="J1893" s="1" cm="1">
        <f t="array" ref="J1893">SUMPRODUCT(([1]OUT_FinalEnergyCons!$B$4:$B$10000="Var_cap")*1, (ISNUMBER(SEARCH("SCOM-SHngahp",[1]OUT_FinalEnergyCons!$A$4:$A$10000)))*1,[1]OUT_FinalEnergyCons!H$4:H$10000)</f>
        <v>5.4373618697739576E-4</v>
      </c>
      <c r="K1893" s="1" cm="1">
        <f t="array" ref="K1893">SUMPRODUCT(([1]OUT_FinalEnergyCons!$B$4:$B$10000="Var_cap")*1, (ISNUMBER(SEARCH("SCOM-SHngahp",[1]OUT_FinalEnergyCons!$A$4:$A$10000)))*1,[1]OUT_FinalEnergyCons!I$4:I$10000)</f>
        <v>9.7621315169380311E-4</v>
      </c>
      <c r="L1893" s="1" cm="1">
        <f t="array" ref="L1893">SUMPRODUCT(([1]OUT_FinalEnergyCons!$B$4:$B$10000="Var_cap")*1, (ISNUMBER(SEARCH("SCOM-SHngahp",[1]OUT_FinalEnergyCons!$A$4:$A$10000)))*1,[1]OUT_FinalEnergyCons!J$4:J$10000)</f>
        <v>1.6758203553281629E-3</v>
      </c>
      <c r="M1893" s="1" cm="1">
        <f t="array" ref="M1893">SUMPRODUCT(([1]OUT_FinalEnergyCons!$B$4:$B$10000="Var_cap")*1, (ISNUMBER(SEARCH("SCOM-SHngahp",[1]OUT_FinalEnergyCons!$A$4:$A$10000)))*1,[1]OUT_FinalEnergyCons!K$4:K$10000)</f>
        <v>1.3903230976462047E-3</v>
      </c>
      <c r="N1893" s="1" cm="1">
        <f t="array" ref="N1893">SUMPRODUCT(([1]OUT_FinalEnergyCons!$B$4:$B$10000="Var_cap")*1, (ISNUMBER(SEARCH("SCOM-SHngahp",[1]OUT_FinalEnergyCons!$A$4:$A$10000)))*1,[1]OUT_FinalEnergyCons!L$4:L$10000)</f>
        <v>1.0485269481514655E-3</v>
      </c>
      <c r="O1893" s="1" cm="1">
        <f t="array" ref="O1893">SUMPRODUCT(([1]OUT_FinalEnergyCons!$B$4:$B$10000="Var_cap")*1, (ISNUMBER(SEARCH("SCOM-SHngahp",[1]OUT_FinalEnergyCons!$A$4:$A$10000)))*1,[1]OUT_FinalEnergyCons!M$4:M$10000)</f>
        <v>3.2466016820399853E-3</v>
      </c>
      <c r="P1893" s="1" cm="1">
        <f t="array" ref="P1893">SUMPRODUCT(([1]OUT_FinalEnergyCons!$B$4:$B$10000="Var_cap")*1, (ISNUMBER(SEARCH("SCOM-SHngahp",[1]OUT_FinalEnergyCons!$A$4:$A$10000)))*1,[1]OUT_FinalEnergyCons!N$4:N$10000)</f>
        <v>3.0808342169512627E-3</v>
      </c>
      <c r="Q1893" s="1" cm="1">
        <f t="array" ref="Q1893">SUMPRODUCT(([1]OUT_FinalEnergyCons!$B$4:$B$10000="Var_cap")*1, (ISNUMBER(SEARCH("SCOM-SHngahp",[1]OUT_FinalEnergyCons!$A$4:$A$10000)))*1,[1]OUT_FinalEnergyCons!O$4:O$10000)</f>
        <v>1.0783244307457737E-2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0.10534292950478796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0.10535228464264976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0.10967579535363516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0.10968414276630194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0.13643974580926704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0.14144418871384923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0.14052657753492703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0.16675333660939742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0.16248492388800684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0.15892524280365292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0.26983358698280796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0.27823956684894047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0.47842602512230942</v>
      </c>
      <c r="G1895" s="1">
        <f t="shared" ref="G1895:O1895" si="2139">G1896</f>
        <v>0.51300631673895469</v>
      </c>
      <c r="H1895" s="1">
        <f t="shared" si="2139"/>
        <v>0.51288796392670943</v>
      </c>
      <c r="I1895" s="1">
        <f t="shared" si="2139"/>
        <v>0.5128821541679931</v>
      </c>
      <c r="J1895" s="1">
        <f t="shared" si="2139"/>
        <v>0.28745528360491468</v>
      </c>
      <c r="K1895" s="1">
        <f t="shared" si="2139"/>
        <v>0.18133409375219417</v>
      </c>
      <c r="L1895" s="1">
        <f t="shared" si="2139"/>
        <v>0.1151159906025578</v>
      </c>
      <c r="M1895" s="1">
        <f t="shared" si="2139"/>
        <v>3.5752827100692205E-2</v>
      </c>
      <c r="N1895" s="1">
        <f t="shared" si="2139"/>
        <v>3.4780834070172462E-2</v>
      </c>
      <c r="O1895" s="1">
        <f t="shared" si="2139"/>
        <v>3.4104904875187594E-2</v>
      </c>
      <c r="P1895" s="1">
        <f>P1896</f>
        <v>3.3647971249905644E-2</v>
      </c>
      <c r="Q1895" s="1">
        <f>Q1896</f>
        <v>3.2255347332730354E-2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0.47842602512230942</v>
      </c>
      <c r="G1896" s="1" cm="1">
        <f t="array" ref="G1896">SUMPRODUCT(([1]OUT_FinalEnergyCons!$B$4:$B$10000="Var_cap")*1, (ISNUMBER(SEARCH("SCOM-SHWODBR",[1]OUT_FinalEnergyCons!$A$4:$A$10000)))*1,[1]OUT_FinalEnergyCons!E$4:E$10000)</f>
        <v>0.51300631673895469</v>
      </c>
      <c r="H1896" s="1" cm="1">
        <f t="array" ref="H1896">SUMPRODUCT(([1]OUT_FinalEnergyCons!$B$4:$B$10000="Var_cap")*1, (ISNUMBER(SEARCH("SCOM-SHWODBR",[1]OUT_FinalEnergyCons!$A$4:$A$10000)))*1,[1]OUT_FinalEnergyCons!F$4:F$10000)</f>
        <v>0.51288796392670943</v>
      </c>
      <c r="I1896" s="1" cm="1">
        <f t="array" ref="I1896">SUMPRODUCT(([1]OUT_FinalEnergyCons!$B$4:$B$10000="Var_cap")*1, (ISNUMBER(SEARCH("SCOM-SHWODBR",[1]OUT_FinalEnergyCons!$A$4:$A$10000)))*1,[1]OUT_FinalEnergyCons!G$4:G$10000)</f>
        <v>0.5128821541679931</v>
      </c>
      <c r="J1896" s="1" cm="1">
        <f t="array" ref="J1896">SUMPRODUCT(([1]OUT_FinalEnergyCons!$B$4:$B$10000="Var_cap")*1, (ISNUMBER(SEARCH("SCOM-SHWODBR",[1]OUT_FinalEnergyCons!$A$4:$A$10000)))*1,[1]OUT_FinalEnergyCons!H$4:H$10000)</f>
        <v>0.28745528360491468</v>
      </c>
      <c r="K1896" s="1" cm="1">
        <f t="array" ref="K1896">SUMPRODUCT(([1]OUT_FinalEnergyCons!$B$4:$B$10000="Var_cap")*1, (ISNUMBER(SEARCH("SCOM-SHWODBR",[1]OUT_FinalEnergyCons!$A$4:$A$10000)))*1,[1]OUT_FinalEnergyCons!I$4:I$10000)</f>
        <v>0.18133409375219417</v>
      </c>
      <c r="L1896" s="1" cm="1">
        <f t="array" ref="L1896">SUMPRODUCT(([1]OUT_FinalEnergyCons!$B$4:$B$10000="Var_cap")*1, (ISNUMBER(SEARCH("SCOM-SHWODBR",[1]OUT_FinalEnergyCons!$A$4:$A$10000)))*1,[1]OUT_FinalEnergyCons!J$4:J$10000)</f>
        <v>0.1151159906025578</v>
      </c>
      <c r="M1896" s="1" cm="1">
        <f t="array" ref="M1896">SUMPRODUCT(([1]OUT_FinalEnergyCons!$B$4:$B$10000="Var_cap")*1, (ISNUMBER(SEARCH("SCOM-SHWODBR",[1]OUT_FinalEnergyCons!$A$4:$A$10000)))*1,[1]OUT_FinalEnergyCons!K$4:K$10000)</f>
        <v>3.5752827100692205E-2</v>
      </c>
      <c r="N1896" s="1" cm="1">
        <f t="array" ref="N1896">SUMPRODUCT(([1]OUT_FinalEnergyCons!$B$4:$B$10000="Var_cap")*1, (ISNUMBER(SEARCH("SCOM-SHWODBR",[1]OUT_FinalEnergyCons!$A$4:$A$10000)))*1,[1]OUT_FinalEnergyCons!L$4:L$10000)</f>
        <v>3.4780834070172462E-2</v>
      </c>
      <c r="O1896" s="1" cm="1">
        <f t="array" ref="O1896">SUMPRODUCT(([1]OUT_FinalEnergyCons!$B$4:$B$10000="Var_cap")*1, (ISNUMBER(SEARCH("SCOM-SHWODBR",[1]OUT_FinalEnergyCons!$A$4:$A$10000)))*1,[1]OUT_FinalEnergyCons!M$4:M$10000)</f>
        <v>3.4104904875187594E-2</v>
      </c>
      <c r="P1896" s="1" cm="1">
        <f t="array" ref="P1896">SUMPRODUCT(([1]OUT_FinalEnergyCons!$B$4:$B$10000="Var_cap")*1, (ISNUMBER(SEARCH("SCOM-SHWODBR",[1]OUT_FinalEnergyCons!$A$4:$A$10000)))*1,[1]OUT_FinalEnergyCons!N$4:N$10000)</f>
        <v>3.3647971249905644E-2</v>
      </c>
      <c r="Q1896" s="1" cm="1">
        <f t="array" ref="Q1896">SUMPRODUCT(([1]OUT_FinalEnergyCons!$B$4:$B$10000="Var_cap")*1, (ISNUMBER(SEARCH("SCOM-SHWODBR",[1]OUT_FinalEnergyCons!$A$4:$A$10000)))*1,[1]OUT_FinalEnergyCons!O$4:O$10000)</f>
        <v>3.2255347332730354E-2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0.15051237773993711</v>
      </c>
      <c r="G1897" s="1">
        <f t="shared" ref="G1897:O1897" si="2142">G1898</f>
        <v>0.17262051914186469</v>
      </c>
      <c r="H1897" s="1">
        <f t="shared" si="2142"/>
        <v>0.17262201106165495</v>
      </c>
      <c r="I1897" s="1">
        <f t="shared" si="2142"/>
        <v>0.18806225156225534</v>
      </c>
      <c r="J1897" s="1">
        <f t="shared" si="2142"/>
        <v>0.20089272915941628</v>
      </c>
      <c r="K1897" s="1">
        <f t="shared" si="2142"/>
        <v>0.22379510053742854</v>
      </c>
      <c r="L1897" s="1">
        <f t="shared" si="2142"/>
        <v>0.21129305677708227</v>
      </c>
      <c r="M1897" s="1">
        <f t="shared" si="2142"/>
        <v>0.21903167725904099</v>
      </c>
      <c r="N1897" s="1">
        <f t="shared" si="2142"/>
        <v>0.21322565062726559</v>
      </c>
      <c r="O1897" s="1">
        <f t="shared" si="2142"/>
        <v>0.20564902944193206</v>
      </c>
      <c r="P1897" s="1">
        <f>P1898</f>
        <v>0.20547010057136791</v>
      </c>
      <c r="Q1897" s="1">
        <f>Q1898</f>
        <v>0.19592368259249496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0.15051237773993711</v>
      </c>
      <c r="G1898" s="1" cm="1">
        <f t="array" ref="G1898">SUMPRODUCT(([1]OUT_FinalEnergyCons!$B$4:$B$10000="Var_cap")*1,(ISNUMBER(SEARCH("SCOM-SHPLTBR",[1]OUT_FinalEnergyCons!$A$4:$A$10000)))*1,[1]OUT_FinalEnergyCons!E$4:E$10000)</f>
        <v>0.17262051914186469</v>
      </c>
      <c r="H1898" s="1" cm="1">
        <f t="array" ref="H1898">SUMPRODUCT(([1]OUT_FinalEnergyCons!$B$4:$B$10000="Var_cap")*1,(ISNUMBER(SEARCH("SCOM-SHPLTBR",[1]OUT_FinalEnergyCons!$A$4:$A$10000)))*1,[1]OUT_FinalEnergyCons!F$4:F$10000)</f>
        <v>0.17262201106165495</v>
      </c>
      <c r="I1898" s="1" cm="1">
        <f t="array" ref="I1898">SUMPRODUCT(([1]OUT_FinalEnergyCons!$B$4:$B$10000="Var_cap")*1,(ISNUMBER(SEARCH("SCOM-SHPLTBR",[1]OUT_FinalEnergyCons!$A$4:$A$10000)))*1,[1]OUT_FinalEnergyCons!G$4:G$10000)</f>
        <v>0.18806225156225534</v>
      </c>
      <c r="J1898" s="1" cm="1">
        <f t="array" ref="J1898">SUMPRODUCT(([1]OUT_FinalEnergyCons!$B$4:$B$10000="Var_cap")*1,(ISNUMBER(SEARCH("SCOM-SHPLTBR",[1]OUT_FinalEnergyCons!$A$4:$A$10000)))*1,[1]OUT_FinalEnergyCons!H$4:H$10000)</f>
        <v>0.20089272915941628</v>
      </c>
      <c r="K1898" s="1" cm="1">
        <f t="array" ref="K1898">SUMPRODUCT(([1]OUT_FinalEnergyCons!$B$4:$B$10000="Var_cap")*1,(ISNUMBER(SEARCH("SCOM-SHPLTBR",[1]OUT_FinalEnergyCons!$A$4:$A$10000)))*1,[1]OUT_FinalEnergyCons!I$4:I$10000)</f>
        <v>0.22379510053742854</v>
      </c>
      <c r="L1898" s="1" cm="1">
        <f t="array" ref="L1898">SUMPRODUCT(([1]OUT_FinalEnergyCons!$B$4:$B$10000="Var_cap")*1,(ISNUMBER(SEARCH("SCOM-SHPLTBR",[1]OUT_FinalEnergyCons!$A$4:$A$10000)))*1,[1]OUT_FinalEnergyCons!J$4:J$10000)</f>
        <v>0.21129305677708227</v>
      </c>
      <c r="M1898" s="1" cm="1">
        <f t="array" ref="M1898">SUMPRODUCT(([1]OUT_FinalEnergyCons!$B$4:$B$10000="Var_cap")*1,(ISNUMBER(SEARCH("SCOM-SHPLTBR",[1]OUT_FinalEnergyCons!$A$4:$A$10000)))*1,[1]OUT_FinalEnergyCons!K$4:K$10000)</f>
        <v>0.21903167725904099</v>
      </c>
      <c r="N1898" s="1" cm="1">
        <f t="array" ref="N1898">SUMPRODUCT(([1]OUT_FinalEnergyCons!$B$4:$B$10000="Var_cap")*1,(ISNUMBER(SEARCH("SCOM-SHPLTBR",[1]OUT_FinalEnergyCons!$A$4:$A$10000)))*1,[1]OUT_FinalEnergyCons!L$4:L$10000)</f>
        <v>0.21322565062726559</v>
      </c>
      <c r="O1898" s="1" cm="1">
        <f t="array" ref="O1898">SUMPRODUCT(([1]OUT_FinalEnergyCons!$B$4:$B$10000="Var_cap")*1,(ISNUMBER(SEARCH("SCOM-SHPLTBR",[1]OUT_FinalEnergyCons!$A$4:$A$10000)))*1,[1]OUT_FinalEnergyCons!M$4:M$10000)</f>
        <v>0.20564902944193206</v>
      </c>
      <c r="P1898" s="1" cm="1">
        <f t="array" ref="P1898">SUMPRODUCT(([1]OUT_FinalEnergyCons!$B$4:$B$10000="Var_cap")*1,(ISNUMBER(SEARCH("SCOM-SHPLTBR",[1]OUT_FinalEnergyCons!$A$4:$A$10000)))*1,[1]OUT_FinalEnergyCons!N$4:N$10000)</f>
        <v>0.20547010057136791</v>
      </c>
      <c r="Q1898" s="1" cm="1">
        <f t="array" ref="Q1898">SUMPRODUCT(([1]OUT_FinalEnergyCons!$B$4:$B$10000="Var_cap")*1,(ISNUMBER(SEARCH("SCOM-SHPLTBR",[1]OUT_FinalEnergyCons!$A$4:$A$10000)))*1,[1]OUT_FinalEnergyCons!O$4:O$10000)</f>
        <v>0.19592368259249496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9.107240065110056E-2</v>
      </c>
      <c r="G1899" s="1">
        <f t="shared" ref="G1899:O1899" si="2145">G1900</f>
        <v>9.9837076014231377E-2</v>
      </c>
      <c r="H1899" s="1">
        <f t="shared" si="2145"/>
        <v>9.9838461848781881E-2</v>
      </c>
      <c r="I1899" s="1">
        <f t="shared" si="2145"/>
        <v>9.9841564736284069E-2</v>
      </c>
      <c r="J1899" s="1">
        <f t="shared" si="2145"/>
        <v>9.9842471135399596E-2</v>
      </c>
      <c r="K1899" s="1">
        <f t="shared" si="2145"/>
        <v>9.9842887949535594E-2</v>
      </c>
      <c r="L1899" s="1">
        <f t="shared" si="2145"/>
        <v>9.9844121193908106E-2</v>
      </c>
      <c r="M1899" s="1">
        <f t="shared" si="2145"/>
        <v>9.9846977229975695E-2</v>
      </c>
      <c r="N1899" s="1">
        <f t="shared" si="2145"/>
        <v>9.9847894404560905E-2</v>
      </c>
      <c r="O1899" s="1">
        <f t="shared" si="2145"/>
        <v>9.9850516538999498E-2</v>
      </c>
      <c r="P1899" s="1">
        <f>P1900</f>
        <v>9.9854754853926406E-2</v>
      </c>
      <c r="Q1899" s="1">
        <f>Q1900</f>
        <v>9.9863773285899404E-2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9.107240065110056E-2</v>
      </c>
      <c r="G1900" s="1" cm="1">
        <f t="array" ref="G1900">SUMPRODUCT(([1]OUT_FinalEnergyCons!$B$4:$B$10000="Var_cap")*1, (ISNUMBER(SEARCH("SCOM-SHSOLBR",[1]OUT_FinalEnergyCons!$A$4:$A$10000)))*1,[1]OUT_FinalEnergyCons!E$4:E$10000)</f>
        <v>9.9837076014231377E-2</v>
      </c>
      <c r="H1900" s="1" cm="1">
        <f t="array" ref="H1900">SUMPRODUCT(([1]OUT_FinalEnergyCons!$B$4:$B$10000="Var_cap")*1, (ISNUMBER(SEARCH("SCOM-SHSOLBR",[1]OUT_FinalEnergyCons!$A$4:$A$10000)))*1,[1]OUT_FinalEnergyCons!F$4:F$10000)</f>
        <v>9.9838461848781881E-2</v>
      </c>
      <c r="I1900" s="1" cm="1">
        <f t="array" ref="I1900">SUMPRODUCT(([1]OUT_FinalEnergyCons!$B$4:$B$10000="Var_cap")*1, (ISNUMBER(SEARCH("SCOM-SHSOLBR",[1]OUT_FinalEnergyCons!$A$4:$A$10000)))*1,[1]OUT_FinalEnergyCons!G$4:G$10000)</f>
        <v>9.9841564736284069E-2</v>
      </c>
      <c r="J1900" s="1" cm="1">
        <f t="array" ref="J1900">SUMPRODUCT(([1]OUT_FinalEnergyCons!$B$4:$B$10000="Var_cap")*1, (ISNUMBER(SEARCH("SCOM-SHSOLBR",[1]OUT_FinalEnergyCons!$A$4:$A$10000)))*1,[1]OUT_FinalEnergyCons!H$4:H$10000)</f>
        <v>9.9842471135399596E-2</v>
      </c>
      <c r="K1900" s="1" cm="1">
        <f t="array" ref="K1900">SUMPRODUCT(([1]OUT_FinalEnergyCons!$B$4:$B$10000="Var_cap")*1, (ISNUMBER(SEARCH("SCOM-SHSOLBR",[1]OUT_FinalEnergyCons!$A$4:$A$10000)))*1,[1]OUT_FinalEnergyCons!I$4:I$10000)</f>
        <v>9.9842887949535594E-2</v>
      </c>
      <c r="L1900" s="1" cm="1">
        <f t="array" ref="L1900">SUMPRODUCT(([1]OUT_FinalEnergyCons!$B$4:$B$10000="Var_cap")*1, (ISNUMBER(SEARCH("SCOM-SHSOLBR",[1]OUT_FinalEnergyCons!$A$4:$A$10000)))*1,[1]OUT_FinalEnergyCons!J$4:J$10000)</f>
        <v>9.9844121193908106E-2</v>
      </c>
      <c r="M1900" s="1" cm="1">
        <f t="array" ref="M1900">SUMPRODUCT(([1]OUT_FinalEnergyCons!$B$4:$B$10000="Var_cap")*1, (ISNUMBER(SEARCH("SCOM-SHSOLBR",[1]OUT_FinalEnergyCons!$A$4:$A$10000)))*1,[1]OUT_FinalEnergyCons!K$4:K$10000)</f>
        <v>9.9846977229975695E-2</v>
      </c>
      <c r="N1900" s="1" cm="1">
        <f t="array" ref="N1900">SUMPRODUCT(([1]OUT_FinalEnergyCons!$B$4:$B$10000="Var_cap")*1, (ISNUMBER(SEARCH("SCOM-SHSOLBR",[1]OUT_FinalEnergyCons!$A$4:$A$10000)))*1,[1]OUT_FinalEnergyCons!L$4:L$10000)</f>
        <v>9.9847894404560905E-2</v>
      </c>
      <c r="O1900" s="1" cm="1">
        <f t="array" ref="O1900">SUMPRODUCT(([1]OUT_FinalEnergyCons!$B$4:$B$10000="Var_cap")*1, (ISNUMBER(SEARCH("SCOM-SHSOLBR",[1]OUT_FinalEnergyCons!$A$4:$A$10000)))*1,[1]OUT_FinalEnergyCons!M$4:M$10000)</f>
        <v>9.9850516538999498E-2</v>
      </c>
      <c r="P1900" s="1" cm="1">
        <f t="array" ref="P1900">SUMPRODUCT(([1]OUT_FinalEnergyCons!$B$4:$B$10000="Var_cap")*1, (ISNUMBER(SEARCH("SCOM-SHSOLBR",[1]OUT_FinalEnergyCons!$A$4:$A$10000)))*1,[1]OUT_FinalEnergyCons!N$4:N$10000)</f>
        <v>9.9854754853926406E-2</v>
      </c>
      <c r="Q1900" s="1" cm="1">
        <f t="array" ref="Q1900">SUMPRODUCT(([1]OUT_FinalEnergyCons!$B$4:$B$10000="Var_cap")*1, (ISNUMBER(SEARCH("SCOM-SHSOLBR",[1]OUT_FinalEnergyCons!$A$4:$A$10000)))*1,[1]OUT_FinalEnergyCons!O$4:O$10000)</f>
        <v>9.9863773285899404E-2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6.3286579127223001E-5</v>
      </c>
      <c r="J1901" s="1">
        <f t="shared" si="2148"/>
        <v>1.4943854238706273E-4</v>
      </c>
      <c r="K1901" s="1">
        <f t="shared" si="2148"/>
        <v>1.9513337701451811E-4</v>
      </c>
      <c r="L1901" s="1">
        <f t="shared" si="2148"/>
        <v>1.4953483614767402E-4</v>
      </c>
      <c r="M1901" s="1">
        <f t="shared" si="2148"/>
        <v>5.8645636446038511E-4</v>
      </c>
      <c r="N1901" s="1">
        <f t="shared" si="2148"/>
        <v>5.6351550865229086E-4</v>
      </c>
      <c r="O1901" s="1">
        <f t="shared" si="2148"/>
        <v>7.2819950245820997E-3</v>
      </c>
      <c r="P1901" s="1">
        <f>P1902</f>
        <v>1.3830060696364908E-2</v>
      </c>
      <c r="Q1901" s="1">
        <f>Q1902</f>
        <v>1.3767750666238025E-2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6.3286579127223001E-5</v>
      </c>
      <c r="J1902" s="1" cm="1">
        <f t="array" ref="J1902">SUMPRODUCT(([1]OUT_FinalEnergyCons!$B$4:$B$10000="Var_cap")*1, (ISNUMBER(SEARCH("SCOM-SHH2BR",[1]OUT_FinalEnergyCons!$A$4:$A$10000)))*1,[1]OUT_FinalEnergyCons!H$4:H$10000)</f>
        <v>1.4943854238706273E-4</v>
      </c>
      <c r="K1902" s="1" cm="1">
        <f t="array" ref="K1902">SUMPRODUCT(([1]OUT_FinalEnergyCons!$B$4:$B$10000="Var_cap")*1, (ISNUMBER(SEARCH("SCOM-SHH2BR",[1]OUT_FinalEnergyCons!$A$4:$A$10000)))*1,[1]OUT_FinalEnergyCons!I$4:I$10000)</f>
        <v>1.9513337701451811E-4</v>
      </c>
      <c r="L1902" s="1" cm="1">
        <f t="array" ref="L1902">SUMPRODUCT(([1]OUT_FinalEnergyCons!$B$4:$B$10000="Var_cap")*1, (ISNUMBER(SEARCH("SCOM-SHH2BR",[1]OUT_FinalEnergyCons!$A$4:$A$10000)))*1,[1]OUT_FinalEnergyCons!J$4:J$10000)</f>
        <v>1.4953483614767402E-4</v>
      </c>
      <c r="M1902" s="1" cm="1">
        <f t="array" ref="M1902">SUMPRODUCT(([1]OUT_FinalEnergyCons!$B$4:$B$10000="Var_cap")*1, (ISNUMBER(SEARCH("SCOM-SHH2BR",[1]OUT_FinalEnergyCons!$A$4:$A$10000)))*1,[1]OUT_FinalEnergyCons!K$4:K$10000)</f>
        <v>5.8645636446038511E-4</v>
      </c>
      <c r="N1902" s="1" cm="1">
        <f t="array" ref="N1902">SUMPRODUCT(([1]OUT_FinalEnergyCons!$B$4:$B$10000="Var_cap")*1, (ISNUMBER(SEARCH("SCOM-SHH2BR",[1]OUT_FinalEnergyCons!$A$4:$A$10000)))*1,[1]OUT_FinalEnergyCons!L$4:L$10000)</f>
        <v>5.6351550865229086E-4</v>
      </c>
      <c r="O1902" s="1" cm="1">
        <f t="array" ref="O1902">SUMPRODUCT(([1]OUT_FinalEnergyCons!$B$4:$B$10000="Var_cap")*1, (ISNUMBER(SEARCH("SCOM-SHH2BR",[1]OUT_FinalEnergyCons!$A$4:$A$10000)))*1,[1]OUT_FinalEnergyCons!M$4:M$10000)</f>
        <v>7.2819950245820997E-3</v>
      </c>
      <c r="P1902" s="1" cm="1">
        <f t="array" ref="P1902">SUMPRODUCT(([1]OUT_FinalEnergyCons!$B$4:$B$10000="Var_cap")*1, (ISNUMBER(SEARCH("SCOM-SHH2BR",[1]OUT_FinalEnergyCons!$A$4:$A$10000)))*1,[1]OUT_FinalEnergyCons!N$4:N$10000)</f>
        <v>1.3830060696364908E-2</v>
      </c>
      <c r="Q1902" s="1" cm="1">
        <f t="array" ref="Q1902">SUMPRODUCT(([1]OUT_FinalEnergyCons!$B$4:$B$10000="Var_cap")*1, (ISNUMBER(SEARCH("SCOM-SHH2BR",[1]OUT_FinalEnergyCons!$A$4:$A$10000)))*1,[1]OUT_FinalEnergyCons!O$4:O$10000)</f>
        <v>1.3767750666238025E-2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4.6687870059407537</v>
      </c>
      <c r="G1903" s="3">
        <f t="shared" ref="G1903:K1903" si="2150">SUM(G1904:G1953)</f>
        <v>4.7750400140695639</v>
      </c>
      <c r="H1903" s="3">
        <f t="shared" si="2150"/>
        <v>5.0370905116753617</v>
      </c>
      <c r="I1903" s="3">
        <f t="shared" si="2150"/>
        <v>5.5763996055790868</v>
      </c>
      <c r="J1903" s="3">
        <f t="shared" si="2150"/>
        <v>5.7443489657581104</v>
      </c>
      <c r="K1903" s="3">
        <f t="shared" si="2150"/>
        <v>5.9122463396979201</v>
      </c>
      <c r="L1903" s="3">
        <f t="shared" ref="L1903:O1903" si="2151">SUM(L1904:L1953)</f>
        <v>6.0166774756529389</v>
      </c>
      <c r="M1903" s="3">
        <f t="shared" si="2151"/>
        <v>6.1213332901585895</v>
      </c>
      <c r="N1903" s="3">
        <f t="shared" si="2151"/>
        <v>6.4178527942544941</v>
      </c>
      <c r="O1903" s="3">
        <f t="shared" si="2151"/>
        <v>6.5523131481394508</v>
      </c>
      <c r="P1903" s="3">
        <f>SUM(P1904:P1953)</f>
        <v>6.6885542605765771</v>
      </c>
      <c r="Q1903" s="3">
        <f>SUM(Q1904:Q1953)</f>
        <v>6.8557471052370227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4.2039935722608397E-2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3.6431480332673759E-2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2.802511970824792E-2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1.4013320873418436E-2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1.5170923072175403E-3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2.9770275019403987E-3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3.0676960362649042E-3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2.7227178133226947E-3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1.0186794838044212E-3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4.6809642336994889E-2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0.12727559574883421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0.2673997259774174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0.28521870728614579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0.28080082245706495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0.28921056570264203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0.26150710379205011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7.3557037025036003E-3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1.1418759822037385E-2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0.21425831319707977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0.7607313826710651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1.7450291286171913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1.8441402218056977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1.8639381176176839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1.9010579655540762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1.8955544841354908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1.8732326549317726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1.8076858979088968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1.7947802742263352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4.2715819688155469E-3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8.7035652978921293E-3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9.2150299551631305E-3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0.1772309154212528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0.51827779984375388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0.73577171811251629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0.77054374687415506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0.74879550460078104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0.89322769665513246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1.0661028454178854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1.4084141092787961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1.5058424533743069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1.5341606562171789E-2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9.9447162885369741E-2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0.16658183221547576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0.31024733819624672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0.33111814701557762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0.20181131845446951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0.21303423457340073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0.22299086000076651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0.33453584051918217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0.35007516082455886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0.25901526712211442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0.38840846097033022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2.59978481411511E-5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5.9493953101438702E-5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8.9473869383793406E-5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9.5669346452530383E-5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8.0444471055720273E-5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8.3252680156709798E-5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1.2451091916953306E-4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1.1472845615616722E-4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2.3992669032131444E-4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4.9044060956576286E-4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7.3693704327856054E-4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1.1522900064835455E-3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4.8861897829949397E-3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7.4879359888286616E-3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7.288560705579197E-3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5.9774557503696748E-3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1.090038267651081E-3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1.9229031097625797E-4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2.6498836550047761E-4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2.1418101714550195E-4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4.1378707671022871E-4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1.6551538595862635E-2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3.6231439162358589E-2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3.9758507330395529E-2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4.0689049595062903E-3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1.087279141970177E-2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3.7886473746712397E-2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4.8105204519120662E-2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6.2675917781755214E-2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3.7874088252202766E-2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3.6385700945321897E-2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1.4917535592490845E-2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4.5770434542245018E-2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3.916454276747669E-2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2.880713854272594E-2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5.32748839142179E-3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7.2629074093576197E-3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1.2531313258396961E-2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1.2120660408465139E-2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9.7826857318989938E-3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2.1354916176412023E-3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4.5178622230569027E-4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8.9217962637658352E-4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6.8296602904572147E-4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3.3580387070304189E-2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3.3303113080648906E-2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2.2797652340610226E-2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0.11765426432827292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4.3471150963418196E-5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7.924842293839478E-5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1.020288166275737E-4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1.3726290438869829E-4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2.4959934188317713E-4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2.7906448467068806E-4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5.2163588520618147E-4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3.9338205804734775E-4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1.1814156328566799E-4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4.9934424558401497E-5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3.2972583076181571E-5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2.7851882644180965E-5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1.4321832788165601E-4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2.1604573445738228E-4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6.7265789695493232E-4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9.7834509987156158E-4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9.7069871801027958E-4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1.0712499036519487E-3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7.0827692744004282E-4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3.9785094290479655E-4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9.2057262044924201E-5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3.9529783515412619E-5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3.2311945509791273E-2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0.11221627176701618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0.39236533352389713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0.61853350267281371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0.43314994756060754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0.31172121227092858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0.306016666916611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0.24586507502015606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0.13116452070325901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1.7752050672456634E-2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3.6169255327334042E-5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2.5915236277514598E-4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8.06903806410925E-4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9.1602260444680701E-4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8.9465029701156495E-4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0.14712797749662204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0.36776151619065095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0.44829482640312512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0.41467761093992667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0.43948007154736973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0.56324286996499939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0.72073655806732517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0.70414107676866977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1.9827061910067498E-6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2.72893605902299E-6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6.4672821101280125E-8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1.2472205990239981E-7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1.4847118397882909E-7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1.425442213306762E-7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1.3202433855405031E-7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1.380043957468771E-7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1.31617993395288E-7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1.1356582535713879E-7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2.18521145442171E-7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7.3920825356020098E-6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7.8087565192484001E-6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2.3284537758097003E-7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2.3454536824478699E-7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2.4537179465325931E-7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2.4590817409626805E-7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2.4591173402009125E-7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2.4989822765488433E-7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2.537814502480724E-7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2.499110996209578E-7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3.7348614997195707E-7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5.3666666666666699E-5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1.0893804029260097E-4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1.0403508570785758E-4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3.8849467995364013E-7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2.9386860274593457E-7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2.812380782606411E-7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2.7533023955872494E-7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2.7834402968339788E-7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2.8704890553009584E-7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2.7557995009709667E-7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2.7972999073331093E-7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4.20193140039461E-7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1.1672562692167601E-6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1.53787798840126E-6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1.7731881727611003E-7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2.1776435864295597E-7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2.3340741097376591E-7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2.282027220357401E-7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2.3674694888243058E-7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2.3602894720174731E-7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2.2947991843877009E-7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2.2650349816594279E-7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3.6211161839610701E-7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6.579068887345646E-2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4.3894654118565871E-2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5.6691854099779199E-3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6.6461315276267856E-3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2.5424040447431521E-2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2.2453417138168005E-2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4.9078725679335654E-2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7.0708188873734631E-2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5.3412121822768326E-2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2.2128796199431248E-2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3.2820820839376762E-3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2.2198652946344676E-2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7.8237803100132522E-2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0.10529351765820347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1.72272439726779E-2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2.9455762933006974E-2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3.5923276302560737E-2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2.9447407212302948E-2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9.6204578841394509E-2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7.8877081839641386E-2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5.5607590310440332E-2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3.6626721783223118E-4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2.6227038252294951E-4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3.6751526222632671E-4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7.2624214999412507E-4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7.583030941134758E-4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1.42489700355796E-2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0.19118286102750745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0.18073301945315645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0.14559696202009065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4.6969894153577579E-2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1.5507687781715043E-4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1.5032063792706546E-4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1.7797177669693037E-4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1.8594297032976687E-4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2.3574542620316454E-4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3.073535487151411E-4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3.2363713773397618E-4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8.3206005817645194E-3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1.4162107982750237E-2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5.1544910807304917E-2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0.15424843091050253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0.15949280473699279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0.20199649866828076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0.24256712906005368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0.32906414484565549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0.34800216414587015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0.32892883099918541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0.27245824083407755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0.24535414685839876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2.4894157884993628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2.1575433343984574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1.6628844348688561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0.83144042626503523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3.654291110813454E-2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3.9780166655383267E-2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3.9386416020832794E-2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3.0247824883408801E-2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1.5317818003289267E-3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1.5894353387597008E-4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1.0575268404607937E-4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7.0832278334314732E-5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4.0360447249759932E-5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4.1946206193759882E-5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5.0661508886848074E-5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6.7186487670055722E-5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0.217431181240588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0.24339149183397291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0.24068916119916609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0.19037549565166398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1.0934913919807452E-2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3.7027771644186836E-4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1.8979891365577983E-4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9.7906477188434242E-5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5.5130286504834786E-5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5.8140290094321166E-5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7.2102850830080742E-5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9.2616120519939794E-5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0.182012817054715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0.20369150972431305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0.26422466870237038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0.21949981591281983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8.2997021873871549E-2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3.7110837890633019E-2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2.1730053743455286E-2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5.0711640073528334E-4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1.3295743973184033E-4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9.5411025975442214E-5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1.3084515692169356E-4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1.5444790020338714E-4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0.15707602828363801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0.17929128509138811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0.45297253989111325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0.86791051279213738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1.133596459512586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1.1970491323183137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1.2135306010035889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1.2360032364877178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1.2392497544766925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1.2397254830149766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1.2279020512483054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1.1678887930508852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2.16846790560835E-5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1.8856185434582302E-2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1.7191493558585801E-2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1.2344964318588199E-2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2.25806233569805E-3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7.6858148919067699E-5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6.1860059971827601E-5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4.96064371440651E-5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7.6421789031055695E-5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1.8165546128821601E-4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2.4844318851766198E-4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1.0115992567333101E-5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1.4913881006133501E-4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2.1562951902528199E-4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1.96918908242638E-4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1.2241531370994901E-4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7.4196540804121895E-5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6.4271003874353199E-5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5.6813774978020701E-5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7.9060529750052004E-5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1.24928223679706E-4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1.4499587551995301E-4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1.2837576499634E-5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7.8729935404762895E-5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1.16804715287745E-4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1.1487287515275299E-4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9.0874930340256003E-5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7.6367555104149098E-5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8.2441703249933106E-5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8.3335341988006206E-5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1.15655625537742E-4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1.7560586625363901E-4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1.8809846128753799E-4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1.9460232878691601E-5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3.79603824411094E-2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0.14287118233974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0.157422427225832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0.20178202887750901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0.24222553843185499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0.25238847871387898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0.255027253167255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0.25527931149489702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0.24829282442157999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0.24494643241121999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2.9669942945685368E-2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0.102751357472775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0.22659243194920312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0.30076631427197897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0.23700177428260033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0.18062740176533348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7.8560630548717633E-2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8.1177981778358943E-2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6.5847079540217512E-2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2.2885609725705364E-4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2.3748108147440684E-4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2.5986386435055E-4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0.12030707241245625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0.149482208410778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0.12290947668702683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5.4617955902526799E-2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4.5489061927152111E-3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1.0437832259074797E-3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6.4897729278805293E-4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4.7368160703732925E-4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5.360206872574917E-4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4.1241852208050128E-2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4.9492949405406363E-2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1.8565014936463601E-3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3.7776159606181287E-3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3.6666330912672796E-3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3.0069180146233996E-3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2.5817846833389182E-3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4.437329087099523E-2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9.0393681672279499E-2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0.10389657581824162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0.10808797193742369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0.10876865573285356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0.10619160045526384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0.10945158570180701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3.7730346420031002E-3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8.8759042290409082E-3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8.5040257579657753E-3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7.157473999306648E-3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1.7001741280165783E-3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2.8070234516481938E-4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1.4139791650054164E-2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0.10309758605319683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9.6463917312956379E-2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6.5858152223341029E-2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1.3956199860669472E-2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2.4363475819709794E-3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1.0571841994097855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0.70637196822770421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0.35318103714055771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4.4479404428632302E-4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5.0087849426119107E-4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5.3523008960972137E-4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4.3660056915461644E-4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1.7281931366569419E-4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5.2342376678991345E-3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4.3747737523592073E-3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3.1539449121153694E-3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4.2073733141640931E-4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2.7846875065734115E-5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1.7188463428369209E-5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1.671416291148719E-5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6.4569876423197003E-2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6.8521381211739368E-2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6.7938928042763358E-2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5.1538231755720518E-2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1.8580500116210554E-3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1.050658865900836E-4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8.4767985994805967E-5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7.327244600683872E-5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4.6037188082550375E-5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3.2082646194215164E-5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2.0670220551329705E-5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2.0152373782090643E-5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0.18324172870363001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0.19501599035269221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0.19300677144776374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0.14997900723047886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5.6794873119168001E-3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7.7084205780881385E-5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6.9959003891649033E-5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8.2618424448747539E-5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6.2051895852340247E-5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4.4407381763866102E-5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2.5584572011325853E-5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2.3153589077474961E-5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7.1262600828887204E-2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7.9344694570026325E-2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7.8220537714072197E-2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6.1078651513655997E-2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3.4068394764531044E-3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6.5215545153606344E-5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6.5385897309208217E-5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8.3791717143746552E-5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6.2721459170565527E-5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4.4118030274916356E-5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2.3426890021668607E-5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2.1434398024838595E-5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2.3755465697768101E-5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7.4727464128971896E-2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0.20406390816845499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0.19225597519899501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0.115560173451686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3.14004998135783E-2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7.8385743385321893E-3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1.05095818309975E-3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9.7494795152608307E-5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1.13117199462558E-4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1.1875369380889701E-4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1.0242978905868799E-5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9.5506817400636601E-5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2.0133572329037E-4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5.1965895798425105E-4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5.4646147877227404E-4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4.2604759697921902E-4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2.0211739979016799E-4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1.3861219709478199E-4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1.7898668614622099E-4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2.6933454739690702E-4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3.6140156956408602E-4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1.27447767577788E-5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6.2569437785398905E-5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1.3244261149124799E-4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1.90654827874202E-3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4.4320963647626603E-2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9.03245167452182E-2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0.103803649978184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0.10798467870242801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0.108632784251064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0.106012766242464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0.109157154628508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8.6635453930660702E-6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2.6331584666616302E-5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4.1199216500467202E-5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7.2655883454686199E-5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1.5131874592903201E-4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2.2826220153921001E-4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3.9091854971389699E-4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4.4101596140089499E-4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3.7217238574246801E-4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2.37226629668611E-4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2.4174873232039699E-4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2.5577453562580484E-4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1.8479323347145023E-4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1.8547810130602096E-4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1.1498668074682737E-5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5.80994729213803E-6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4.2885126709152065E-6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4.2505053612589766E-6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4.3655106894780257E-6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4.3913322707479074E-6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4.6696901285346448E-6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4.9423615771847736E-6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5.0957139243619409E-6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2.3481373975132659E-3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2.2958873799725039E-3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2.2670672197040343E-3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3.4613736620875586E-6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5.2288359708944757E-6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5.7017272776121352E-6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5.7907018669743895E-6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5.6199280174670172E-6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5.5930949633431164E-6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5.7657426989911499E-6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6.002867516200237E-6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6.2162066434562902E-6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1.5111103180659549E-4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1.6036465558794415E-4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1.612126073670071E-4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1.5398388446263983E-5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8.4782473784844903E-6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7.7591823996754041E-6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7.402711398191517E-6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7.2791091834367584E-6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7.3191905368317479E-6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7.303238881984152E-6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7.2830585859421706E-6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7.2026104000415545E-6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2.5354826401443385E-3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2.3616314700147167E-3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2.1842905016302566E-6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7.9024934654131239E-6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9.3419218619578967E-6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9.0630387154813428E-6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8.5210669266198148E-6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8.473619176674974E-6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8.0413036524196046E-6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7.4172937666917648E-6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7.1304208879057827E-6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5.6998574879225616</v>
      </c>
      <c r="G1954" s="3">
        <f t="shared" ref="G1954:K1954" si="2155">SUM(G1955:G1977)</f>
        <v>5.6817480817067914</v>
      </c>
      <c r="H1954" s="3">
        <f t="shared" si="2155"/>
        <v>5.8446876754847397</v>
      </c>
      <c r="I1954" s="3">
        <f t="shared" si="2155"/>
        <v>6.6000957905658124</v>
      </c>
      <c r="J1954" s="3">
        <f t="shared" si="2155"/>
        <v>6.8456399468347877</v>
      </c>
      <c r="K1954" s="3">
        <f t="shared" si="2155"/>
        <v>7.093837322643207</v>
      </c>
      <c r="L1954" s="3">
        <f t="shared" ref="L1954:O1954" si="2156">SUM(L1955:L1977)</f>
        <v>7.3691559824802964</v>
      </c>
      <c r="M1954" s="3">
        <f t="shared" si="2156"/>
        <v>7.6658498042823506</v>
      </c>
      <c r="N1954" s="3">
        <f t="shared" si="2156"/>
        <v>7.9164836273013508</v>
      </c>
      <c r="O1954" s="3">
        <f t="shared" si="2156"/>
        <v>8.1769532814691228</v>
      </c>
      <c r="P1954" s="3">
        <f>SUM(P1955:P1977)</f>
        <v>8.5044639796136892</v>
      </c>
      <c r="Q1954" s="3">
        <f>SUM(Q1955:Q1977)</f>
        <v>8.8870279574885558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3.2417310373913349E-2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4.3039789660242441E-3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1.1562606651520153E-2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2.5646645646084116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2.6322325731982503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2.7004164875053829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2.8189972193776436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2.9506852409560871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3.0554703703637922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2.9724377990830657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1.8714520876846743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1.3672589574585075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4.7667710172026104E-3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8.2455609468464006E-3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1.2895539363617781E-2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0.75054546956421742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0.78302478432921796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0.81570262137613991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0.84283096836396665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0.86913412421847513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0.89015001415973172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0.91064781816221474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0.93376238026002645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0.93007154651507684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1.55434705825661E-2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1.1139363937713634E-2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1.2478504393615733E-2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1.9811266609148548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1.8957321222513921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1.79214367999625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1.6467128122733696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1.48929345907383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1.3648073155263005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1.42834986600922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2.5077089981438201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3.0168602576790602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3.4821265798712326E-4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3.8757162160549995E-4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5.3776683183304099E-4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2.6321361910767879E-4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3.68278411030204E-4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4.4511965333455595E-4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4.9628490059549612E-4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7.7984316826377521E-4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6.2820938863842202E-4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7.6877537361988901E-4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8.783374643213731E-4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1.3724893449616211E-3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0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0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0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0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0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0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0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0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0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0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0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1.04469680827343E-5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7.9311514193357516E-6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8.3014080369838601E-3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9.3290197701585802E-3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6.4424623097610035E-4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2.0017317635891139E-3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3.0561781034316366E-3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6.4488861393433477E-3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1.7305077084350001E-2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3.2224948228892505E-2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0.23715104980157425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1.5143524905866808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2.2234879973107913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7.5400629917076703E-4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1.1959098840959601E-3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8.6787763252580297E-4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1.5180221276293255E-3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2.12965263711489E-3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3.6915104952682199E-3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6.5072810400513999E-3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9.5349909480851106E-3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1.5484180737349799E-2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2.0108493878749602E-2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5.8096432588810074E-2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6.9858773223385101E-2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0.91086238618676307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1.30181919860977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1.53066696240727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1.77980577738195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2.04986426148692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2.33203450178517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2.5635592532131302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2.6119943197830198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1.65600642794438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1.28957379524712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1.2213228542937699E-5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8.9363797042764696E-6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3.8491261371431295E-5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6.4954307345645206E-5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6.7594199762596401E-5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1.05426413074791E-4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1.0811794091451199E-4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1.1947251905904799E-4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1.94763651037017E-4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3.0648134422615002E-4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4.5678324113116577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0.64349734467136943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1.1679418153210623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1.1054718326635946E-4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9.6873213169734393E-6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-1.5738627640344011E-6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-7.6209668970089979E-7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0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0.18461603375527399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0.22909667777806481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0.38632870722966867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0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0.80681434599156099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0.95434369068389635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0.95460654456881555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2.46455550872116E-5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6.4334801895374997E-5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4.5420048286888636E-5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4.8505430474093985E-6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4.0753186531175989E-7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3.2143365691249693E-3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1.3216208197430152E-4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1.3350815212312091E-4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8.3569715213203721E-2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1.8573027870986202E-4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2.07169504357402E-3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2.4575661553399085E-6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1.9903327821390201E-6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0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0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0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9.2076019627142905E-5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2.9840373541468301E-2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5.6181824148992794E-6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2.6359813062004601E-6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0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4.8797730029828703E-5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2.7853461128281499E-4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2.6553106324859E-5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1.0090743125492199E-5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1.0090743125492199E-5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1.7872918295206001E-6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1.19635619719915E-5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2.8489238597093149</v>
      </c>
      <c r="G1978" s="3">
        <f t="shared" ref="G1978" si="2159">SUM(G1979:G2001)</f>
        <v>2.9339444220590813</v>
      </c>
      <c r="H1978" s="3">
        <f t="shared" ref="H1978" si="2160">SUM(H1979:H2001)</f>
        <v>2.8857003729310375</v>
      </c>
      <c r="I1978" s="3">
        <f t="shared" ref="I1978" si="2161">SUM(I1979:I2001)</f>
        <v>2.9275090688043099</v>
      </c>
      <c r="J1978" s="3">
        <f t="shared" ref="J1978" si="2162">SUM(J1979:J2001)</f>
        <v>2.9274911488196045</v>
      </c>
      <c r="K1978" s="3">
        <f t="shared" ref="K1978" si="2163">SUM(K1979:K2001)</f>
        <v>2.9283264321651141</v>
      </c>
      <c r="L1978" s="3">
        <f t="shared" ref="L1978:O1978" si="2164">SUM(L1979:L2001)</f>
        <v>2.9379351906051219</v>
      </c>
      <c r="M1978" s="3">
        <f t="shared" si="2164"/>
        <v>2.9553786987268675</v>
      </c>
      <c r="N1978" s="3">
        <f t="shared" si="2164"/>
        <v>3.0512306860599971</v>
      </c>
      <c r="O1978" s="3">
        <f t="shared" si="2164"/>
        <v>3.1732416698592627</v>
      </c>
      <c r="P1978" s="3">
        <f>SUM(P1979:P2001)</f>
        <v>3.2678043862519996</v>
      </c>
      <c r="Q1978" s="3">
        <f>SUM(Q1979:Q2001)</f>
        <v>3.3513529487210372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1.8851416904857299E-3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2.7501519263149875E-3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4.4797178818312697E-3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1.4101061101650807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1.39184367982913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1.3879863923444371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1.3822888389882948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1.3713409595914576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1.3909871171201109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1.3755652121577244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1.3998284129261647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1.3615499049665361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3.8303502179095703E-3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3.0343103221518509E-3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4.4656836492008882E-3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0.60044101301908037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0.615962894002407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0.6148174105423404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0.61856866082096784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0.6261709072836531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0.60430922326631331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0.61159924768513851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0.56868404128309469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0.53584155921166199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1.0057130933835902E-3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1.4377445680564468E-3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1.8116488905478342E-3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2.3105364550222102E-3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4.9470039295017188E-3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8.1827043955829803E-3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1.1706491937926007E-2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1.6453812181647102E-2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1.9530963054066888E-2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2.8161420196026101E-2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4.7218754224444999E-2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0.11861488078684899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1.33174801479363E-4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2.60387224267051E-4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1.8351661232455201E-4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2.9531079787095899E-4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3.9683558091813212E-4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4.354885335689568E-4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6.4648240549081192E-4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5.55570179489755E-4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6.3667591927578295E-4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8.1742229616221709E-4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1.1649788722012278E-3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1.02888105078488E-5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1.02888105078488E-5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2.1606187009321002E-6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1.09066499398608E-5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1.09066499398608E-5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2.29036308974749E-6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0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3.8708982186791896E-3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5.0005821968492348E-3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2.7387067459429099E-3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1.8073790255903451E-2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2.1849487897490898E-2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3.3009802708521975E-2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5.655281724485485E-2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8.5126245375060902E-2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0.1751889519012991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0.20069627188646216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0.27777436464202176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6.8815566588296701E-4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0.140998881246817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0.64717433706001604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0.63390212840301818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0.63572746974899352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0.63531290067239099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0.63154370994182818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0.69267412150822794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0.72437773675156758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0.80395304287099467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0.87323694698064303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2.5487893086448998E-4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4.6373615779338106E-3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0.26449482335331298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0.26239245600443201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0.25930029684745404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0.25655159635852498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0.25257802944444202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0.25795309017646001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0.25760765251647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0.24643603685364601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0.18289940246286399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1.05252249524269E-5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2.2394747794384902E-5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2.2623177295837198E-5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3.7804590708903801E-5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6.1383826105937595E-5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6.1410584925389208E-5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9.1980633494008306E-5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9.4355380267191E-5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1.04772731761412E-4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1.7040391103061701E-4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2.7091079826031502E-4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1.3033190156729555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0.8584742459016339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1.0576563827159529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1.1576623333998254E-5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0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0.80050060097488485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0.80121283818981825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0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0.2039571533872224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0.1959040525098045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0.19606992249434968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1.1555958612463505E-2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1.2068781224396053E-4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1.3330969320282497E-4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2.9721488573356516E-2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2.1200399172269799E-4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1.6216460654675899E-3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1.7968249284993548E-7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1.3073948063069939E-6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0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0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0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8.4957697605641405E-5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6.0396658296423596E-4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4.8791544221100049E-6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2.0015280439070401E-6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0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0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3.3419256421223501E-5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1.92167164402574E-4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1.1147918870764992E-5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1.1848699401049299E-5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393.01678076463708</v>
      </c>
      <c r="G2002" s="3">
        <f t="shared" ref="G2002:K2002" si="2167">SUM(G2003:G2011)</f>
        <v>399.40178092629003</v>
      </c>
      <c r="H2002" s="3">
        <f t="shared" si="2167"/>
        <v>407.08022441096102</v>
      </c>
      <c r="I2002" s="3">
        <f t="shared" si="2167"/>
        <v>419.87897673799239</v>
      </c>
      <c r="J2002" s="3">
        <f t="shared" si="2167"/>
        <v>443.9150070094156</v>
      </c>
      <c r="K2002" s="3">
        <f t="shared" si="2167"/>
        <v>467.97736042474253</v>
      </c>
      <c r="L2002" s="3">
        <f t="shared" ref="L2002:O2002" si="2168">SUM(L2003:L2011)</f>
        <v>487.49265891406844</v>
      </c>
      <c r="M2002" s="3">
        <f t="shared" si="2168"/>
        <v>507.02731123995488</v>
      </c>
      <c r="N2002" s="3">
        <f t="shared" si="2168"/>
        <v>507.03022813458313</v>
      </c>
      <c r="O2002" s="3">
        <f t="shared" si="2168"/>
        <v>507.02812093154239</v>
      </c>
      <c r="P2002" s="3">
        <f>SUM(P2003:P2011)</f>
        <v>507.02886921828741</v>
      </c>
      <c r="Q2002" s="3">
        <f>SUM(Q2003:Q2011)</f>
        <v>507.02632671071092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1.9499722375444564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1.6990000000000003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3.7914027573819178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14.089198223690818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58.342574187833421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195.15333332124374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345.00272888741569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356.70114221518901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369.52472914417251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369.60670528366882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369.68653896145884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369.79762022793352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369.92048338150494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1.62351295483973E-3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2.14876648543254E-3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1.2845719673741022E-4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1.0261528240343501E-4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9.2747094584042311E-5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8.9745563518735895E-5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9.0510454891987372E-5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9.6948985311917594E-5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8.6376839147931508E-5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9.1792351353100888E-5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1.3776486178647298E-4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39.828780795574758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12.435000000000002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14.159222634519502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26.540280590973065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47.599888827724058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69.236225031871697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41.301610133697643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45.449520600815866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50.013880426755108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50.064169450546395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50.12585790312351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50.159815960684149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50.089258304510963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228.68491420951241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198.46057841108669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152.66198606061096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106.1689514734459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125.16546452847862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125.22976495218143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70.976142070541513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9.0796601748942987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9.0270110672533548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4.8787814134581682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0.31408137943181591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0.26370826192267338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0.20165736480816646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0.16727664896022926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0.23712904608628102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14.4185737497333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55.148194463592695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150.658947818869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170.44303193791364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72.643255408649935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80.460456514103186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87.17186279150657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87.092878668178301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87.011304486350312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86.901394386915044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86.776644145089975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2.2501620485595231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1.8898486654684767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1.4739846867599598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2.9620424943212838E-3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2.6539282098579698E-3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2.6621806313297568E-3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2.668424938756909E-3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2.6669876340082404E-3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2.6695212816851737E-3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2.6758389624568801E-3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2.6702014431004991E-3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2.6740686569605939E-3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41.466708658554268</v>
      </c>
      <c r="G2012" s="3">
        <f t="shared" ref="G2012" si="2171">SUM(G2013:G2021)</f>
        <v>43.007391117583317</v>
      </c>
      <c r="H2012" s="3">
        <f t="shared" ref="H2012" si="2172">SUM(H2013:H2021)</f>
        <v>43.497526631294143</v>
      </c>
      <c r="I2012" s="3">
        <f t="shared" ref="I2012" si="2173">SUM(I2013:I2021)</f>
        <v>45.398263598137419</v>
      </c>
      <c r="J2012" s="3">
        <f t="shared" ref="J2012" si="2174">SUM(J2013:J2021)</f>
        <v>47.377774365082004</v>
      </c>
      <c r="K2012" s="3">
        <f t="shared" ref="K2012" si="2175">SUM(K2013:K2021)</f>
        <v>49.35830520494077</v>
      </c>
      <c r="L2012" s="3">
        <f t="shared" ref="L2012:O2012" si="2176">SUM(L2013:L2021)</f>
        <v>51.363652424224362</v>
      </c>
      <c r="M2012" s="3">
        <f t="shared" si="2176"/>
        <v>53.368703633391171</v>
      </c>
      <c r="N2012" s="3">
        <f t="shared" si="2176"/>
        <v>55.268673368265326</v>
      </c>
      <c r="O2012" s="3">
        <f t="shared" si="2176"/>
        <v>57.194516102730404</v>
      </c>
      <c r="P2012" s="3">
        <f>SUM(P2013:P2021)</f>
        <v>59.231488444499774</v>
      </c>
      <c r="Q2012" s="3">
        <f>SUM(Q2013:Q2021)</f>
        <v>61.549877633355365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2.8776046250319199E-2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2.1689283352859367E-2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2.3052127339597182E-2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8.9781701536987765E-3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3.5272105613109303E-3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6.7067824520448596E-3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8.723758582087229E-3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1.5758015187034499E-2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2.38298820317191E-2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3.0722724106899999E-2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5.7554129123950803E-2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0.16052896722833701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1.0412583575856501E-2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3.006012501467043E-3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3.0760475138894997E-3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2.4963316135849273E-4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2.4675769957990199E-4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2.4315681987301433E-4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2.3926790633100101E-4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2.3748742234134E-4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2.3406180397170099E-4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2.2885833991093501E-4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2.2608383477491721E-4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2.23475863930021E-4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29.661986550256948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19.774650584124021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19.774651155512487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11.726317199113588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13.726306287306816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10.724416179351408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0.98783403219138677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7.0036768567808202E-3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1.0143160205472601E-2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8.6194962807981303E-3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9.9967886544757596E-3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1.1041121412745899E-2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9.5288338043716496E-3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1.3837200160346501E-2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1.8077363657566601E-2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9.4770006072410293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12.9675847658946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34.509106300599797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47.362229821955097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49.336435527519996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51.341296697719798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53.337933298071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55.228789080763796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57.149254751538706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59.155089120961499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61.366264975550997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3.9216279357560897E-2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4.7383430571281502E-3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4.7463556821639502E-3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4.7621286978494007E-3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4.7668980092370203E-3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4.7765779433835594E-3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4.7732037353443299E-3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4.7780440563163296E-3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4.7792222530892402E-3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4.7809349405154196E-3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4.7819104192046236E-3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4.7828510545350599E-3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2.4586575716592599E-4</v>
      </c>
      <c r="G2022" s="3">
        <f t="shared" ref="G2022" si="2180">SUM(G2023,G2027,G2030)</f>
        <v>2.9713380332634082E-4</v>
      </c>
      <c r="H2022" s="3">
        <f t="shared" ref="H2022" si="2181">SUM(H2023,H2027,H2030)</f>
        <v>3.0005604546501428E-4</v>
      </c>
      <c r="I2022" s="3">
        <f t="shared" ref="I2022" si="2182">SUM(I2023,I2027,I2030)</f>
        <v>3.5113991844575081E-4</v>
      </c>
      <c r="J2022" s="3">
        <f t="shared" ref="J2022" si="2183">SUM(J2023,J2027,J2030)</f>
        <v>1.2135223075659196E-3</v>
      </c>
      <c r="K2022" s="3">
        <f t="shared" ref="K2022" si="2184">SUM(K2023,K2027,K2030)</f>
        <v>2.1081591733323364E-3</v>
      </c>
      <c r="L2022" s="3">
        <f t="shared" ref="L2022:O2022" si="2185">SUM(L2023,L2027,L2030)</f>
        <v>2.155871532021542E-3</v>
      </c>
      <c r="M2022" s="3">
        <f t="shared" si="2185"/>
        <v>1.1647691849323993E-2</v>
      </c>
      <c r="N2022" s="3">
        <f t="shared" si="2185"/>
        <v>1.0956372572571369E-2</v>
      </c>
      <c r="O2022" s="3">
        <f t="shared" si="2185"/>
        <v>4.1869300605918355E-2</v>
      </c>
      <c r="P2022" s="3">
        <f>SUM(P2023,P2027,P2030)</f>
        <v>5.9359188621870583E-2</v>
      </c>
      <c r="Q2022" s="3">
        <f>SUM(Q2023,Q2027,Q2030)</f>
        <v>6.1514276516918286E-2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2.4586575716592599E-4</v>
      </c>
      <c r="G2023" s="1" cm="1">
        <f t="array" ref="G2023">SUMPRODUCT(ISNUMBER(SEARCH("SUP_ELCH2*",[1]OUT_SyntheticFuels!$C$4:$C$1000))*1,("Var_cap"=[1]OUT_SyntheticFuels!$B$4:$B$1000)*1,[1]OUT_SyntheticFuels!F$4:F$1000)</f>
        <v>2.9713380332634082E-4</v>
      </c>
      <c r="H2023" s="1" cm="1">
        <f t="array" ref="H2023">SUMPRODUCT(ISNUMBER(SEARCH("SUP_ELCH2*",[1]OUT_SyntheticFuels!$C$4:$C$1000))*1,("Var_cap"=[1]OUT_SyntheticFuels!$B$4:$B$1000)*1,[1]OUT_SyntheticFuels!G$4:G$1000)</f>
        <v>3.0005604546501428E-4</v>
      </c>
      <c r="I2023" s="1" cm="1">
        <f t="array" ref="I2023">SUMPRODUCT(ISNUMBER(SEARCH("SUP_ELCH2*",[1]OUT_SyntheticFuels!$C$4:$C$1000))*1,("Var_cap"=[1]OUT_SyntheticFuels!$B$4:$B$1000)*1,[1]OUT_SyntheticFuels!H$4:H$1000)</f>
        <v>3.5055291825596575E-4</v>
      </c>
      <c r="J2023" s="1" cm="1">
        <f t="array" ref="J2023">SUMPRODUCT(ISNUMBER(SEARCH("SUP_ELCH2*",[1]OUT_SyntheticFuels!$C$4:$C$1000))*1,("Var_cap"=[1]OUT_SyntheticFuels!$B$4:$B$1000)*1,[1]OUT_SyntheticFuels!I$4:I$1000)</f>
        <v>1.2122158621862232E-3</v>
      </c>
      <c r="K2023" s="1" cm="1">
        <f t="array" ref="K2023">SUMPRODUCT(ISNUMBER(SEARCH("SUP_ELCH2*",[1]OUT_SyntheticFuels!$C$4:$C$1000))*1,("Var_cap"=[1]OUT_SyntheticFuels!$B$4:$B$1000)*1,[1]OUT_SyntheticFuels!J$4:J$1000)</f>
        <v>2.1062155805785438E-3</v>
      </c>
      <c r="L2023" s="1" cm="1">
        <f t="array" ref="L2023">SUMPRODUCT(ISNUMBER(SEARCH("SUP_ELCH2*",[1]OUT_SyntheticFuels!$C$4:$C$1000))*1,("Var_cap"=[1]OUT_SyntheticFuels!$B$4:$B$1000)*1,[1]OUT_SyntheticFuels!K$4:K$1000)</f>
        <v>2.1528191789524018E-3</v>
      </c>
      <c r="M2023" s="1" cm="1">
        <f t="array" ref="M2023">SUMPRODUCT(ISNUMBER(SEARCH("SUP_ELCH2*",[1]OUT_SyntheticFuels!$C$4:$C$1000))*1,("Var_cap"=[1]OUT_SyntheticFuels!$B$4:$B$1000)*1,[1]OUT_SyntheticFuels!L$4:L$1000)</f>
        <v>1.1337458089922462E-2</v>
      </c>
      <c r="N2023" s="1" cm="1">
        <f t="array" ref="N2023">SUMPRODUCT(ISNUMBER(SEARCH("SUP_ELCH2*",[1]OUT_SyntheticFuels!$C$4:$C$1000))*1,("Var_cap"=[1]OUT_SyntheticFuels!$B$4:$B$1000)*1,[1]OUT_SyntheticFuels!M$4:M$1000)</f>
        <v>1.0641261938871813E-2</v>
      </c>
      <c r="O2023" s="1" cm="1">
        <f t="array" ref="O2023">SUMPRODUCT(ISNUMBER(SEARCH("SUP_ELCH2*",[1]OUT_SyntheticFuels!$C$4:$C$1000))*1,("Var_cap"=[1]OUT_SyntheticFuels!$B$4:$B$1000)*1,[1]OUT_SyntheticFuels!N$4:N$1000)</f>
        <v>4.1370019118597966E-2</v>
      </c>
      <c r="P2023" s="1" cm="1">
        <f t="array" ref="P2023">SUMPRODUCT(ISNUMBER(SEARCH("SUP_ELCH2*",[1]OUT_SyntheticFuels!$C$4:$C$1000))*1,("Var_cap"=[1]OUT_SyntheticFuels!$B$4:$B$1000)*1,[1]OUT_SyntheticFuels!O$4:O$1000)</f>
        <v>5.8840809901164498E-2</v>
      </c>
      <c r="Q2023" s="1" cm="1">
        <f t="array" ref="Q2023">SUMPRODUCT(ISNUMBER(SEARCH("SUP_ELCH2*",[1]OUT_SyntheticFuels!$C$4:$C$1000))*1,("Var_cap"=[1]OUT_SyntheticFuels!$B$4:$B$1000)*1,[1]OUT_SyntheticFuels!P$4:P$1000)</f>
        <v>5.9908902623440993E-2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2.4586575716592599E-4</v>
      </c>
      <c r="G2024" s="1">
        <f t="shared" ref="G2024" si="2189">G2023-G2025-G2026</f>
        <v>2.9713380332634082E-4</v>
      </c>
      <c r="H2024" s="1">
        <f t="shared" ref="H2024" si="2190">H2023-H2025-H2026</f>
        <v>3.0005604546501428E-4</v>
      </c>
      <c r="I2024" s="1">
        <f t="shared" ref="I2024" si="2191">I2023-I2025-I2026</f>
        <v>3.4392597908241901E-4</v>
      </c>
      <c r="J2024" s="1">
        <f t="shared" ref="J2024" si="2192">J2023-J2025-J2026</f>
        <v>1.1673953066551328E-3</v>
      </c>
      <c r="K2024" s="1">
        <f t="shared" ref="K2024" si="2193">K2023-K2025-K2026</f>
        <v>1.653368235932639E-3</v>
      </c>
      <c r="L2024" s="1">
        <f t="shared" ref="L2024:O2024" si="2194">L2023-L2025-L2026</f>
        <v>1.5850826704005389E-3</v>
      </c>
      <c r="M2024" s="1">
        <f t="shared" si="2194"/>
        <v>1.0474965442755356E-2</v>
      </c>
      <c r="N2024" s="1">
        <f t="shared" si="2194"/>
        <v>9.9004030709340801E-3</v>
      </c>
      <c r="O2024" s="1">
        <f t="shared" si="2194"/>
        <v>4.0445324883108466E-2</v>
      </c>
      <c r="P2024" s="1">
        <f>P2023-P2025-P2026</f>
        <v>5.794253778299667E-2</v>
      </c>
      <c r="Q2024" s="1">
        <f>Q2023-Q2025-Q2026</f>
        <v>5.8213200509105403E-2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6.6269391735467197E-6</v>
      </c>
      <c r="J2025" s="1" cm="1">
        <f t="array" ref="J2025">SUMPRODUCT(ISNUMBER(SEARCH("SUP_ELCH2*D",[1]OUT_SyntheticFuels!$C$4:$C$1000))*1,("Var_cap"=[1]OUT_SyntheticFuels!$B$4:$B$1000)*1,[1]OUT_SyntheticFuels!I$4:I$1000)</f>
        <v>4.4820555531090403E-5</v>
      </c>
      <c r="K2025" s="1" cm="1">
        <f t="array" ref="K2025">SUMPRODUCT(ISNUMBER(SEARCH("SUP_ELCH2*D",[1]OUT_SyntheticFuels!$C$4:$C$1000))*1,("Var_cap"=[1]OUT_SyntheticFuels!$B$4:$B$1000)*1,[1]OUT_SyntheticFuels!J$4:J$1000)</f>
        <v>1.18474719024917E-4</v>
      </c>
      <c r="L2025" s="1" cm="1">
        <f t="array" ref="L2025">SUMPRODUCT(ISNUMBER(SEARCH("SUP_ELCH2*D",[1]OUT_SyntheticFuels!$C$4:$C$1000))*1,("Var_cap"=[1]OUT_SyntheticFuels!$B$4:$B$1000)*1,[1]OUT_SyntheticFuels!K$4:K$1000)</f>
        <v>1.4727728183110199E-4</v>
      </c>
      <c r="M2025" s="1" cm="1">
        <f t="array" ref="M2025">SUMPRODUCT(ISNUMBER(SEARCH("SUP_ELCH2*D",[1]OUT_SyntheticFuels!$C$4:$C$1000))*1,("Var_cap"=[1]OUT_SyntheticFuels!$B$4:$B$1000)*1,[1]OUT_SyntheticFuels!L$4:L$1000)</f>
        <v>1.8218217785580999E-4</v>
      </c>
      <c r="N2025" s="1" cm="1">
        <f t="array" ref="N2025">SUMPRODUCT(ISNUMBER(SEARCH("SUP_ELCH2*D",[1]OUT_SyntheticFuels!$C$4:$C$1000))*1,("Var_cap"=[1]OUT_SyntheticFuels!$B$4:$B$1000)*1,[1]OUT_SyntheticFuels!M$4:M$1000)</f>
        <v>1.6141125727614299E-4</v>
      </c>
      <c r="O2025" s="1" cm="1">
        <f t="array" ref="O2025">SUMPRODUCT(ISNUMBER(SEARCH("SUP_ELCH2*D",[1]OUT_SyntheticFuels!$C$4:$C$1000))*1,("Var_cap"=[1]OUT_SyntheticFuels!$B$4:$B$1000)*1,[1]OUT_SyntheticFuels!N$4:N$1000)</f>
        <v>1.8954405155591599E-4</v>
      </c>
      <c r="P2025" s="1" cm="1">
        <f t="array" ref="P2025">SUMPRODUCT(ISNUMBER(SEARCH("SUP_ELCH2*D",[1]OUT_SyntheticFuels!$C$4:$C$1000))*1,("Var_cap"=[1]OUT_SyntheticFuels!$B$4:$B$1000)*1,[1]OUT_SyntheticFuels!O$4:O$1000)</f>
        <v>1.6618687842451501E-4</v>
      </c>
      <c r="Q2025" s="1" cm="1">
        <f t="array" ref="Q2025">SUMPRODUCT(ISNUMBER(SEARCH("SUP_ELCH2*D",[1]OUT_SyntheticFuels!$C$4:$C$1000))*1,("Var_cap"=[1]OUT_SyntheticFuels!$B$4:$B$1000)*1,[1]OUT_SyntheticFuels!P$4:P$1000)</f>
        <v>3.03969886767473E-4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3.34372625620988E-4</v>
      </c>
      <c r="L2026" s="1" cm="1">
        <f t="array" ref="L2026">SUMPRODUCT(ISNUMBER(SEARCH("SUP_ELCH2*SOEC*",[1]OUT_SyntheticFuels!$C$4:$C$1000))*1,("Var_cap"=[1]OUT_SyntheticFuels!$B$4:$B$1000)*1,[1]OUT_SyntheticFuels!K$4:K$1000)</f>
        <v>4.2045922672076069E-4</v>
      </c>
      <c r="M2026" s="1" cm="1">
        <f t="array" ref="M2026">SUMPRODUCT(ISNUMBER(SEARCH("SUP_ELCH2*SOEC*",[1]OUT_SyntheticFuels!$C$4:$C$1000))*1,("Var_cap"=[1]OUT_SyntheticFuels!$B$4:$B$1000)*1,[1]OUT_SyntheticFuels!L$4:L$1000)</f>
        <v>6.803104693112955E-4</v>
      </c>
      <c r="N2026" s="1" cm="1">
        <f t="array" ref="N2026">SUMPRODUCT(ISNUMBER(SEARCH("SUP_ELCH2*SOEC*",[1]OUT_SyntheticFuels!$C$4:$C$1000))*1,("Var_cap"=[1]OUT_SyntheticFuels!$B$4:$B$1000)*1,[1]OUT_SyntheticFuels!M$4:M$1000)</f>
        <v>5.7944761066159017E-4</v>
      </c>
      <c r="O2026" s="1" cm="1">
        <f t="array" ref="O2026">SUMPRODUCT(ISNUMBER(SEARCH("SUP_ELCH2*SOEC*",[1]OUT_SyntheticFuels!$C$4:$C$1000))*1,("Var_cap"=[1]OUT_SyntheticFuels!$B$4:$B$1000)*1,[1]OUT_SyntheticFuels!N$4:N$1000)</f>
        <v>7.3515018393358078E-4</v>
      </c>
      <c r="P2026" s="1" cm="1">
        <f t="array" ref="P2026">SUMPRODUCT(ISNUMBER(SEARCH("SUP_ELCH2*SOEC*",[1]OUT_SyntheticFuels!$C$4:$C$1000))*1,("Var_cap"=[1]OUT_SyntheticFuels!$B$4:$B$1000)*1,[1]OUT_SyntheticFuels!O$4:O$1000)</f>
        <v>7.3208523974331325E-4</v>
      </c>
      <c r="Q2026" s="1" cm="1">
        <f t="array" ref="Q2026">SUMPRODUCT(ISNUMBER(SEARCH("SUP_ELCH2*SOEC*",[1]OUT_SyntheticFuels!$C$4:$C$1000))*1,("Var_cap"=[1]OUT_SyntheticFuels!$B$4:$B$1000)*1,[1]OUT_SyntheticFuels!P$4:P$1000)</f>
        <v>1.3917322275681134E-3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5.8700018978508699E-7</v>
      </c>
      <c r="J2027" s="1">
        <f t="shared" ref="J2027" si="2199">SUM(J2028:J2029)</f>
        <v>1.3064453796964151E-6</v>
      </c>
      <c r="K2027" s="1">
        <f t="shared" ref="K2027" si="2200">SUM(K2028:K2029)</f>
        <v>1.943592753792505E-6</v>
      </c>
      <c r="L2027" s="1">
        <f t="shared" ref="L2027:O2027" si="2201">SUM(L2028:L2029)</f>
        <v>3.0523530691401798E-6</v>
      </c>
      <c r="M2027" s="1">
        <f t="shared" si="2201"/>
        <v>1.3688030205859499E-4</v>
      </c>
      <c r="N2027" s="1">
        <f t="shared" si="2201"/>
        <v>1.3856167705491099E-4</v>
      </c>
      <c r="O2027" s="1">
        <f t="shared" si="2201"/>
        <v>1.9621234162884048E-4</v>
      </c>
      <c r="P2027" s="1">
        <f>SUM(P2028:P2029)</f>
        <v>1.9894405538226838E-4</v>
      </c>
      <c r="Q2027" s="1">
        <f>SUM(Q2028:Q2029)</f>
        <v>4.3720862326354886E-4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5.8700018978508699E-7</v>
      </c>
      <c r="J2028" s="1" cm="1">
        <f t="array" ref="J2028">SUMPRODUCT(ISNUMBER(SEARCH("SUP_NGAH2",[1]OUT_SyntheticFuels!$C$4:$C$1000))*1,("Var_cap"=[1]OUT_SyntheticFuels!$B$4:$B$1000)*1,[1]OUT_SyntheticFuels!I$4:I$1000)-J2029</f>
        <v>1.3064453796964151E-6</v>
      </c>
      <c r="K2028" s="1" cm="1">
        <f t="array" ref="K2028">SUMPRODUCT(ISNUMBER(SEARCH("SUP_NGAH2",[1]OUT_SyntheticFuels!$C$4:$C$1000))*1,("Var_cap"=[1]OUT_SyntheticFuels!$B$4:$B$1000)*1,[1]OUT_SyntheticFuels!J$4:J$1000)-K2029</f>
        <v>1.943592753792505E-6</v>
      </c>
      <c r="L2028" s="1" cm="1">
        <f t="array" ref="L2028">SUMPRODUCT(ISNUMBER(SEARCH("SUP_NGAH2",[1]OUT_SyntheticFuels!$C$4:$C$1000))*1,("Var_cap"=[1]OUT_SyntheticFuels!$B$4:$B$1000)*1,[1]OUT_SyntheticFuels!K$4:K$1000)-L2029</f>
        <v>3.0523530691401798E-6</v>
      </c>
      <c r="M2028" s="1" cm="1">
        <f t="array" ref="M2028">SUMPRODUCT(ISNUMBER(SEARCH("SUP_NGAH2",[1]OUT_SyntheticFuels!$C$4:$C$1000))*1,("Var_cap"=[1]OUT_SyntheticFuels!$B$4:$B$1000)*1,[1]OUT_SyntheticFuels!L$4:L$1000)-M2029</f>
        <v>1.3688030205859499E-4</v>
      </c>
      <c r="N2028" s="1" cm="1">
        <f t="array" ref="N2028">SUMPRODUCT(ISNUMBER(SEARCH("SUP_NGAH2",[1]OUT_SyntheticFuels!$C$4:$C$1000))*1,("Var_cap"=[1]OUT_SyntheticFuels!$B$4:$B$1000)*1,[1]OUT_SyntheticFuels!M$4:M$1000)-N2029</f>
        <v>1.3856167705491099E-4</v>
      </c>
      <c r="O2028" s="1" cm="1">
        <f t="array" ref="O2028">SUMPRODUCT(ISNUMBER(SEARCH("SUP_NGAH2",[1]OUT_SyntheticFuels!$C$4:$C$1000))*1,("Var_cap"=[1]OUT_SyntheticFuels!$B$4:$B$1000)*1,[1]OUT_SyntheticFuels!N$4:N$1000)-O2029</f>
        <v>1.9621234162884048E-4</v>
      </c>
      <c r="P2028" s="1" cm="1">
        <f t="array" ref="P2028">SUMPRODUCT(ISNUMBER(SEARCH("SUP_NGAH2",[1]OUT_SyntheticFuels!$C$4:$C$1000))*1,("Var_cap"=[1]OUT_SyntheticFuels!$B$4:$B$1000)*1,[1]OUT_SyntheticFuels!O$4:O$1000)-P2029</f>
        <v>1.9894405538226838E-4</v>
      </c>
      <c r="Q2028" s="1" cm="1">
        <f t="array" ref="Q2028">SUMPRODUCT(ISNUMBER(SEARCH("SUP_NGAH2",[1]OUT_SyntheticFuels!$C$4:$C$1000))*1,("Var_cap"=[1]OUT_SyntheticFuels!$B$4:$B$1000)*1,[1]OUT_SyntheticFuels!P$4:P$1000)-Q2029</f>
        <v>4.3720862326354886E-4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0</v>
      </c>
      <c r="L2029" s="1" cm="1">
        <f t="array" ref="L2029">SUMPRODUCT(ISNUMBER(SEARCH("SUP_NGAH2CCS",[1]OUT_SyntheticFuels!$C$4:$C$1000))*1,("Var_cap"=[1]OUT_SyntheticFuels!$B$4:$B$1000)*1,[1]OUT_SyntheticFuels!K$4:K$1000)</f>
        <v>0</v>
      </c>
      <c r="M2029" s="1" cm="1">
        <f t="array" ref="M2029">SUMPRODUCT(ISNUMBER(SEARCH("SUP_NGAH2CCS",[1]OUT_SyntheticFuels!$C$4:$C$1000))*1,("Var_cap"=[1]OUT_SyntheticFuels!$B$4:$B$1000)*1,[1]OUT_SyntheticFuels!L$4:L$1000)</f>
        <v>0</v>
      </c>
      <c r="N2029" s="1" cm="1">
        <f t="array" ref="N2029">SUMPRODUCT(ISNUMBER(SEARCH("SUP_NGAH2CCS",[1]OUT_SyntheticFuels!$C$4:$C$1000))*1,("Var_cap"=[1]OUT_SyntheticFuels!$B$4:$B$1000)*1,[1]OUT_SyntheticFuels!M$4:M$1000)</f>
        <v>0</v>
      </c>
      <c r="O2029" s="1" cm="1">
        <f t="array" ref="O2029">SUMPRODUCT(ISNUMBER(SEARCH("SUP_NGAH2CCS",[1]OUT_SyntheticFuels!$C$4:$C$1000))*1,("Var_cap"=[1]OUT_SyntheticFuels!$B$4:$B$1000)*1,[1]OUT_SyntheticFuels!N$4:N$1000)</f>
        <v>0</v>
      </c>
      <c r="P2029" s="1" cm="1">
        <f t="array" ref="P2029">SUMPRODUCT(ISNUMBER(SEARCH("SUP_NGAH2CCS",[1]OUT_SyntheticFuels!$C$4:$C$1000))*1,("Var_cap"=[1]OUT_SyntheticFuels!$B$4:$B$1000)*1,[1]OUT_SyntheticFuels!O$4:O$1000)</f>
        <v>0</v>
      </c>
      <c r="Q2029" s="1" cm="1">
        <f t="array" ref="Q2029">SUMPRODUCT(ISNUMBER(SEARCH("SUP_NGAH2CCS",[1]OUT_SyntheticFuels!$C$4:$C$1000))*1,("Var_cap"=[1]OUT_SyntheticFuels!$B$4:$B$1000)*1,[1]OUT_SyntheticFuels!P$4:P$1000)</f>
        <v>0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1.7335345734293501E-4</v>
      </c>
      <c r="N2030" s="1">
        <f t="shared" si="2208"/>
        <v>1.7654895664464615E-4</v>
      </c>
      <c r="O2030" s="1">
        <f t="shared" si="2208"/>
        <v>3.0306914569154931E-4</v>
      </c>
      <c r="P2030" s="1">
        <f>SUM(P2031:P2032)</f>
        <v>3.1943466532381672E-4</v>
      </c>
      <c r="Q2030" s="1">
        <f>SUM(Q2031:Q2032)</f>
        <v>1.1681652702137477E-3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1.7335345734293501E-4</v>
      </c>
      <c r="N2031" s="1" cm="1">
        <f t="array" ref="N2031">SUMPRODUCT(ISNUMBER(SEARCH("SUP_WODH2",[1]OUT_SyntheticFuels!$C$4:$C$1000))*1,("Var_cap"=[1]OUT_SyntheticFuels!$B$4:$B$1000)*1,[1]OUT_SyntheticFuels!M$4:M$1000)-N2032</f>
        <v>1.7654895664464615E-4</v>
      </c>
      <c r="O2031" s="1" cm="1">
        <f t="array" ref="O2031">SUMPRODUCT(ISNUMBER(SEARCH("SUP_WODH2",[1]OUT_SyntheticFuels!$C$4:$C$1000))*1,("Var_cap"=[1]OUT_SyntheticFuels!$B$4:$B$1000)*1,[1]OUT_SyntheticFuels!N$4:N$1000)-O2032</f>
        <v>3.0306914569154931E-4</v>
      </c>
      <c r="P2031" s="1" cm="1">
        <f t="array" ref="P2031">SUMPRODUCT(ISNUMBER(SEARCH("SUP_WODH2",[1]OUT_SyntheticFuels!$C$4:$C$1000))*1,("Var_cap"=[1]OUT_SyntheticFuels!$B$4:$B$1000)*1,[1]OUT_SyntheticFuels!O$4:O$1000)-P2032</f>
        <v>3.1943466532381672E-4</v>
      </c>
      <c r="Q2031" s="1" cm="1">
        <f t="array" ref="Q2031">SUMPRODUCT(ISNUMBER(SEARCH("SUP_WODH2",[1]OUT_SyntheticFuels!$C$4:$C$1000))*1,("Var_cap"=[1]OUT_SyntheticFuels!$B$4:$B$1000)*1,[1]OUT_SyntheticFuels!P$4:P$1000)-Q2032</f>
        <v>1.1681652702137477E-3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</v>
      </c>
      <c r="N2032" s="1" cm="1">
        <f t="array" ref="N2032">SUMPRODUCT(ISNUMBER(SEARCH("SUP_WODH2CCS",[1]OUT_SyntheticFuels!$C$4:$C$1000))*1,("Var_cap"=[1]OUT_SyntheticFuels!$B$4:$B$1000)*1,[1]OUT_SyntheticFuels!M$4:M$1000)</f>
        <v>0</v>
      </c>
      <c r="O2032" s="1" cm="1">
        <f t="array" ref="O2032">SUMPRODUCT(ISNUMBER(SEARCH("SUP_WODH2CCS",[1]OUT_SyntheticFuels!$C$4:$C$1000))*1,("Var_cap"=[1]OUT_SyntheticFuels!$B$4:$B$1000)*1,[1]OUT_SyntheticFuels!N$4:N$1000)</f>
        <v>0</v>
      </c>
      <c r="P2032" s="1" cm="1">
        <f t="array" ref="P2032">SUMPRODUCT(ISNUMBER(SEARCH("SUP_WODH2CCS",[1]OUT_SyntheticFuels!$C$4:$C$1000))*1,("Var_cap"=[1]OUT_SyntheticFuels!$B$4:$B$1000)*1,[1]OUT_SyntheticFuels!O$4:O$1000)</f>
        <v>0</v>
      </c>
      <c r="Q2032" s="1" cm="1">
        <f t="array" ref="Q2032">SUMPRODUCT(ISNUMBER(SEARCH("SUP_WODH2CCS",[1]OUT_SyntheticFuels!$C$4:$C$1000))*1,("Var_cap"=[1]OUT_SyntheticFuels!$B$4:$B$1000)*1,[1]OUT_SyntheticFuels!P$4:P$1000)</f>
        <v>0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3.305842473303458E-2</v>
      </c>
      <c r="G2034" s="7" cm="1">
        <f t="array" ref="G2034">SUMPRODUCT(("CT_CWODBDS"=[1]OUT_SyntheticFuels!$C$4:$C$1000)*1,("Var_cap"=[1]OUT_SyntheticFuels!$B$4:$B$1000)*1,[1]OUT_SyntheticFuels!F$4:F$1000)</f>
        <v>3.3045391011547465E-2</v>
      </c>
      <c r="H2034" s="7" cm="1">
        <f t="array" ref="H2034">SUMPRODUCT(("CT_CWODBDS"=[1]OUT_SyntheticFuels!$C$4:$C$1000)*1,("Var_cap"=[1]OUT_SyntheticFuels!$B$4:$B$1000)*1,[1]OUT_SyntheticFuels!G$4:G$1000)</f>
        <v>3.2722940113808247E-2</v>
      </c>
      <c r="I2034" s="7" cm="1">
        <f t="array" ref="I2034">SUMPRODUCT(("CT_CWODBDS"=[1]OUT_SyntheticFuels!$C$4:$C$1000)*1,("Var_cap"=[1]OUT_SyntheticFuels!$B$4:$B$1000)*1,[1]OUT_SyntheticFuels!H$4:H$1000)</f>
        <v>4.074854356662938E-5</v>
      </c>
      <c r="J2034" s="7" cm="1">
        <f t="array" ref="J2034">SUMPRODUCT(("CT_CWODBDS"=[1]OUT_SyntheticFuels!$C$4:$C$1000)*1,("Var_cap"=[1]OUT_SyntheticFuels!$B$4:$B$1000)*1,[1]OUT_SyntheticFuels!I$4:I$1000)</f>
        <v>2.7564897139231714E-5</v>
      </c>
      <c r="K2034" s="7" cm="1">
        <f t="array" ref="K2034">SUMPRODUCT(("CT_CWODBDS"=[1]OUT_SyntheticFuels!$C$4:$C$1000)*1,("Var_cap"=[1]OUT_SyntheticFuels!$B$4:$B$1000)*1,[1]OUT_SyntheticFuels!J$4:J$1000)</f>
        <v>3.0036545078653819E-5</v>
      </c>
      <c r="L2034" s="7" cm="1">
        <f t="array" ref="L2034">SUMPRODUCT(("CT_CWODBDS"=[1]OUT_SyntheticFuels!$C$4:$C$1000)*1,("Var_cap"=[1]OUT_SyntheticFuels!$B$4:$B$1000)*1,[1]OUT_SyntheticFuels!K$4:K$1000)</f>
        <v>4.0731555074574771E-5</v>
      </c>
      <c r="M2034" s="7" cm="1">
        <f t="array" ref="M2034">SUMPRODUCT(("CT_CWODBDS"=[1]OUT_SyntheticFuels!$C$4:$C$1000)*1,("Var_cap"=[1]OUT_SyntheticFuels!$B$4:$B$1000)*1,[1]OUT_SyntheticFuels!L$4:L$1000)</f>
        <v>2.0585093681895912E-4</v>
      </c>
      <c r="N2034" s="7" cm="1">
        <f t="array" ref="N2034">SUMPRODUCT(("CT_CWODBDS"=[1]OUT_SyntheticFuels!$C$4:$C$1000)*1,("Var_cap"=[1]OUT_SyntheticFuels!$B$4:$B$1000)*1,[1]OUT_SyntheticFuels!M$4:M$1000)</f>
        <v>5.1098693737730084E-4</v>
      </c>
      <c r="O2034" s="7" cm="1">
        <f t="array" ref="O2034">SUMPRODUCT(("CT_CWODBDS"=[1]OUT_SyntheticFuels!$C$4:$C$1000)*1,("Var_cap"=[1]OUT_SyntheticFuels!$B$4:$B$1000)*1,[1]OUT_SyntheticFuels!N$4:N$1000)</f>
        <v>8.653337652699768E-3</v>
      </c>
      <c r="P2034" s="7" cm="1">
        <f t="array" ref="P2034">SUMPRODUCT(("CT_CWODBDS"=[1]OUT_SyntheticFuels!$C$4:$C$1000)*1,("Var_cap"=[1]OUT_SyntheticFuels!$B$4:$B$1000)*1,[1]OUT_SyntheticFuels!O$4:O$1000)</f>
        <v>9.2727288090795348E-2</v>
      </c>
      <c r="Q2034" s="7" cm="1">
        <f t="array" ref="Q2034">SUMPRODUCT(("CT_CWODBDS"=[1]OUT_SyntheticFuels!$C$4:$C$1000)*1,("Var_cap"=[1]OUT_SyntheticFuels!$B$4:$B$1000)*1,[1]OUT_SyntheticFuels!P$4:P$1000)</f>
        <v>0.13255901253506622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0</v>
      </c>
      <c r="L2035" s="7" cm="1">
        <f t="array" ref="L2035">SUMPRODUCT(("CT_CWODBDSCCS"=[1]OUT_SyntheticFuels!$C$4:$C$1000)*1,("Var_cap"=[1]OUT_SyntheticFuels!$B$4:$B$1000)*1,[1]OUT_SyntheticFuels!K$4:K$1000)</f>
        <v>0</v>
      </c>
      <c r="M2035" s="7" cm="1">
        <f t="array" ref="M2035">SUMPRODUCT(("CT_CWODBDSCCS"=[1]OUT_SyntheticFuels!$C$4:$C$1000)*1,("Var_cap"=[1]OUT_SyntheticFuels!$B$4:$B$1000)*1,[1]OUT_SyntheticFuels!L$4:L$1000)</f>
        <v>0</v>
      </c>
      <c r="N2035" s="7" cm="1">
        <f t="array" ref="N2035">SUMPRODUCT(("CT_CWODBDSCCS"=[1]OUT_SyntheticFuels!$C$4:$C$1000)*1,("Var_cap"=[1]OUT_SyntheticFuels!$B$4:$B$1000)*1,[1]OUT_SyntheticFuels!M$4:M$1000)</f>
        <v>0</v>
      </c>
      <c r="O2035" s="7" cm="1">
        <f t="array" ref="O2035">SUMPRODUCT(("CT_CWODBDSCCS"=[1]OUT_SyntheticFuels!$C$4:$C$1000)*1,("Var_cap"=[1]OUT_SyntheticFuels!$B$4:$B$1000)*1,[1]OUT_SyntheticFuels!N$4:N$1000)</f>
        <v>0</v>
      </c>
      <c r="P2035" s="7" cm="1">
        <f t="array" ref="P2035">SUMPRODUCT(("CT_CWODBDSCCS"=[1]OUT_SyntheticFuels!$C$4:$C$1000)*1,("Var_cap"=[1]OUT_SyntheticFuels!$B$4:$B$1000)*1,[1]OUT_SyntheticFuels!O$4:O$1000)</f>
        <v>0</v>
      </c>
      <c r="Q2035" s="7" cm="1">
        <f t="array" ref="Q2035">SUMPRODUCT(("CT_CWODBDSCCS"=[1]OUT_SyntheticFuels!$C$4:$C$1000)*1,("Var_cap"=[1]OUT_SyntheticFuels!$B$4:$B$1000)*1,[1]OUT_SyntheticFuels!P$4:P$1000)</f>
        <v>0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6.9566701730024438E-3</v>
      </c>
      <c r="G2036" s="7" cm="1">
        <f t="array" ref="G2036">SUMPRODUCT(("CT_CWODETH"=[1]OUT_SyntheticFuels!$C$4:$C$1000)*1,("Var_cap"=[1]OUT_SyntheticFuels!$B$4:$B$1000)*1,[1]OUT_SyntheticFuels!F$4:F$1000)</f>
        <v>3.9370032626620532E-5</v>
      </c>
      <c r="H2036" s="7" cm="1">
        <f t="array" ref="H2036">SUMPRODUCT(("CT_CWODETH"=[1]OUT_SyntheticFuels!$C$4:$C$1000)*1,("Var_cap"=[1]OUT_SyntheticFuels!$B$4:$B$1000)*1,[1]OUT_SyntheticFuels!G$4:G$1000)</f>
        <v>3.9055354429910413E-5</v>
      </c>
      <c r="I2036" s="7" cm="1">
        <f t="array" ref="I2036">SUMPRODUCT(("CT_CWODETH"=[1]OUT_SyntheticFuels!$C$4:$C$1000)*1,("Var_cap"=[1]OUT_SyntheticFuels!$B$4:$B$1000)*1,[1]OUT_SyntheticFuels!H$4:H$1000)</f>
        <v>2.346052814759976E-5</v>
      </c>
      <c r="J2036" s="7" cm="1">
        <f t="array" ref="J2036">SUMPRODUCT(("CT_CWODETH"=[1]OUT_SyntheticFuels!$C$4:$C$1000)*1,("Var_cap"=[1]OUT_SyntheticFuels!$B$4:$B$1000)*1,[1]OUT_SyntheticFuels!I$4:I$1000)</f>
        <v>2.4477885339590014E-5</v>
      </c>
      <c r="K2036" s="7" cm="1">
        <f t="array" ref="K2036">SUMPRODUCT(("CT_CWODETH"=[1]OUT_SyntheticFuels!$C$4:$C$1000)*1,("Var_cap"=[1]OUT_SyntheticFuels!$B$4:$B$1000)*1,[1]OUT_SyntheticFuels!J$4:J$1000)</f>
        <v>1.8131429002450107E-5</v>
      </c>
      <c r="L2036" s="7" cm="1">
        <f t="array" ref="L2036">SUMPRODUCT(("CT_CWODETH"=[1]OUT_SyntheticFuels!$C$4:$C$1000)*1,("Var_cap"=[1]OUT_SyntheticFuels!$B$4:$B$1000)*1,[1]OUT_SyntheticFuels!K$4:K$1000)</f>
        <v>1.823283924771202E-5</v>
      </c>
      <c r="M2036" s="7" cm="1">
        <f t="array" ref="M2036">SUMPRODUCT(("CT_CWODETH"=[1]OUT_SyntheticFuels!$C$4:$C$1000)*1,("Var_cap"=[1]OUT_SyntheticFuels!$B$4:$B$1000)*1,[1]OUT_SyntheticFuels!L$4:L$1000)</f>
        <v>3.5003781813848724E-5</v>
      </c>
      <c r="N2036" s="7" cm="1">
        <f t="array" ref="N2036">SUMPRODUCT(("CT_CWODETH"=[1]OUT_SyntheticFuels!$C$4:$C$1000)*1,("Var_cap"=[1]OUT_SyntheticFuels!$B$4:$B$1000)*1,[1]OUT_SyntheticFuels!M$4:M$1000)</f>
        <v>3.3310114831245855E-5</v>
      </c>
      <c r="O2036" s="7" cm="1">
        <f t="array" ref="O2036">SUMPRODUCT(("CT_CWODETH"=[1]OUT_SyntheticFuels!$C$4:$C$1000)*1,("Var_cap"=[1]OUT_SyntheticFuels!$B$4:$B$1000)*1,[1]OUT_SyntheticFuels!N$4:N$1000)</f>
        <v>5.4686335576127607E-5</v>
      </c>
      <c r="P2036" s="7" cm="1">
        <f t="array" ref="P2036">SUMPRODUCT(("CT_CWODETH"=[1]OUT_SyntheticFuels!$C$4:$C$1000)*1,("Var_cap"=[1]OUT_SyntheticFuels!$B$4:$B$1000)*1,[1]OUT_SyntheticFuels!O$4:O$1000)</f>
        <v>4.8208486542044531E-5</v>
      </c>
      <c r="Q2036" s="7" cm="1">
        <f t="array" ref="Q2036">SUMPRODUCT(("CT_CWODETH"=[1]OUT_SyntheticFuels!$C$4:$C$1000)*1,("Var_cap"=[1]OUT_SyntheticFuels!$B$4:$B$1000)*1,[1]OUT_SyntheticFuels!P$4:P$1000)</f>
        <v>1.0161147579997537E-4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0</v>
      </c>
      <c r="L2037" s="7" cm="1">
        <f t="array" ref="L2037">SUMPRODUCT(("CT_CWODETHCCS"=[1]OUT_SyntheticFuels!$C$4:$C$1000)*1,("Var_cap"=[1]OUT_SyntheticFuels!$B$4:$B$1000)*1,[1]OUT_SyntheticFuels!K$4:K$1000)</f>
        <v>0</v>
      </c>
      <c r="M2037" s="7" cm="1">
        <f t="array" ref="M2037">SUMPRODUCT(("CT_CWODETHCCS"=[1]OUT_SyntheticFuels!$C$4:$C$1000)*1,("Var_cap"=[1]OUT_SyntheticFuels!$B$4:$B$1000)*1,[1]OUT_SyntheticFuels!L$4:L$1000)</f>
        <v>0</v>
      </c>
      <c r="N2037" s="7" cm="1">
        <f t="array" ref="N2037">SUMPRODUCT(("CT_CWODETHCCS"=[1]OUT_SyntheticFuels!$C$4:$C$1000)*1,("Var_cap"=[1]OUT_SyntheticFuels!$B$4:$B$1000)*1,[1]OUT_SyntheticFuels!M$4:M$1000)</f>
        <v>0</v>
      </c>
      <c r="O2037" s="7" cm="1">
        <f t="array" ref="O2037">SUMPRODUCT(("CT_CWODETHCCS"=[1]OUT_SyntheticFuels!$C$4:$C$1000)*1,("Var_cap"=[1]OUT_SyntheticFuels!$B$4:$B$1000)*1,[1]OUT_SyntheticFuels!N$4:N$1000)</f>
        <v>0</v>
      </c>
      <c r="P2037" s="7" cm="1">
        <f t="array" ref="P2037">SUMPRODUCT(("CT_CWODETHCCS"=[1]OUT_SyntheticFuels!$C$4:$C$1000)*1,("Var_cap"=[1]OUT_SyntheticFuels!$B$4:$B$1000)*1,[1]OUT_SyntheticFuels!O$4:O$1000)</f>
        <v>0</v>
      </c>
      <c r="Q2037" s="7" cm="1">
        <f t="array" ref="Q2037">SUMPRODUCT(("CT_CWODETHCCS"=[1]OUT_SyntheticFuels!$C$4:$C$1000)*1,("Var_cap"=[1]OUT_SyntheticFuels!$B$4:$B$1000)*1,[1]OUT_SyntheticFuels!P$4:P$1000)</f>
        <v>0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4.95156266656024E-2</v>
      </c>
      <c r="G2038" s="7" cm="1">
        <f t="array" ref="G2038">SUMPRODUCT(("SUP_MNRBIO"=[1]OUT_SyntheticFuels!$C$4:$C$1000)*1,("Var_cap"=[1]OUT_SyntheticFuels!$B$4:$B$1000)*1,[1]OUT_SyntheticFuels!F$4:F$1000)</f>
        <v>0.1622874352535644</v>
      </c>
      <c r="H2038" s="7" cm="1">
        <f t="array" ref="H2038">SUMPRODUCT(("SUP_MNRBIO"=[1]OUT_SyntheticFuels!$C$4:$C$1000)*1,("Var_cap"=[1]OUT_SyntheticFuels!$B$4:$B$1000)*1,[1]OUT_SyntheticFuels!G$4:G$1000)</f>
        <v>0.16239894506397248</v>
      </c>
      <c r="I2038" s="7" cm="1">
        <f t="array" ref="I2038">SUMPRODUCT(("SUP_MNRBIO"=[1]OUT_SyntheticFuels!$C$4:$C$1000)*1,("Var_cap"=[1]OUT_SyntheticFuels!$B$4:$B$1000)*1,[1]OUT_SyntheticFuels!H$4:H$1000)</f>
        <v>0.16240004417644641</v>
      </c>
      <c r="J2038" s="7" cm="1">
        <f t="array" ref="J2038">SUMPRODUCT(("SUP_MNRBIO"=[1]OUT_SyntheticFuels!$C$4:$C$1000)*1,("Var_cap"=[1]OUT_SyntheticFuels!$B$4:$B$1000)*1,[1]OUT_SyntheticFuels!I$4:I$1000)</f>
        <v>0.16240342818791462</v>
      </c>
      <c r="K2038" s="7" cm="1">
        <f t="array" ref="K2038">SUMPRODUCT(("SUP_MNRBIO"=[1]OUT_SyntheticFuels!$C$4:$C$1000)*1,("Var_cap"=[1]OUT_SyntheticFuels!$B$4:$B$1000)*1,[1]OUT_SyntheticFuels!J$4:J$1000)</f>
        <v>0.16241239727074103</v>
      </c>
      <c r="L2038" s="7" cm="1">
        <f t="array" ref="L2038">SUMPRODUCT(("SUP_MNRBIO"=[1]OUT_SyntheticFuels!$C$4:$C$1000)*1,("Var_cap"=[1]OUT_SyntheticFuels!$B$4:$B$1000)*1,[1]OUT_SyntheticFuels!K$4:K$1000)</f>
        <v>0.16241247358126379</v>
      </c>
      <c r="M2038" s="7" cm="1">
        <f t="array" ref="M2038">SUMPRODUCT(("SUP_MNRBIO"=[1]OUT_SyntheticFuels!$C$4:$C$1000)*1,("Var_cap"=[1]OUT_SyntheticFuels!$B$4:$B$1000)*1,[1]OUT_SyntheticFuels!L$4:L$1000)</f>
        <v>0.16241615385693339</v>
      </c>
      <c r="N2038" s="7" cm="1">
        <f t="array" ref="N2038">SUMPRODUCT(("SUP_MNRBIO"=[1]OUT_SyntheticFuels!$C$4:$C$1000)*1,("Var_cap"=[1]OUT_SyntheticFuels!$B$4:$B$1000)*1,[1]OUT_SyntheticFuels!M$4:M$1000)</f>
        <v>0.1624132982569079</v>
      </c>
      <c r="O2038" s="7" cm="1">
        <f t="array" ref="O2038">SUMPRODUCT(("SUP_MNRBIO"=[1]OUT_SyntheticFuels!$C$4:$C$1000)*1,("Var_cap"=[1]OUT_SyntheticFuels!$B$4:$B$1000)*1,[1]OUT_SyntheticFuels!N$4:N$1000)</f>
        <v>0.16241661454185174</v>
      </c>
      <c r="P2038" s="7" cm="1">
        <f t="array" ref="P2038">SUMPRODUCT(("SUP_MNRBIO"=[1]OUT_SyntheticFuels!$C$4:$C$1000)*1,("Var_cap"=[1]OUT_SyntheticFuels!$B$4:$B$1000)*1,[1]OUT_SyntheticFuels!O$4:O$1000)</f>
        <v>0.16241558634949141</v>
      </c>
      <c r="Q2038" s="7" cm="1">
        <f t="array" ref="Q2038">SUMPRODUCT(("SUP_MNRBIO"=[1]OUT_SyntheticFuels!$C$4:$C$1000)*1,("Var_cap"=[1]OUT_SyntheticFuels!$B$4:$B$1000)*1,[1]OUT_SyntheticFuels!P$4:P$1000)</f>
        <v>0.16242417280409102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0.21266813925257527</v>
      </c>
      <c r="G2039" s="7" cm="1">
        <f t="array" ref="G2039">SUMPRODUCT(("SUP_WSTBIO"=[1]OUT_SyntheticFuels!$C$4:$C$1000)*1,("Var_cap"=[1]OUT_SyntheticFuels!$B$4:$B$1000)*1,[1]OUT_SyntheticFuels!F$4:F$1000)</f>
        <v>0.21775514436763208</v>
      </c>
      <c r="H2039" s="7" cm="1">
        <f t="array" ref="H2039">SUMPRODUCT(("SUP_WSTBIO"=[1]OUT_SyntheticFuels!$C$4:$C$1000)*1,("Var_cap"=[1]OUT_SyntheticFuels!$B$4:$B$1000)*1,[1]OUT_SyntheticFuels!G$4:G$1000)</f>
        <v>0.2177544968524556</v>
      </c>
      <c r="I2039" s="7" cm="1">
        <f t="array" ref="I2039">SUMPRODUCT(("SUP_WSTBIO"=[1]OUT_SyntheticFuels!$C$4:$C$1000)*1,("Var_cap"=[1]OUT_SyntheticFuels!$B$4:$B$1000)*1,[1]OUT_SyntheticFuels!H$4:H$1000)</f>
        <v>0.21701916213338485</v>
      </c>
      <c r="J2039" s="7" cm="1">
        <f t="array" ref="J2039">SUMPRODUCT(("SUP_WSTBIO"=[1]OUT_SyntheticFuels!$C$4:$C$1000)*1,("Var_cap"=[1]OUT_SyntheticFuels!$B$4:$B$1000)*1,[1]OUT_SyntheticFuels!I$4:I$1000)</f>
        <v>0.21655942772529266</v>
      </c>
      <c r="K2039" s="7" cm="1">
        <f t="array" ref="K2039">SUMPRODUCT(("SUP_WSTBIO"=[1]OUT_SyntheticFuels!$C$4:$C$1000)*1,("Var_cap"=[1]OUT_SyntheticFuels!$B$4:$B$1000)*1,[1]OUT_SyntheticFuels!J$4:J$1000)</f>
        <v>0.21047038499943996</v>
      </c>
      <c r="L2039" s="7" cm="1">
        <f t="array" ref="L2039">SUMPRODUCT(("SUP_WSTBIO"=[1]OUT_SyntheticFuels!$C$4:$C$1000)*1,("Var_cap"=[1]OUT_SyntheticFuels!$B$4:$B$1000)*1,[1]OUT_SyntheticFuels!K$4:K$1000)</f>
        <v>0.20439859442514266</v>
      </c>
      <c r="M2039" s="7" cm="1">
        <f t="array" ref="M2039">SUMPRODUCT(("SUP_WSTBIO"=[1]OUT_SyntheticFuels!$C$4:$C$1000)*1,("Var_cap"=[1]OUT_SyntheticFuels!$B$4:$B$1000)*1,[1]OUT_SyntheticFuels!L$4:L$1000)</f>
        <v>0.19832901749574805</v>
      </c>
      <c r="N2039" s="7" cm="1">
        <f t="array" ref="N2039">SUMPRODUCT(("SUP_WSTBIO"=[1]OUT_SyntheticFuels!$C$4:$C$1000)*1,("Var_cap"=[1]OUT_SyntheticFuels!$B$4:$B$1000)*1,[1]OUT_SyntheticFuels!M$4:M$1000)</f>
        <v>0.19832562799502962</v>
      </c>
      <c r="O2039" s="7" cm="1">
        <f t="array" ref="O2039">SUMPRODUCT(("SUP_WSTBIO"=[1]OUT_SyntheticFuels!$C$4:$C$1000)*1,("Var_cap"=[1]OUT_SyntheticFuels!$B$4:$B$1000)*1,[1]OUT_SyntheticFuels!N$4:N$1000)</f>
        <v>0.19832374034222236</v>
      </c>
      <c r="P2039" s="7" cm="1">
        <f t="array" ref="P2039">SUMPRODUCT(("SUP_WSTBIO"=[1]OUT_SyntheticFuels!$C$4:$C$1000)*1,("Var_cap"=[1]OUT_SyntheticFuels!$B$4:$B$1000)*1,[1]OUT_SyntheticFuels!O$4:O$1000)</f>
        <v>0.1983228695514474</v>
      </c>
      <c r="Q2039" s="7" cm="1">
        <f t="array" ref="Q2039">SUMPRODUCT(("SUP_WSTBIO"=[1]OUT_SyntheticFuels!$C$4:$C$1000)*1,("Var_cap"=[1]OUT_SyntheticFuels!$B$4:$B$1000)*1,[1]OUT_SyntheticFuels!P$4:P$1000)</f>
        <v>0.19830700192042047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2.38552790914553E-5</v>
      </c>
      <c r="L2041" s="7" cm="1">
        <f t="array" ref="L2041">SUMPRODUCT(("SUP_WSTHTGBIO"=[1]OUT_SyntheticFuels!$C$4:$C$1000)*1,("Var_cap"=[1]OUT_SyntheticFuels!$B$4:$B$1000)*1,[1]OUT_SyntheticFuels!K$4:K$1000)</f>
        <v>2.4963602582761973E-5</v>
      </c>
      <c r="M2041" s="7" cm="1">
        <f t="array" ref="M2041">SUMPRODUCT(("SUP_WSTHTGBIO"=[1]OUT_SyntheticFuels!$C$4:$C$1000)*1,("Var_cap"=[1]OUT_SyntheticFuels!$B$4:$B$1000)*1,[1]OUT_SyntheticFuels!L$4:L$1000)</f>
        <v>2.9344839824544975E-5</v>
      </c>
      <c r="N2041" s="7" cm="1">
        <f t="array" ref="N2041">SUMPRODUCT(("SUP_WSTHTGBIO"=[1]OUT_SyntheticFuels!$C$4:$C$1000)*1,("Var_cap"=[1]OUT_SyntheticFuels!$B$4:$B$1000)*1,[1]OUT_SyntheticFuels!M$4:M$1000)</f>
        <v>2.6821619075182054E-5</v>
      </c>
      <c r="O2041" s="7" cm="1">
        <f t="array" ref="O2041">SUMPRODUCT(("SUP_WSTHTGBIO"=[1]OUT_SyntheticFuels!$C$4:$C$1000)*1,("Var_cap"=[1]OUT_SyntheticFuels!$B$4:$B$1000)*1,[1]OUT_SyntheticFuels!N$4:N$1000)</f>
        <v>3.4521106737075332E-5</v>
      </c>
      <c r="P2041" s="7" cm="1">
        <f t="array" ref="P2041">SUMPRODUCT(("SUP_WSTHTGBIO"=[1]OUT_SyntheticFuels!$C$4:$C$1000)*1,("Var_cap"=[1]OUT_SyntheticFuels!$B$4:$B$1000)*1,[1]OUT_SyntheticFuels!O$4:O$1000)</f>
        <v>3.3842963272179821E-5</v>
      </c>
      <c r="Q2041" s="7" cm="1">
        <f t="array" ref="Q2041">SUMPRODUCT(("SUP_WSTHTGBIO"=[1]OUT_SyntheticFuels!$C$4:$C$1000)*1,("Var_cap"=[1]OUT_SyntheticFuels!$B$4:$B$1000)*1,[1]OUT_SyntheticFuels!P$4:P$1000)</f>
        <v>6.3921338210557583E-5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0</v>
      </c>
      <c r="L2042" s="7" cm="1">
        <f t="array" ref="L2042">SUMPRODUCT(("SUP_WSTHTGBIOCCS"=[1]OUT_SyntheticFuels!$C$4:$C$1000)*1,("Var_cap"=[1]OUT_SyntheticFuels!$B$4:$B$1000)*1,[1]OUT_SyntheticFuels!K$4:K$1000)</f>
        <v>0</v>
      </c>
      <c r="M2042" s="7" cm="1">
        <f t="array" ref="M2042">SUMPRODUCT(("SUP_WSTHTGBIOCCS"=[1]OUT_SyntheticFuels!$C$4:$C$1000)*1,("Var_cap"=[1]OUT_SyntheticFuels!$B$4:$B$1000)*1,[1]OUT_SyntheticFuels!L$4:L$1000)</f>
        <v>0</v>
      </c>
      <c r="N2042" s="7" cm="1">
        <f t="array" ref="N2042">SUMPRODUCT(("SUP_WSTHTGBIOCCS"=[1]OUT_SyntheticFuels!$C$4:$C$1000)*1,("Var_cap"=[1]OUT_SyntheticFuels!$B$4:$B$1000)*1,[1]OUT_SyntheticFuels!M$4:M$1000)</f>
        <v>0</v>
      </c>
      <c r="O2042" s="7" cm="1">
        <f t="array" ref="O2042">SUMPRODUCT(("SUP_WSTHTGBIOCCS"=[1]OUT_SyntheticFuels!$C$4:$C$1000)*1,("Var_cap"=[1]OUT_SyntheticFuels!$B$4:$B$1000)*1,[1]OUT_SyntheticFuels!N$4:N$1000)</f>
        <v>0</v>
      </c>
      <c r="P2042" s="7" cm="1">
        <f t="array" ref="P2042">SUMPRODUCT(("SUP_WSTHTGBIOCCS"=[1]OUT_SyntheticFuels!$C$4:$C$1000)*1,("Var_cap"=[1]OUT_SyntheticFuels!$B$4:$B$1000)*1,[1]OUT_SyntheticFuels!O$4:O$1000)</f>
        <v>0</v>
      </c>
      <c r="Q2042" s="7" cm="1">
        <f t="array" ref="Q2042">SUMPRODUCT(("SUP_WSTHTGBIOCCS"=[1]OUT_SyntheticFuels!$C$4:$C$1000)*1,("Var_cap"=[1]OUT_SyntheticFuels!$B$4:$B$1000)*1,[1]OUT_SyntheticFuels!P$4:P$1000)</f>
        <v>0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6.8981381141069405E-7</v>
      </c>
      <c r="G2043" s="7" cm="1">
        <f t="array" ref="G2043">SUMPRODUCT(("SUP_WODBIO"=[1]OUT_SyntheticFuels!$C$4:$C$1000)*1,("Var_cap"=[1]OUT_SyntheticFuels!$B$4:$B$1000)*1,[1]OUT_SyntheticFuels!F$4:F$1000)</f>
        <v>1.6863984368269305E-5</v>
      </c>
      <c r="H2043" s="7" cm="1">
        <f t="array" ref="H2043">SUMPRODUCT(("SUP_WODBIO"=[1]OUT_SyntheticFuels!$C$4:$C$1000)*1,("Var_cap"=[1]OUT_SyntheticFuels!$B$4:$B$1000)*1,[1]OUT_SyntheticFuels!G$4:G$1000)</f>
        <v>1.7849969440577532E-5</v>
      </c>
      <c r="I2043" s="7" cm="1">
        <f t="array" ref="I2043">SUMPRODUCT(("SUP_WODBIO"=[1]OUT_SyntheticFuels!$C$4:$C$1000)*1,("Var_cap"=[1]OUT_SyntheticFuels!$B$4:$B$1000)*1,[1]OUT_SyntheticFuels!H$4:H$1000)</f>
        <v>1.8104762752689194E-5</v>
      </c>
      <c r="J2043" s="7" cm="1">
        <f t="array" ref="J2043">SUMPRODUCT(("SUP_WODBIO"=[1]OUT_SyntheticFuels!$C$4:$C$1000)*1,("Var_cap"=[1]OUT_SyntheticFuels!$B$4:$B$1000)*1,[1]OUT_SyntheticFuels!I$4:I$1000)</f>
        <v>3.0627747470099213E-5</v>
      </c>
      <c r="K2043" s="7" cm="1">
        <f t="array" ref="K2043">SUMPRODUCT(("SUP_WODBIO"=[1]OUT_SyntheticFuels!$C$4:$C$1000)*1,("Var_cap"=[1]OUT_SyntheticFuels!$B$4:$B$1000)*1,[1]OUT_SyntheticFuels!J$4:J$1000)</f>
        <v>2.7740779031274801E-5</v>
      </c>
      <c r="L2043" s="7" cm="1">
        <f t="array" ref="L2043">SUMPRODUCT(("SUP_WODBIO"=[1]OUT_SyntheticFuels!$C$4:$C$1000)*1,("Var_cap"=[1]OUT_SyntheticFuels!$B$4:$B$1000)*1,[1]OUT_SyntheticFuels!K$4:K$1000)</f>
        <v>2.7275513163894128E-5</v>
      </c>
      <c r="M2043" s="7" cm="1">
        <f t="array" ref="M2043">SUMPRODUCT(("SUP_WODBIO"=[1]OUT_SyntheticFuels!$C$4:$C$1000)*1,("Var_cap"=[1]OUT_SyntheticFuels!$B$4:$B$1000)*1,[1]OUT_SyntheticFuels!L$4:L$1000)</f>
        <v>4.332364326287134E-5</v>
      </c>
      <c r="N2043" s="7" cm="1">
        <f t="array" ref="N2043">SUMPRODUCT(("SUP_WODBIO"=[1]OUT_SyntheticFuels!$C$4:$C$1000)*1,("Var_cap"=[1]OUT_SyntheticFuels!$B$4:$B$1000)*1,[1]OUT_SyntheticFuels!M$4:M$1000)</f>
        <v>3.4817979047786672E-5</v>
      </c>
      <c r="O2043" s="7" cm="1">
        <f t="array" ref="O2043">SUMPRODUCT(("SUP_WODBIO"=[1]OUT_SyntheticFuels!$C$4:$C$1000)*1,("Var_cap"=[1]OUT_SyntheticFuels!$B$4:$B$1000)*1,[1]OUT_SyntheticFuels!N$4:N$1000)</f>
        <v>5.1191965115298909E-5</v>
      </c>
      <c r="P2043" s="7" cm="1">
        <f t="array" ref="P2043">SUMPRODUCT(("SUP_WODBIO"=[1]OUT_SyntheticFuels!$C$4:$C$1000)*1,("Var_cap"=[1]OUT_SyntheticFuels!$B$4:$B$1000)*1,[1]OUT_SyntheticFuels!O$4:O$1000)</f>
        <v>4.4223975635821244E-5</v>
      </c>
      <c r="Q2043" s="7" cm="1">
        <f t="array" ref="Q2043">SUMPRODUCT(("SUP_WODBIO"=[1]OUT_SyntheticFuels!$C$4:$C$1000)*1,("Var_cap"=[1]OUT_SyntheticFuels!$B$4:$B$1000)*1,[1]OUT_SyntheticFuels!P$4:P$1000)</f>
        <v>9.5985777454810664E-5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0</v>
      </c>
      <c r="L2044" s="7" cm="1">
        <f t="array" ref="L2044">SUMPRODUCT(("SUP_WODBIOCCS"=[1]OUT_SyntheticFuels!$C$4:$C$1000)*1,("Var_cap"=[1]OUT_SyntheticFuels!$B$4:$B$1000)*1,[1]OUT_SyntheticFuels!K$4:K$1000)</f>
        <v>0</v>
      </c>
      <c r="M2044" s="7" cm="1">
        <f t="array" ref="M2044">SUMPRODUCT(("SUP_WODBIOCCS"=[1]OUT_SyntheticFuels!$C$4:$C$1000)*1,("Var_cap"=[1]OUT_SyntheticFuels!$B$4:$B$1000)*1,[1]OUT_SyntheticFuels!L$4:L$1000)</f>
        <v>0</v>
      </c>
      <c r="N2044" s="7" cm="1">
        <f t="array" ref="N2044">SUMPRODUCT(("SUP_WODBIOCCS"=[1]OUT_SyntheticFuels!$C$4:$C$1000)*1,("Var_cap"=[1]OUT_SyntheticFuels!$B$4:$B$1000)*1,[1]OUT_SyntheticFuels!M$4:M$1000)</f>
        <v>0</v>
      </c>
      <c r="O2044" s="7" cm="1">
        <f t="array" ref="O2044">SUMPRODUCT(("SUP_WODBIOCCS"=[1]OUT_SyntheticFuels!$C$4:$C$1000)*1,("Var_cap"=[1]OUT_SyntheticFuels!$B$4:$B$1000)*1,[1]OUT_SyntheticFuels!N$4:N$1000)</f>
        <v>0</v>
      </c>
      <c r="P2044" s="7" cm="1">
        <f t="array" ref="P2044">SUMPRODUCT(("SUP_WODBIOCCS"=[1]OUT_SyntheticFuels!$C$4:$C$1000)*1,("Var_cap"=[1]OUT_SyntheticFuels!$B$4:$B$1000)*1,[1]OUT_SyntheticFuels!O$4:O$1000)</f>
        <v>0</v>
      </c>
      <c r="Q2044" s="7" cm="1">
        <f t="array" ref="Q2044">SUMPRODUCT(("SUP_WODBIOCCS"=[1]OUT_SyntheticFuels!$C$4:$C$1000)*1,("Var_cap"=[1]OUT_SyntheticFuels!$B$4:$B$1000)*1,[1]OUT_SyntheticFuels!P$4:P$1000)</f>
        <v>0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4.2410844364524886E-2</v>
      </c>
      <c r="G2045" s="7" cm="1">
        <f t="array" ref="G2045">SUMPRODUCT(("SUP_BIONGA"=[1]OUT_SyntheticFuels!$C$4:$C$1000)*1,("Var_cap"=[1]OUT_SyntheticFuels!$B$4:$B$1000)*1,[1]OUT_SyntheticFuels!F$4:F$1000)</f>
        <v>0.11220578316500321</v>
      </c>
      <c r="H2045" s="7" cm="1">
        <f t="array" ref="H2045">SUMPRODUCT(("SUP_BIONGA"=[1]OUT_SyntheticFuels!$C$4:$C$1000)*1,("Var_cap"=[1]OUT_SyntheticFuels!$B$4:$B$1000)*1,[1]OUT_SyntheticFuels!G$4:G$1000)</f>
        <v>0.10889790822657512</v>
      </c>
      <c r="I2045" s="7" cm="1">
        <f t="array" ref="I2045">SUMPRODUCT(("SUP_BIONGA"=[1]OUT_SyntheticFuels!$C$4:$C$1000)*1,("Var_cap"=[1]OUT_SyntheticFuels!$B$4:$B$1000)*1,[1]OUT_SyntheticFuels!H$4:H$1000)</f>
        <v>0.10376470539155488</v>
      </c>
      <c r="J2045" s="7" cm="1">
        <f t="array" ref="J2045">SUMPRODUCT(("SUP_BIONGA"=[1]OUT_SyntheticFuels!$C$4:$C$1000)*1,("Var_cap"=[1]OUT_SyntheticFuels!$B$4:$B$1000)*1,[1]OUT_SyntheticFuels!I$4:I$1000)</f>
        <v>0.10375977432225528</v>
      </c>
      <c r="K2045" s="7" cm="1">
        <f t="array" ref="K2045">SUMPRODUCT(("SUP_BIONGA"=[1]OUT_SyntheticFuels!$C$4:$C$1000)*1,("Var_cap"=[1]OUT_SyntheticFuels!$B$4:$B$1000)*1,[1]OUT_SyntheticFuels!J$4:J$1000)</f>
        <v>0.10373152383856134</v>
      </c>
      <c r="L2045" s="7" cm="1">
        <f t="array" ref="L2045">SUMPRODUCT(("SUP_BIONGA"=[1]OUT_SyntheticFuels!$C$4:$C$1000)*1,("Var_cap"=[1]OUT_SyntheticFuels!$B$4:$B$1000)*1,[1]OUT_SyntheticFuels!K$4:K$1000)</f>
        <v>0.10373214846108829</v>
      </c>
      <c r="M2045" s="7" cm="1">
        <f t="array" ref="M2045">SUMPRODUCT(("SUP_BIONGA"=[1]OUT_SyntheticFuels!$C$4:$C$1000)*1,("Var_cap"=[1]OUT_SyntheticFuels!$B$4:$B$1000)*1,[1]OUT_SyntheticFuels!L$4:L$1000)</f>
        <v>0.10378307575242261</v>
      </c>
      <c r="N2045" s="7" cm="1">
        <f t="array" ref="N2045">SUMPRODUCT(("SUP_BIONGA"=[1]OUT_SyntheticFuels!$C$4:$C$1000)*1,("Var_cap"=[1]OUT_SyntheticFuels!$B$4:$B$1000)*1,[1]OUT_SyntheticFuels!M$4:M$1000)</f>
        <v>0.10377888859267718</v>
      </c>
      <c r="O2045" s="7" cm="1">
        <f t="array" ref="O2045">SUMPRODUCT(("SUP_BIONGA"=[1]OUT_SyntheticFuels!$C$4:$C$1000)*1,("Var_cap"=[1]OUT_SyntheticFuels!$B$4:$B$1000)*1,[1]OUT_SyntheticFuels!N$4:N$1000)</f>
        <v>0.10379469512186992</v>
      </c>
      <c r="P2045" s="7" cm="1">
        <f t="array" ref="P2045">SUMPRODUCT(("SUP_BIONGA"=[1]OUT_SyntheticFuels!$C$4:$C$1000)*1,("Var_cap"=[1]OUT_SyntheticFuels!$B$4:$B$1000)*1,[1]OUT_SyntheticFuels!O$4:O$1000)</f>
        <v>0.10379576006461619</v>
      </c>
      <c r="Q2045" s="7" cm="1">
        <f t="array" ref="Q2045">SUMPRODUCT(("SUP_BIONGA"=[1]OUT_SyntheticFuels!$C$4:$C$1000)*1,("Var_cap"=[1]OUT_SyntheticFuels!$B$4:$B$1000)*1,[1]OUT_SyntheticFuels!P$4:P$1000)</f>
        <v>0.10390298100803443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0.36355401414695876</v>
      </c>
      <c r="G2046" s="7" cm="1">
        <f t="array" ref="G2046">SUMPRODUCT(("CT_CWODPLT"=[1]OUT_SyntheticFuels!$C$4:$C$1000)*1,("Var_cap"=[1]OUT_SyntheticFuels!$B$4:$B$1000)*1,[1]OUT_SyntheticFuels!F$4:F$1000)</f>
        <v>0.41479148215561729</v>
      </c>
      <c r="H2046" s="7" cm="1">
        <f t="array" ref="H2046">SUMPRODUCT(("CT_CWODPLT"=[1]OUT_SyntheticFuels!$C$4:$C$1000)*1,("Var_cap"=[1]OUT_SyntheticFuels!$B$4:$B$1000)*1,[1]OUT_SyntheticFuels!G$4:G$1000)</f>
        <v>0.41479310757141385</v>
      </c>
      <c r="I2046" s="7" cm="1">
        <f t="array" ref="I2046">SUMPRODUCT(("CT_CWODPLT"=[1]OUT_SyntheticFuels!$C$4:$C$1000)*1,("Var_cap"=[1]OUT_SyntheticFuels!$B$4:$B$1000)*1,[1]OUT_SyntheticFuels!H$4:H$1000)</f>
        <v>0.41587201946747476</v>
      </c>
      <c r="J2046" s="7" cm="1">
        <f t="array" ref="J2046">SUMPRODUCT(("CT_CWODPLT"=[1]OUT_SyntheticFuels!$C$4:$C$1000)*1,("Var_cap"=[1]OUT_SyntheticFuels!$B$4:$B$1000)*1,[1]OUT_SyntheticFuels!I$4:I$1000)</f>
        <v>0.43484280649371487</v>
      </c>
      <c r="K2046" s="7" cm="1">
        <f t="array" ref="K2046">SUMPRODUCT(("CT_CWODPLT"=[1]OUT_SyntheticFuels!$C$4:$C$1000)*1,("Var_cap"=[1]OUT_SyntheticFuels!$B$4:$B$1000)*1,[1]OUT_SyntheticFuels!J$4:J$1000)</f>
        <v>0.46317601935242941</v>
      </c>
      <c r="L2046" s="7" cm="1">
        <f t="array" ref="L2046">SUMPRODUCT(("CT_CWODPLT"=[1]OUT_SyntheticFuels!$C$4:$C$1000)*1,("Var_cap"=[1]OUT_SyntheticFuels!$B$4:$B$1000)*1,[1]OUT_SyntheticFuels!K$4:K$1000)</f>
        <v>0.46490381698608424</v>
      </c>
      <c r="M2046" s="7" cm="1">
        <f t="array" ref="M2046">SUMPRODUCT(("CT_CWODPLT"=[1]OUT_SyntheticFuels!$C$4:$C$1000)*1,("Var_cap"=[1]OUT_SyntheticFuels!$B$4:$B$1000)*1,[1]OUT_SyntheticFuels!L$4:L$1000)</f>
        <v>0.46981384589518493</v>
      </c>
      <c r="N2046" s="7" cm="1">
        <f t="array" ref="N2046">SUMPRODUCT(("CT_CWODPLT"=[1]OUT_SyntheticFuels!$C$4:$C$1000)*1,("Var_cap"=[1]OUT_SyntheticFuels!$B$4:$B$1000)*1,[1]OUT_SyntheticFuels!M$4:M$1000)</f>
        <v>0.4714957528503122</v>
      </c>
      <c r="O2046" s="7" cm="1">
        <f t="array" ref="O2046">SUMPRODUCT(("CT_CWODPLT"=[1]OUT_SyntheticFuels!$C$4:$C$1000)*1,("Var_cap"=[1]OUT_SyntheticFuels!$B$4:$B$1000)*1,[1]OUT_SyntheticFuels!N$4:N$1000)</f>
        <v>0.47081957259457158</v>
      </c>
      <c r="P2046" s="7" cm="1">
        <f t="array" ref="P2046">SUMPRODUCT(("CT_CWODPLT"=[1]OUT_SyntheticFuels!$C$4:$C$1000)*1,("Var_cap"=[1]OUT_SyntheticFuels!$B$4:$B$1000)*1,[1]OUT_SyntheticFuels!O$4:O$1000)</f>
        <v>0.46506363487959246</v>
      </c>
      <c r="Q2046" s="7" cm="1">
        <f t="array" ref="Q2046">SUMPRODUCT(("CT_CWODPLT"=[1]OUT_SyntheticFuels!$C$4:$C$1000)*1,("Var_cap"=[1]OUT_SyntheticFuels!$B$4:$B$1000)*1,[1]OUT_SyntheticFuels!P$4:P$1000)</f>
        <v>0.45953062803421535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7.2650985181313903E-7</v>
      </c>
      <c r="J2047" s="7" cm="1">
        <f t="array" ref="J2047">SUMPRODUCT(("SUP_H2NGA"=[1]OUT_SyntheticFuels!$C$4:$C$1000)*1,("Var_cap"=[1]OUT_SyntheticFuels!$B$4:$B$1000)*1,[1]OUT_SyntheticFuels!I$4:I$1000)</f>
        <v>1.6238826889843189E-6</v>
      </c>
      <c r="K2047" s="7" cm="1">
        <f t="array" ref="K2047">SUMPRODUCT(("SUP_H2NGA"=[1]OUT_SyntheticFuels!$C$4:$C$1000)*1,("Var_cap"=[1]OUT_SyntheticFuels!$B$4:$B$1000)*1,[1]OUT_SyntheticFuels!J$4:J$1000)</f>
        <v>2.2985181749556918E-6</v>
      </c>
      <c r="L2047" s="7" cm="1">
        <f t="array" ref="L2047">SUMPRODUCT(("SUP_H2NGA"=[1]OUT_SyntheticFuels!$C$4:$C$1000)*1,("Var_cap"=[1]OUT_SyntheticFuels!$B$4:$B$1000)*1,[1]OUT_SyntheticFuels!K$4:K$1000)</f>
        <v>2.9722990291725902E-6</v>
      </c>
      <c r="M2047" s="7" cm="1">
        <f t="array" ref="M2047">SUMPRODUCT(("SUP_H2NGA"=[1]OUT_SyntheticFuels!$C$4:$C$1000)*1,("Var_cap"=[1]OUT_SyntheticFuels!$B$4:$B$1000)*1,[1]OUT_SyntheticFuels!L$4:L$1000)</f>
        <v>3.5557207913694701E-6</v>
      </c>
      <c r="N2047" s="7" cm="1">
        <f t="array" ref="N2047">SUMPRODUCT(("SUP_H2NGA"=[1]OUT_SyntheticFuels!$C$4:$C$1000)*1,("Var_cap"=[1]OUT_SyntheticFuels!$B$4:$B$1000)*1,[1]OUT_SyntheticFuels!M$4:M$1000)</f>
        <v>3.44593559671854E-6</v>
      </c>
      <c r="O2047" s="7" cm="1">
        <f t="array" ref="O2047">SUMPRODUCT(("SUP_H2NGA"=[1]OUT_SyntheticFuels!$C$4:$C$1000)*1,("Var_cap"=[1]OUT_SyntheticFuels!$B$4:$B$1000)*1,[1]OUT_SyntheticFuels!N$4:N$1000)</f>
        <v>2.7438237271403501E-6</v>
      </c>
      <c r="P2047" s="7" cm="1">
        <f t="array" ref="P2047">SUMPRODUCT(("SUP_H2NGA"=[1]OUT_SyntheticFuels!$C$4:$C$1000)*1,("Var_cap"=[1]OUT_SyntheticFuels!$B$4:$B$1000)*1,[1]OUT_SyntheticFuels!O$4:O$1000)</f>
        <v>2.5245062604272603E-6</v>
      </c>
      <c r="Q2047" s="7" cm="1">
        <f t="array" ref="Q2047">SUMPRODUCT(("SUP_H2NGA"=[1]OUT_SyntheticFuels!$C$4:$C$1000)*1,("Var_cap"=[1]OUT_SyntheticFuels!$B$4:$B$1000)*1,[1]OUT_SyntheticFuels!P$4:P$1000)</f>
        <v>5.3980555856798E-6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9.3293519485662504E-7</v>
      </c>
      <c r="J2048" s="7" cm="1">
        <f t="array" ref="J2048">SUMPRODUCT(("SUP_H2DSL"=[1]OUT_SyntheticFuels!$C$4:$C$1000)*1,("Var_cap"=[1]OUT_SyntheticFuels!$B$4:$B$1000)*1,[1]OUT_SyntheticFuels!I$4:I$1000)</f>
        <v>2.14192752359911E-6</v>
      </c>
      <c r="K2048" s="7" cm="1">
        <f t="array" ref="K2048">SUMPRODUCT(("SUP_H2DSL"=[1]OUT_SyntheticFuels!$C$4:$C$1000)*1,("Var_cap"=[1]OUT_SyntheticFuels!$B$4:$B$1000)*1,[1]OUT_SyntheticFuels!J$4:J$1000)</f>
        <v>2.864425156138696E-6</v>
      </c>
      <c r="L2048" s="7" cm="1">
        <f t="array" ref="L2048">SUMPRODUCT(("SUP_H2DSL"=[1]OUT_SyntheticFuels!$C$4:$C$1000)*1,("Var_cap"=[1]OUT_SyntheticFuels!$B$4:$B$1000)*1,[1]OUT_SyntheticFuels!K$4:K$1000)</f>
        <v>3.5471423609833703E-6</v>
      </c>
      <c r="M2048" s="7" cm="1">
        <f t="array" ref="M2048">SUMPRODUCT(("SUP_H2DSL"=[1]OUT_SyntheticFuels!$C$4:$C$1000)*1,("Var_cap"=[1]OUT_SyntheticFuels!$B$4:$B$1000)*1,[1]OUT_SyntheticFuels!L$4:L$1000)</f>
        <v>4.2625290825669197E-6</v>
      </c>
      <c r="N2048" s="7" cm="1">
        <f t="array" ref="N2048">SUMPRODUCT(("SUP_H2DSL"=[1]OUT_SyntheticFuels!$C$4:$C$1000)*1,("Var_cap"=[1]OUT_SyntheticFuels!$B$4:$B$1000)*1,[1]OUT_SyntheticFuels!M$4:M$1000)</f>
        <v>4.4888388237105497E-6</v>
      </c>
      <c r="O2048" s="7" cm="1">
        <f t="array" ref="O2048">SUMPRODUCT(("SUP_H2DSL"=[1]OUT_SyntheticFuels!$C$4:$C$1000)*1,("Var_cap"=[1]OUT_SyntheticFuels!$B$4:$B$1000)*1,[1]OUT_SyntheticFuels!N$4:N$1000)</f>
        <v>3.9118694526257798E-6</v>
      </c>
      <c r="P2048" s="7" cm="1">
        <f t="array" ref="P2048">SUMPRODUCT(("SUP_H2DSL"=[1]OUT_SyntheticFuels!$C$4:$C$1000)*1,("Var_cap"=[1]OUT_SyntheticFuels!$B$4:$B$1000)*1,[1]OUT_SyntheticFuels!O$4:O$1000)</f>
        <v>3.8802556054615598E-6</v>
      </c>
      <c r="Q2048" s="7" cm="1">
        <f t="array" ref="Q2048">SUMPRODUCT(("SUP_H2DSL"=[1]OUT_SyntheticFuels!$C$4:$C$1000)*1,("Var_cap"=[1]OUT_SyntheticFuels!$B$4:$B$1000)*1,[1]OUT_SyntheticFuels!P$4:P$1000)</f>
        <v>7.3255587189523701E-6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8.5868541807850097E-7</v>
      </c>
      <c r="J2049" s="7" cm="1">
        <f t="array" ref="J2049">SUMPRODUCT(("SUP_H2GSL"=[1]OUT_SyntheticFuels!$C$4:$C$1000)*1,("Var_cap"=[1]OUT_SyntheticFuels!$B$4:$B$1000)*1,[1]OUT_SyntheticFuels!I$4:I$1000)</f>
        <v>1.9641420511872969E-6</v>
      </c>
      <c r="K2049" s="7" cm="1">
        <f t="array" ref="K2049">SUMPRODUCT(("SUP_H2GSL"=[1]OUT_SyntheticFuels!$C$4:$C$1000)*1,("Var_cap"=[1]OUT_SyntheticFuels!$B$4:$B$1000)*1,[1]OUT_SyntheticFuels!J$4:J$1000)</f>
        <v>2.621721863932322E-6</v>
      </c>
      <c r="L2049" s="7" cm="1">
        <f t="array" ref="L2049">SUMPRODUCT(("SUP_H2GSL"=[1]OUT_SyntheticFuels!$C$4:$C$1000)*1,("Var_cap"=[1]OUT_SyntheticFuels!$B$4:$B$1000)*1,[1]OUT_SyntheticFuels!K$4:K$1000)</f>
        <v>3.22912802901754E-6</v>
      </c>
      <c r="M2049" s="7" cm="1">
        <f t="array" ref="M2049">SUMPRODUCT(("SUP_H2GSL"=[1]OUT_SyntheticFuels!$C$4:$C$1000)*1,("Var_cap"=[1]OUT_SyntheticFuels!$B$4:$B$1000)*1,[1]OUT_SyntheticFuels!L$4:L$1000)</f>
        <v>3.8542878984846109E-6</v>
      </c>
      <c r="N2049" s="7" cm="1">
        <f t="array" ref="N2049">SUMPRODUCT(("SUP_H2GSL"=[1]OUT_SyntheticFuels!$C$4:$C$1000)*1,("Var_cap"=[1]OUT_SyntheticFuels!$B$4:$B$1000)*1,[1]OUT_SyntheticFuels!M$4:M$1000)</f>
        <v>4.0395932559951308E-6</v>
      </c>
      <c r="O2049" s="7" cm="1">
        <f t="array" ref="O2049">SUMPRODUCT(("SUP_H2GSL"=[1]OUT_SyntheticFuels!$C$4:$C$1000)*1,("Var_cap"=[1]OUT_SyntheticFuels!$B$4:$B$1000)*1,[1]OUT_SyntheticFuels!N$4:N$1000)</f>
        <v>3.51347960699734E-6</v>
      </c>
      <c r="P2049" s="7" cm="1">
        <f t="array" ref="P2049">SUMPRODUCT(("SUP_H2GSL"=[1]OUT_SyntheticFuels!$C$4:$C$1000)*1,("Var_cap"=[1]OUT_SyntheticFuels!$B$4:$B$1000)*1,[1]OUT_SyntheticFuels!O$4:O$1000)</f>
        <v>3.4892700837240999E-6</v>
      </c>
      <c r="Q2049" s="7" cm="1">
        <f t="array" ref="Q2049">SUMPRODUCT(("SUP_H2GSL"=[1]OUT_SyntheticFuels!$C$4:$C$1000)*1,("Var_cap"=[1]OUT_SyntheticFuels!$B$4:$B$1000)*1,[1]OUT_SyntheticFuels!P$4:P$1000)</f>
        <v>6.5979015254946794E-6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2.6522992926481669E-3</v>
      </c>
      <c r="G2050" s="3">
        <f t="shared" si="2211"/>
        <v>1.3186619858730859</v>
      </c>
      <c r="H2050" s="3">
        <f t="shared" si="2211"/>
        <v>4.7521139745086627</v>
      </c>
      <c r="I2050" s="3">
        <f t="shared" si="2211"/>
        <v>4.8702418959188174</v>
      </c>
      <c r="J2050" s="3">
        <f t="shared" si="2211"/>
        <v>2.6612804342333471</v>
      </c>
      <c r="K2050" s="3">
        <f t="shared" si="2211"/>
        <v>2.9421018215225914</v>
      </c>
      <c r="L2050" s="3">
        <f t="shared" ref="L2050:O2050" si="2212">SUM(L2051,L2053,L2057,L2061,L2077,L2084,L2092,L2094,L2102,L2106,L2100)</f>
        <v>7.4531554793121018</v>
      </c>
      <c r="M2050" s="3">
        <f t="shared" si="2212"/>
        <v>4.9928275402244449</v>
      </c>
      <c r="N2050" s="3">
        <f t="shared" si="2212"/>
        <v>3.9551891392209075</v>
      </c>
      <c r="O2050" s="3">
        <f t="shared" si="2212"/>
        <v>3.9342321353806744</v>
      </c>
      <c r="P2050" s="3">
        <f>SUM(P2051,P2053,P2057,P2061,P2077,P2084,P2092,P2094,P2102,P2106,P2100)</f>
        <v>8.4184411597394977</v>
      </c>
      <c r="Q2050" s="3">
        <f>SUM(Q2051,Q2053,Q2057,Q2061,Q2077,Q2084,Q2092,Q2094,Q2102,Q2106,Q2100)</f>
        <v>5.6687035553452194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1.23285506472115</v>
      </c>
      <c r="H2051" s="1">
        <f t="shared" si="2215"/>
        <v>0.820646279570869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0.1196906978752038</v>
      </c>
      <c r="N2051" s="1">
        <f t="shared" si="2215"/>
        <v>0.5995638769767937</v>
      </c>
      <c r="O2051" s="1">
        <f t="shared" si="2215"/>
        <v>2.513419102568389E-4</v>
      </c>
      <c r="P2051" s="1">
        <f>+P2052</f>
        <v>3.6527091593447081E-2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1.23285506472115</v>
      </c>
      <c r="H2052" s="1">
        <f>'[1]Electricity and CHPs_NCAP'!D$14</f>
        <v>0.820646279570869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0.1196906978752038</v>
      </c>
      <c r="N2052" s="1">
        <f>'[1]Electricity and CHPs_NCAP'!J$14</f>
        <v>0.5995638769767937</v>
      </c>
      <c r="O2052" s="1">
        <f>'[1]Electricity and CHPs_NCAP'!K$14</f>
        <v>2.513419102568389E-4</v>
      </c>
      <c r="P2052" s="1">
        <f>'[1]Electricity and CHPs_NCAP'!L$14</f>
        <v>3.6527091593447081E-2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2.0428350560212929E-3</v>
      </c>
      <c r="H2053" s="1">
        <f t="shared" si="2217"/>
        <v>4.0068855302377287E-3</v>
      </c>
      <c r="I2053" s="1">
        <f t="shared" si="2217"/>
        <v>7.0843445719249235E-2</v>
      </c>
      <c r="J2053" s="1">
        <f t="shared" si="2217"/>
        <v>6.7583383060934657E-2</v>
      </c>
      <c r="K2053" s="1">
        <f t="shared" si="2217"/>
        <v>0.1261910459533859</v>
      </c>
      <c r="L2053" s="1">
        <f t="shared" ref="L2053:O2053" si="2218">SUM(L2054:L2056)</f>
        <v>3.0311327357093282E-6</v>
      </c>
      <c r="M2053" s="1">
        <f t="shared" si="2218"/>
        <v>6.4267751303192863E-5</v>
      </c>
      <c r="N2053" s="1">
        <f t="shared" si="2218"/>
        <v>3.6060313842462124E-6</v>
      </c>
      <c r="O2053" s="1">
        <f t="shared" si="2218"/>
        <v>2.660459852779775E-4</v>
      </c>
      <c r="P2053" s="1">
        <f>SUM(P2054:P2056)</f>
        <v>2.976612462314478E-5</v>
      </c>
      <c r="Q2053" s="1">
        <f>SUM(Q2054:Q2056)</f>
        <v>3.6647220557037632E-4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1.5465698374062479E-3</v>
      </c>
      <c r="H2054" s="1">
        <f>'[1]Electricity and CHPs_NCAP'!D$15</f>
        <v>3.4115706014082505E-3</v>
      </c>
      <c r="I2054" s="1">
        <f>'[1]Electricity and CHPs_NCAP'!E$15</f>
        <v>7.0836840498166645E-2</v>
      </c>
      <c r="J2054" s="1">
        <f>'[1]Electricity and CHPs_NCAP'!F$15</f>
        <v>6.7581873465993786E-2</v>
      </c>
      <c r="K2054" s="1">
        <f>'[1]Electricity and CHPs_NCAP'!G$15</f>
        <v>0.12612828654980859</v>
      </c>
      <c r="L2054" s="1">
        <f>'[1]Electricity and CHPs_NCAP'!H$15</f>
        <v>5.6723842417783509E-7</v>
      </c>
      <c r="M2054" s="1">
        <f>'[1]Electricity and CHPs_NCAP'!I$15</f>
        <v>1.212775235961427E-6</v>
      </c>
      <c r="N2054" s="1">
        <f>'[1]Electricity and CHPs_NCAP'!J$15</f>
        <v>1.1847830317176428E-6</v>
      </c>
      <c r="O2054" s="1">
        <f>'[1]Electricity and CHPs_NCAP'!K$15</f>
        <v>3.7947499309860428E-6</v>
      </c>
      <c r="P2054" s="1">
        <f>'[1]Electricity and CHPs_NCAP'!L$15</f>
        <v>1.08592672808113E-7</v>
      </c>
      <c r="Q2054" s="1">
        <f>'[1]Electricity and CHPs_NCAP'!M$15</f>
        <v>6.1095184176236902E-8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3.2413803156059509E-4</v>
      </c>
      <c r="H2055" s="1">
        <f>'[1]Electricity and CHPs_NCAP'!D$16</f>
        <v>5.9280558201968794E-4</v>
      </c>
      <c r="I2055" s="1">
        <f>'[1]Electricity and CHPs_NCAP'!E$16</f>
        <v>5.7474057522787127E-6</v>
      </c>
      <c r="J2055" s="1">
        <f>'[1]Electricity and CHPs_NCAP'!F$16</f>
        <v>8.5314952243388903E-7</v>
      </c>
      <c r="K2055" s="1">
        <f>'[1]Electricity and CHPs_NCAP'!G$16</f>
        <v>7.0196388319662183E-7</v>
      </c>
      <c r="L2055" s="1">
        <f>'[1]Electricity and CHPs_NCAP'!H$16</f>
        <v>2.0148332177223445E-6</v>
      </c>
      <c r="M2055" s="1">
        <f>'[1]Electricity and CHPs_NCAP'!I$16</f>
        <v>3.483091074436334E-6</v>
      </c>
      <c r="N2055" s="1">
        <f>'[1]Electricity and CHPs_NCAP'!J$16</f>
        <v>1.2098073387475498E-6</v>
      </c>
      <c r="O2055" s="1">
        <f>'[1]Electricity and CHPs_NCAP'!K$16</f>
        <v>4.5436356563014799E-6</v>
      </c>
      <c r="P2055" s="1">
        <f>'[1]Electricity and CHPs_NCAP'!L$16</f>
        <v>2.9657531950336669E-5</v>
      </c>
      <c r="Q2055" s="1">
        <f>'[1]Electricity and CHPs_NCAP'!M$16</f>
        <v>3.664111103862001E-4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1.7212718705445E-4</v>
      </c>
      <c r="H2056" s="1">
        <f>'[1]Electricity and CHPs_NCAP'!D$17</f>
        <v>2.5093468097906999E-6</v>
      </c>
      <c r="I2056" s="1">
        <f>'[1]Electricity and CHPs_NCAP'!E$17</f>
        <v>8.5781533031127496E-7</v>
      </c>
      <c r="J2056" s="1">
        <f>'[1]Electricity and CHPs_NCAP'!F$17</f>
        <v>6.5644541843475499E-7</v>
      </c>
      <c r="K2056" s="1">
        <f>'[1]Electricity and CHPs_NCAP'!G$17</f>
        <v>6.2057439694116598E-5</v>
      </c>
      <c r="L2056" s="1">
        <f>'[1]Electricity and CHPs_NCAP'!H$17</f>
        <v>4.49061093809149E-7</v>
      </c>
      <c r="M2056" s="1">
        <f>'[1]Electricity and CHPs_NCAP'!I$17</f>
        <v>5.9571884992795101E-5</v>
      </c>
      <c r="N2056" s="1">
        <f>'[1]Electricity and CHPs_NCAP'!J$17</f>
        <v>1.21144101378102E-6</v>
      </c>
      <c r="O2056" s="1">
        <f>'[1]Electricity and CHPs_NCAP'!K$17</f>
        <v>2.5770759969068999E-4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5.4725177716394915E-3</v>
      </c>
      <c r="H2057" s="1">
        <f t="shared" si="2219"/>
        <v>5.6230879327270559E-5</v>
      </c>
      <c r="I2057" s="1">
        <f t="shared" si="2219"/>
        <v>4.8113075382584601E-2</v>
      </c>
      <c r="J2057" s="1">
        <f t="shared" si="2219"/>
        <v>3.6886788815347654E-2</v>
      </c>
      <c r="K2057" s="1">
        <f t="shared" si="2219"/>
        <v>1.5559586687375239E-2</v>
      </c>
      <c r="L2057" s="1">
        <f t="shared" ref="L2057:O2057" si="2220">SUM(L2058:L2060)</f>
        <v>2.1366754706353533E-2</v>
      </c>
      <c r="M2057" s="1">
        <f t="shared" si="2220"/>
        <v>1.5815572420605332E-2</v>
      </c>
      <c r="N2057" s="1">
        <f t="shared" si="2220"/>
        <v>3.6499789353376652E-2</v>
      </c>
      <c r="O2057" s="1">
        <f t="shared" si="2220"/>
        <v>3.3200258368570601E-2</v>
      </c>
      <c r="P2057" s="1">
        <f>SUM(P2058:P2060)</f>
        <v>1.6604710867418073E-2</v>
      </c>
      <c r="Q2057" s="1">
        <f>SUM(Q2058:Q2060)</f>
        <v>2.0726843099677067E-2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3.2980483519483599E-6</v>
      </c>
      <c r="H2058" s="1">
        <f>'[1]Electricity and CHPs_NCAP'!D$18</f>
        <v>5.2153236363488698E-5</v>
      </c>
      <c r="I2058" s="1">
        <f>'[1]Electricity and CHPs_NCAP'!E$18</f>
        <v>2.8427225017778699E-2</v>
      </c>
      <c r="J2058" s="1">
        <f>'[1]Electricity and CHPs_NCAP'!F$18</f>
        <v>2.0617603024875902E-2</v>
      </c>
      <c r="K2058" s="1">
        <f>'[1]Electricity and CHPs_NCAP'!G$18</f>
        <v>1.8831642203438401E-3</v>
      </c>
      <c r="L2058" s="1">
        <f>'[1]Electricity and CHPs_NCAP'!H$18</f>
        <v>5.3430002656376497E-5</v>
      </c>
      <c r="M2058" s="1">
        <f>'[1]Electricity and CHPs_NCAP'!I$18</f>
        <v>4.4308782440657001E-5</v>
      </c>
      <c r="N2058" s="1">
        <f>'[1]Electricity and CHPs_NCAP'!J$18</f>
        <v>2.28480371224484E-2</v>
      </c>
      <c r="O2058" s="1">
        <f>'[1]Electricity and CHPs_NCAP'!K$18</f>
        <v>8.8529829139406893E-3</v>
      </c>
      <c r="P2058" s="1">
        <f>'[1]Electricity and CHPs_NCAP'!L$18</f>
        <v>3.1465175783232803E-4</v>
      </c>
      <c r="Q2058" s="1">
        <f>'[1]Electricity and CHPs_NCAP'!M$18</f>
        <v>9.0088063070258798E-3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1.83102185431296E-6</v>
      </c>
      <c r="H2059" s="1">
        <f>'[1]Electricity and CHPs_NCAP'!D$28</f>
        <v>1.84148922622166E-6</v>
      </c>
      <c r="I2059" s="1">
        <f>'[1]Electricity and CHPs_NCAP'!E$28</f>
        <v>1.9650720319006399E-6</v>
      </c>
      <c r="J2059" s="1">
        <f>'[1]Electricity and CHPs_NCAP'!F$28</f>
        <v>1.09091278747542E-5</v>
      </c>
      <c r="K2059" s="1">
        <f>'[1]Electricity and CHPs_NCAP'!G$28</f>
        <v>6.2018865929398595E-5</v>
      </c>
      <c r="L2059" s="1">
        <f>'[1]Electricity and CHPs_NCAP'!H$28</f>
        <v>1.4556952692725599E-4</v>
      </c>
      <c r="M2059" s="1">
        <f>'[1]Electricity and CHPs_NCAP'!I$28</f>
        <v>1.2908424642737399E-4</v>
      </c>
      <c r="N2059" s="1">
        <f>'[1]Electricity and CHPs_NCAP'!J$28</f>
        <v>7.4635956944551403E-6</v>
      </c>
      <c r="O2059" s="1">
        <f>'[1]Electricity and CHPs_NCAP'!K$28</f>
        <v>1.6281084368711E-4</v>
      </c>
      <c r="P2059" s="1">
        <f>'[1]Electricity and CHPs_NCAP'!L$28</f>
        <v>4.8120109819545398E-5</v>
      </c>
      <c r="Q2059" s="1">
        <f>'[1]Electricity and CHPs_NCAP'!M$28</f>
        <v>3.8099987646178501E-4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5.4673887014332302E-3</v>
      </c>
      <c r="H2060" s="1">
        <f>'[1]Electricity and CHPs_NCAP'!D$41</f>
        <v>2.2361537375602001E-6</v>
      </c>
      <c r="I2060" s="1">
        <f>'[1]Electricity and CHPs_NCAP'!E$41</f>
        <v>1.9683885292774001E-2</v>
      </c>
      <c r="J2060" s="1">
        <f>'[1]Electricity and CHPs_NCAP'!F$41</f>
        <v>1.6258276662597E-2</v>
      </c>
      <c r="K2060" s="1">
        <f>'[1]Electricity and CHPs_NCAP'!G$41</f>
        <v>1.3614403601102E-2</v>
      </c>
      <c r="L2060" s="1">
        <f>'[1]Electricity and CHPs_NCAP'!H$41</f>
        <v>2.1167755176769901E-2</v>
      </c>
      <c r="M2060" s="1">
        <f>'[1]Electricity and CHPs_NCAP'!I$41</f>
        <v>1.5642179391737301E-2</v>
      </c>
      <c r="N2060" s="1">
        <f>'[1]Electricity and CHPs_NCAP'!J$41</f>
        <v>1.3644288635233801E-2</v>
      </c>
      <c r="O2060" s="1">
        <f>'[1]Electricity and CHPs_NCAP'!K$41</f>
        <v>2.4184464610942799E-2</v>
      </c>
      <c r="P2060" s="1">
        <f>'[1]Electricity and CHPs_NCAP'!L$41</f>
        <v>1.6241938999766201E-2</v>
      </c>
      <c r="Q2060" s="1">
        <f>'[1]Electricity and CHPs_NCAP'!M$41</f>
        <v>1.13370369161894E-2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5.3532410664845882E-2</v>
      </c>
      <c r="H2061" s="1">
        <f t="shared" si="2221"/>
        <v>7.7438401837064486E-3</v>
      </c>
      <c r="I2061" s="1">
        <f t="shared" si="2221"/>
        <v>0.21849941793712868</v>
      </c>
      <c r="J2061" s="1">
        <f t="shared" si="2221"/>
        <v>0.2571505062513838</v>
      </c>
      <c r="K2061" s="1">
        <f t="shared" si="2221"/>
        <v>0.15497801856347015</v>
      </c>
      <c r="L2061" s="1">
        <f t="shared" ref="L2061:O2061" si="2222">SUM(L2062:L2076)</f>
        <v>0.26810831853524353</v>
      </c>
      <c r="M2061" s="1">
        <f t="shared" si="2222"/>
        <v>0.16737742145782369</v>
      </c>
      <c r="N2061" s="1">
        <f t="shared" si="2222"/>
        <v>0.55549599245291259</v>
      </c>
      <c r="O2061" s="1">
        <f t="shared" si="2222"/>
        <v>7.9374718558343257E-2</v>
      </c>
      <c r="P2061" s="1">
        <f>SUM(P2062:P2076)</f>
        <v>0.21761366295108434</v>
      </c>
      <c r="Q2061" s="1">
        <f>SUM(Q2062:Q2076)</f>
        <v>7.8422165423613438E-2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9.6774415391105394E-3</v>
      </c>
      <c r="L2062" s="1">
        <f>'[1]Electricity and CHPs_NCAP'!H$21</f>
        <v>0.161011849215556</v>
      </c>
      <c r="M2062" s="1">
        <f>'[1]Electricity and CHPs_NCAP'!I$21</f>
        <v>5.54880709098323E-2</v>
      </c>
      <c r="N2062" s="1">
        <f>'[1]Electricity and CHPs_NCAP'!J$21</f>
        <v>0.43811510016184702</v>
      </c>
      <c r="O2062" s="1">
        <f>'[1]Electricity and CHPs_NCAP'!K$21</f>
        <v>1.8546875799560901E-4</v>
      </c>
      <c r="P2062" s="1">
        <f>'[1]Electricity and CHPs_NCAP'!L$21</f>
        <v>8.0389617841905597E-2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7.9267797639951704E-2</v>
      </c>
      <c r="K2063" s="1">
        <f>'[1]Electricity and CHPs_NCAP'!G$22</f>
        <v>8.2008328637873593E-6</v>
      </c>
      <c r="L2063" s="1">
        <f>'[1]Electricity and CHPs_NCAP'!H$22</f>
        <v>4.5734256170815796E-6</v>
      </c>
      <c r="M2063" s="1">
        <f>'[1]Electricity and CHPs_NCAP'!I$22</f>
        <v>2.4051882899586999E-6</v>
      </c>
      <c r="N2063" s="1">
        <f>'[1]Electricity and CHPs_NCAP'!J$22</f>
        <v>2.5971529230958099E-6</v>
      </c>
      <c r="O2063" s="1">
        <f>'[1]Electricity and CHPs_NCAP'!K$22</f>
        <v>2.11570385454845E-5</v>
      </c>
      <c r="P2063" s="1">
        <f>'[1]Electricity and CHPs_NCAP'!L$22</f>
        <v>1.74832704085362E-2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0</v>
      </c>
      <c r="M2064" s="1">
        <f>'[1]Electricity and CHPs_NCAP'!I$23</f>
        <v>0</v>
      </c>
      <c r="N2064" s="1">
        <f>'[1]Electricity and CHPs_NCAP'!J$23</f>
        <v>0</v>
      </c>
      <c r="O2064" s="1">
        <f>'[1]Electricity and CHPs_NCAP'!K$23</f>
        <v>0</v>
      </c>
      <c r="P2064" s="1">
        <f>'[1]Electricity and CHPs_NCAP'!L$23</f>
        <v>0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4.6053458864616901E-7</v>
      </c>
      <c r="H2065" s="1">
        <f>'[1]Electricity and CHPs_NCAP'!D$24</f>
        <v>5.4240020994600401E-4</v>
      </c>
      <c r="I2065" s="1">
        <f>'[1]Electricity and CHPs_NCAP'!E$24</f>
        <v>2.37104688429613E-2</v>
      </c>
      <c r="J2065" s="1">
        <f>'[1]Electricity and CHPs_NCAP'!F$24</f>
        <v>1.30256460370471E-5</v>
      </c>
      <c r="K2065" s="1">
        <f>'[1]Electricity and CHPs_NCAP'!G$24</f>
        <v>7.2435176454054395E-2</v>
      </c>
      <c r="L2065" s="1">
        <f>'[1]Electricity and CHPs_NCAP'!H$24</f>
        <v>8.7005528578904803E-4</v>
      </c>
      <c r="M2065" s="1">
        <f>'[1]Electricity and CHPs_NCAP'!I$24</f>
        <v>1.45428724353423E-5</v>
      </c>
      <c r="N2065" s="1">
        <f>'[1]Electricity and CHPs_NCAP'!J$24</f>
        <v>9.6756733676046198E-4</v>
      </c>
      <c r="O2065" s="1">
        <f>'[1]Electricity and CHPs_NCAP'!K$24</f>
        <v>1.0530418350977899E-5</v>
      </c>
      <c r="P2065" s="1">
        <f>'[1]Electricity and CHPs_NCAP'!L$24</f>
        <v>3.36654240398098E-5</v>
      </c>
      <c r="Q2065" s="1">
        <f>'[1]Electricity and CHPs_NCAP'!M$24</f>
        <v>3.7495044042527501E-4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1.7392620792824099E-2</v>
      </c>
      <c r="L2066" s="1">
        <f>'[1]Electricity and CHPs_NCAP'!H$29</f>
        <v>2.7536935203748902E-2</v>
      </c>
      <c r="M2066" s="1">
        <f>'[1]Electricity and CHPs_NCAP'!I$29</f>
        <v>2.6745157709700901E-2</v>
      </c>
      <c r="N2066" s="1">
        <f>'[1]Electricity and CHPs_NCAP'!J$29</f>
        <v>9.2859001101597996E-6</v>
      </c>
      <c r="O2066" s="1">
        <f>'[1]Electricity and CHPs_NCAP'!K$29</f>
        <v>4.5948022771328496E-6</v>
      </c>
      <c r="P2066" s="1">
        <f>'[1]Electricity and CHPs_NCAP'!L$29</f>
        <v>8.2483756509690794E-6</v>
      </c>
      <c r="Q2066" s="1">
        <f>'[1]Electricity and CHPs_NCAP'!M$29</f>
        <v>1.45931940285787E-3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6.0566232226892205E-7</v>
      </c>
      <c r="H2067" s="1">
        <f>'[1]Electricity and CHPs_NCAP'!D$39</f>
        <v>2.1601877696933101E-6</v>
      </c>
      <c r="I2067" s="1">
        <f>'[1]Electricity and CHPs_NCAP'!E$39</f>
        <v>2.7599020450285599E-2</v>
      </c>
      <c r="J2067" s="1">
        <f>'[1]Electricity and CHPs_NCAP'!F$39</f>
        <v>2.4134973019483301E-5</v>
      </c>
      <c r="K2067" s="1">
        <f>'[1]Electricity and CHPs_NCAP'!G$39</f>
        <v>3.7047416030551699E-6</v>
      </c>
      <c r="L2067" s="1">
        <f>'[1]Electricity and CHPs_NCAP'!H$39</f>
        <v>1.35936746771985E-5</v>
      </c>
      <c r="M2067" s="1">
        <f>'[1]Electricity and CHPs_NCAP'!I$39</f>
        <v>9.1726862515987394E-3</v>
      </c>
      <c r="N2067" s="1">
        <f>'[1]Electricity and CHPs_NCAP'!J$39</f>
        <v>9.4903451889935006E-6</v>
      </c>
      <c r="O2067" s="1">
        <f>'[1]Electricity and CHPs_NCAP'!K$39</f>
        <v>4.2914838719260197E-5</v>
      </c>
      <c r="P2067" s="1">
        <f>'[1]Electricity and CHPs_NCAP'!L$39</f>
        <v>1.6138824555686601E-4</v>
      </c>
      <c r="Q2067" s="1">
        <f>'[1]Electricity and CHPs_NCAP'!M$39</f>
        <v>4.6327278827146198E-3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0</v>
      </c>
      <c r="L2068" s="1">
        <f>'[1]Electricity and CHPs_NCAP'!H$40</f>
        <v>0</v>
      </c>
      <c r="M2068" s="1">
        <f>'[1]Electricity and CHPs_NCAP'!I$40</f>
        <v>0</v>
      </c>
      <c r="N2068" s="1">
        <f>'[1]Electricity and CHPs_NCAP'!J$40</f>
        <v>0</v>
      </c>
      <c r="O2068" s="1">
        <f>'[1]Electricity and CHPs_NCAP'!K$40</f>
        <v>0</v>
      </c>
      <c r="P2068" s="1">
        <f>'[1]Electricity and CHPs_NCAP'!L$40</f>
        <v>0</v>
      </c>
      <c r="Q2068" s="1">
        <f>'[1]Electricity and CHPs_NCAP'!M$40</f>
        <v>0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8.2937249780107793E-5</v>
      </c>
      <c r="J2069" s="1">
        <f>'[1]Electricity and CHPs_NCAP'!F$47</f>
        <v>6.2263290864707506E-5</v>
      </c>
      <c r="K2069" s="1">
        <f>'[1]Electricity and CHPs_NCAP'!G$47</f>
        <v>4.8929284504637201E-5</v>
      </c>
      <c r="L2069" s="1">
        <f>'[1]Electricity and CHPs_NCAP'!H$47</f>
        <v>9.0924765609187998E-5</v>
      </c>
      <c r="M2069" s="1">
        <f>'[1]Electricity and CHPs_NCAP'!I$47</f>
        <v>2.17816461554693E-4</v>
      </c>
      <c r="N2069" s="1">
        <f>'[1]Electricity and CHPs_NCAP'!J$47</f>
        <v>2.4106918684592602E-6</v>
      </c>
      <c r="O2069" s="1">
        <f>'[1]Electricity and CHPs_NCAP'!K$47</f>
        <v>3.2665128909672802E-4</v>
      </c>
      <c r="P2069" s="1">
        <f>'[1]Electricity and CHPs_NCAP'!L$47</f>
        <v>1.14609095304586E-4</v>
      </c>
      <c r="Q2069" s="1">
        <f>'[1]Electricity and CHPs_NCAP'!M$47</f>
        <v>3.4093167499797401E-4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4.2457361280512536E-5</v>
      </c>
      <c r="H2070" s="1">
        <f>'[1]Electricity and CHPs_NCAP'!D$48</f>
        <v>7.8228281847729492E-5</v>
      </c>
      <c r="I2070" s="1">
        <f>'[1]Electricity and CHPs_NCAP'!E$48</f>
        <v>5.0382538403601596E-7</v>
      </c>
      <c r="J2070" s="1">
        <f>'[1]Electricity and CHPs_NCAP'!F$48</f>
        <v>4.7232875375652399E-4</v>
      </c>
      <c r="K2070" s="1">
        <f>'[1]Electricity and CHPs_NCAP'!G$48</f>
        <v>2.4340645868694955E-4</v>
      </c>
      <c r="L2070" s="1">
        <f>'[1]Electricity and CHPs_NCAP'!H$48</f>
        <v>6.7981359474683298E-4</v>
      </c>
      <c r="M2070" s="1">
        <f>'[1]Electricity and CHPs_NCAP'!I$48</f>
        <v>1.143022309926985E-4</v>
      </c>
      <c r="N2070" s="1">
        <f>'[1]Electricity and CHPs_NCAP'!J$48</f>
        <v>1.974015329961143E-4</v>
      </c>
      <c r="O2070" s="1">
        <f>'[1]Electricity and CHPs_NCAP'!K$48</f>
        <v>6.7997290554268407E-4</v>
      </c>
      <c r="P2070" s="1">
        <f>'[1]Electricity and CHPs_NCAP'!L$48</f>
        <v>7.574355595698609E-3</v>
      </c>
      <c r="Q2070" s="1">
        <f>'[1]Electricity and CHPs_NCAP'!M$48</f>
        <v>1.7467102672488112E-3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1.7458371223395558E-5</v>
      </c>
      <c r="J2071" s="1">
        <f>'[1]Electricity and CHPs_NCAP'!F$49</f>
        <v>4.74230334288898E-5</v>
      </c>
      <c r="K2071" s="1">
        <f>'[1]Electricity and CHPs_NCAP'!G$49</f>
        <v>8.2216406218929303E-7</v>
      </c>
      <c r="L2071" s="1">
        <f>'[1]Electricity and CHPs_NCAP'!H$49</f>
        <v>1.0001592877506971E-5</v>
      </c>
      <c r="M2071" s="1">
        <f>'[1]Electricity and CHPs_NCAP'!I$49</f>
        <v>1.0864866480392641E-4</v>
      </c>
      <c r="N2071" s="1">
        <f>'[1]Electricity and CHPs_NCAP'!J$49</f>
        <v>1.154371654629539E-6</v>
      </c>
      <c r="O2071" s="1">
        <f>'[1]Electricity and CHPs_NCAP'!K$49</f>
        <v>9.416621478137871E-5</v>
      </c>
      <c r="P2071" s="1">
        <f>'[1]Electricity and CHPs_NCAP'!L$49</f>
        <v>1.3986772358583391E-6</v>
      </c>
      <c r="Q2071" s="1">
        <f>'[1]Electricity and CHPs_NCAP'!M$49</f>
        <v>2.9239202490641096E-4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1.2538654281215485E-4</v>
      </c>
      <c r="H2072" s="1">
        <f>'[1]Electricity and CHPs_NCAP'!D$51</f>
        <v>5.5047120590780748E-4</v>
      </c>
      <c r="I2072" s="1">
        <f>'[1]Electricity and CHPs_NCAP'!E$51</f>
        <v>3.9467919141363203E-2</v>
      </c>
      <c r="J2072" s="1">
        <f>'[1]Electricity and CHPs_NCAP'!F$51</f>
        <v>1.61591784114951E-3</v>
      </c>
      <c r="K2072" s="1">
        <f>'[1]Electricity and CHPs_NCAP'!G$51</f>
        <v>1.0511819685393879E-2</v>
      </c>
      <c r="L2072" s="1">
        <f>'[1]Electricity and CHPs_NCAP'!H$51</f>
        <v>1.0262345423282339E-2</v>
      </c>
      <c r="M2072" s="1">
        <f>'[1]Electricity and CHPs_NCAP'!I$51</f>
        <v>3.0400628274758999E-2</v>
      </c>
      <c r="N2072" s="1">
        <f>'[1]Electricity and CHPs_NCAP'!J$51</f>
        <v>1.1838126624847201E-3</v>
      </c>
      <c r="O2072" s="1">
        <f>'[1]Electricity and CHPs_NCAP'!K$51</f>
        <v>7.9402638743348124E-3</v>
      </c>
      <c r="P2072" s="1">
        <f>'[1]Electricity and CHPs_NCAP'!L$51</f>
        <v>4.285190733219927E-3</v>
      </c>
      <c r="Q2072" s="1">
        <f>'[1]Electricity and CHPs_NCAP'!M$51</f>
        <v>2.7262044546646047E-2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7.8711342062768802E-5</v>
      </c>
      <c r="J2073" s="1">
        <f>'[1]Electricity and CHPs_NCAP'!F$52</f>
        <v>2.38319572798743E-4</v>
      </c>
      <c r="K2073" s="1">
        <f>'[1]Electricity and CHPs_NCAP'!G$52</f>
        <v>7.7779471152463007E-6</v>
      </c>
      <c r="L2073" s="1">
        <f>'[1]Electricity and CHPs_NCAP'!H$52</f>
        <v>7.7528018106652903E-5</v>
      </c>
      <c r="M2073" s="1">
        <f>'[1]Electricity and CHPs_NCAP'!I$52</f>
        <v>6.5177875546318896E-4</v>
      </c>
      <c r="N2073" s="1">
        <f>'[1]Electricity and CHPs_NCAP'!J$52</f>
        <v>2.48152079982784E-5</v>
      </c>
      <c r="O2073" s="1">
        <f>'[1]Electricity and CHPs_NCAP'!K$52</f>
        <v>9.2730789960685693E-4</v>
      </c>
      <c r="P2073" s="1">
        <f>'[1]Electricity and CHPs_NCAP'!L$52</f>
        <v>1.2446014582748399E-5</v>
      </c>
      <c r="Q2073" s="1">
        <f>'[1]Electricity and CHPs_NCAP'!M$52</f>
        <v>2.0483242978924679E-3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2.6191311949201799E-2</v>
      </c>
      <c r="H2074" s="1">
        <f>'[1]Electricity and CHPs_NCAP'!D$54</f>
        <v>6.5678188626358503E-3</v>
      </c>
      <c r="I2074" s="1">
        <f>'[1]Electricity and CHPs_NCAP'!E$54</f>
        <v>1.2221621224837199E-2</v>
      </c>
      <c r="J2074" s="1">
        <f>'[1]Electricity and CHPs_NCAP'!F$54</f>
        <v>4.4083615580073003E-2</v>
      </c>
      <c r="K2074" s="1">
        <f>'[1]Electricity and CHPs_NCAP'!G$54</f>
        <v>2.9389338894168601E-2</v>
      </c>
      <c r="L2074" s="1">
        <f>'[1]Electricity and CHPs_NCAP'!H$54</f>
        <v>1.1275608964857299E-2</v>
      </c>
      <c r="M2074" s="1">
        <f>'[1]Electricity and CHPs_NCAP'!I$54</f>
        <v>4.4084488428858697E-2</v>
      </c>
      <c r="N2074" s="1">
        <f>'[1]Electricity and CHPs_NCAP'!J$54</f>
        <v>2.6367438796614399E-2</v>
      </c>
      <c r="O2074" s="1">
        <f>'[1]Electricity and CHPs_NCAP'!K$54</f>
        <v>1.42991215903493E-2</v>
      </c>
      <c r="P2074" s="1">
        <f>'[1]Electricity and CHPs_NCAP'!L$54</f>
        <v>4.8789383439957999E-2</v>
      </c>
      <c r="Q2074" s="1">
        <f>'[1]Electricity and CHPs_NCAP'!M$54</f>
        <v>2.58356330120551E-2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2.7172188614640502E-2</v>
      </c>
      <c r="H2075" s="1">
        <f>'[1]Electricity and CHPs_NCAP'!D$55</f>
        <v>2.7614355993633301E-6</v>
      </c>
      <c r="I2075" s="1">
        <f>'[1]Electricity and CHPs_NCAP'!E$55</f>
        <v>0.115250787598722</v>
      </c>
      <c r="J2075" s="1">
        <f>'[1]Electricity and CHPs_NCAP'!F$55</f>
        <v>0.13117286875563999</v>
      </c>
      <c r="K2075" s="1">
        <f>'[1]Electricity and CHPs_NCAP'!G$55</f>
        <v>1.5252139645623299E-2</v>
      </c>
      <c r="L2075" s="1">
        <f>'[1]Electricity and CHPs_NCAP'!H$55</f>
        <v>5.6269775709560897E-2</v>
      </c>
      <c r="M2075" s="1">
        <f>'[1]Electricity and CHPs_NCAP'!I$55</f>
        <v>2.2628785712655E-5</v>
      </c>
      <c r="N2075" s="1">
        <f>'[1]Electricity and CHPs_NCAP'!J$55</f>
        <v>8.8609595810880501E-2</v>
      </c>
      <c r="O2075" s="1">
        <f>'[1]Electricity and CHPs_NCAP'!K$55</f>
        <v>5.4462548843661897E-2</v>
      </c>
      <c r="P2075" s="1">
        <f>'[1]Electricity and CHPs_NCAP'!L$55</f>
        <v>5.86387862281618E-2</v>
      </c>
      <c r="Q2075" s="1">
        <f>'[1]Electricity and CHPs_NCAP'!M$55</f>
        <v>1.3403329856858499E-2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6.9989890509096595E-5</v>
      </c>
      <c r="J2076" s="1">
        <f>'[1]Electricity and CHPs_NCAP'!F$58</f>
        <v>1.5281116466419101E-4</v>
      </c>
      <c r="K2076" s="1">
        <f>'[1]Electricity and CHPs_NCAP'!G$58</f>
        <v>6.6401234594572104E-6</v>
      </c>
      <c r="L2076" s="1">
        <f>'[1]Electricity and CHPs_NCAP'!H$58</f>
        <v>5.31366081464462E-6</v>
      </c>
      <c r="M2076" s="1">
        <f>'[1]Electricity and CHPs_NCAP'!I$58</f>
        <v>3.5426692382158499E-4</v>
      </c>
      <c r="N2076" s="1">
        <f>'[1]Electricity and CHPs_NCAP'!J$58</f>
        <v>5.3224815857179797E-6</v>
      </c>
      <c r="O2076" s="1">
        <f>'[1]Electricity and CHPs_NCAP'!K$58</f>
        <v>3.8002008508113101E-4</v>
      </c>
      <c r="P2076" s="1">
        <f>'[1]Electricity and CHPs_NCAP'!L$58</f>
        <v>1.21302871233367E-4</v>
      </c>
      <c r="Q2076" s="1">
        <f>'[1]Electricity and CHPs_NCAP'!M$58</f>
        <v>1.0258020170103601E-3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5.4275628730312096E-7</v>
      </c>
      <c r="H2077" s="1">
        <f t="shared" si="2223"/>
        <v>7.6109498538977992E-7</v>
      </c>
      <c r="I2077" s="1">
        <f t="shared" si="2223"/>
        <v>5.4992880236537554E-2</v>
      </c>
      <c r="J2077" s="1">
        <f t="shared" si="2223"/>
        <v>0.11580812388967773</v>
      </c>
      <c r="K2077" s="1">
        <f t="shared" si="2223"/>
        <v>5.0684447377959824E-2</v>
      </c>
      <c r="L2077" s="1">
        <f t="shared" ref="L2077:O2077" si="2224">SUM(L2078:L2083)</f>
        <v>8.4112533228355574E-2</v>
      </c>
      <c r="M2077" s="1">
        <f t="shared" si="2224"/>
        <v>7.2760282549936786E-2</v>
      </c>
      <c r="N2077" s="1">
        <f t="shared" si="2224"/>
        <v>1.9570949262398805E-2</v>
      </c>
      <c r="O2077" s="1">
        <f t="shared" si="2224"/>
        <v>4.0318697846785392E-2</v>
      </c>
      <c r="P2077" s="1">
        <f>SUM(P2078:P2083)</f>
        <v>0.11038385284436039</v>
      </c>
      <c r="Q2077" s="1">
        <f>SUM(Q2078:Q2083)</f>
        <v>6.3378876752752319E-2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1.91803476101432E-7</v>
      </c>
      <c r="H2078" s="1">
        <f>'[1]Electricity and CHPs_NCAP'!D$19</f>
        <v>3.8676283914048998E-7</v>
      </c>
      <c r="I2078" s="1">
        <f>'[1]Electricity and CHPs_NCAP'!E$19</f>
        <v>5.4119682952941499E-2</v>
      </c>
      <c r="J2078" s="1">
        <f>'[1]Electricity and CHPs_NCAP'!F$19</f>
        <v>0.104469795389197</v>
      </c>
      <c r="K2078" s="1">
        <f>'[1]Electricity and CHPs_NCAP'!G$19</f>
        <v>3.0523090372475602E-2</v>
      </c>
      <c r="L2078" s="1">
        <f>'[1]Electricity and CHPs_NCAP'!H$19</f>
        <v>7.8070327332126502E-2</v>
      </c>
      <c r="M2078" s="1">
        <f>'[1]Electricity and CHPs_NCAP'!I$19</f>
        <v>2.7756887410998701E-2</v>
      </c>
      <c r="N2078" s="1">
        <f>'[1]Electricity and CHPs_NCAP'!J$19</f>
        <v>1.9268506928907001E-2</v>
      </c>
      <c r="O2078" s="1">
        <f>'[1]Electricity and CHPs_NCAP'!K$19</f>
        <v>3.9601388731501298E-2</v>
      </c>
      <c r="P2078" s="1">
        <f>'[1]Electricity and CHPs_NCAP'!L$19</f>
        <v>9.0748550521247695E-2</v>
      </c>
      <c r="Q2078" s="1">
        <f>'[1]Electricity and CHPs_NCAP'!M$19</f>
        <v>4.97571521129734E-2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</v>
      </c>
      <c r="L2079" s="1">
        <f>'[1]Electricity and CHPs_NCAP'!H$20</f>
        <v>0</v>
      </c>
      <c r="M2079" s="1">
        <f>'[1]Electricity and CHPs_NCAP'!I$20</f>
        <v>0</v>
      </c>
      <c r="N2079" s="1">
        <f>'[1]Electricity and CHPs_NCAP'!J$20</f>
        <v>0</v>
      </c>
      <c r="O2079" s="1">
        <f>'[1]Electricity and CHPs_NCAP'!K$20</f>
        <v>0</v>
      </c>
      <c r="P2079" s="1">
        <f>'[1]Electricity and CHPs_NCAP'!L$20</f>
        <v>0</v>
      </c>
      <c r="Q2079" s="1">
        <f>'[1]Electricity and CHPs_NCAP'!M$20</f>
        <v>0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2.0007028122802601E-7</v>
      </c>
      <c r="H2080" s="1">
        <f>'[1]Electricity and CHPs_NCAP'!D$26</f>
        <v>1.5589486974511401E-7</v>
      </c>
      <c r="I2080" s="1">
        <f>'[1]Electricity and CHPs_NCAP'!E$26</f>
        <v>3.3509678109816598E-7</v>
      </c>
      <c r="J2080" s="1">
        <f>'[1]Electricity and CHPs_NCAP'!F$26</f>
        <v>5.6599643704470896E-3</v>
      </c>
      <c r="K2080" s="1">
        <f>'[1]Electricity and CHPs_NCAP'!G$26</f>
        <v>1.8956669629386299E-2</v>
      </c>
      <c r="L2080" s="1">
        <f>'[1]Electricity and CHPs_NCAP'!H$26</f>
        <v>6.0407009491883403E-3</v>
      </c>
      <c r="M2080" s="1">
        <f>'[1]Electricity and CHPs_NCAP'!I$26</f>
        <v>3.9635935650417099E-2</v>
      </c>
      <c r="N2080" s="1">
        <f>'[1]Electricity and CHPs_NCAP'!J$26</f>
        <v>1.9659055752282899E-6</v>
      </c>
      <c r="O2080" s="1">
        <f>'[1]Electricity and CHPs_NCAP'!K$26</f>
        <v>7.7507048587285699E-5</v>
      </c>
      <c r="P2080" s="1">
        <f>'[1]Electricity and CHPs_NCAP'!L$26</f>
        <v>1.47744650364107E-2</v>
      </c>
      <c r="Q2080" s="1">
        <f>'[1]Electricity and CHPs_NCAP'!M$26</f>
        <v>1.1598242993139499E-2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0</v>
      </c>
      <c r="L2081" s="1">
        <f>'[1]Electricity and CHPs_NCAP'!H$27</f>
        <v>0</v>
      </c>
      <c r="M2081" s="1">
        <f>'[1]Electricity and CHPs_NCAP'!I$27</f>
        <v>0</v>
      </c>
      <c r="N2081" s="1">
        <f>'[1]Electricity and CHPs_NCAP'!J$27</f>
        <v>0</v>
      </c>
      <c r="O2081" s="1">
        <f>'[1]Electricity and CHPs_NCAP'!K$27</f>
        <v>0</v>
      </c>
      <c r="P2081" s="1">
        <f>'[1]Electricity and CHPs_NCAP'!L$27</f>
        <v>0</v>
      </c>
      <c r="Q2081" s="1">
        <f>'[1]Electricity and CHPs_NCAP'!M$27</f>
        <v>0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1.50882529973663E-7</v>
      </c>
      <c r="H2082" s="1">
        <f>'[1]Electricity and CHPs_NCAP'!D$44</f>
        <v>2.1843727650417599E-7</v>
      </c>
      <c r="I2082" s="1">
        <f>'[1]Electricity and CHPs_NCAP'!E$44</f>
        <v>8.7286218681495702E-4</v>
      </c>
      <c r="J2082" s="1">
        <f>'[1]Electricity and CHPs_NCAP'!F$44</f>
        <v>5.6783641300336401E-3</v>
      </c>
      <c r="K2082" s="1">
        <f>'[1]Electricity and CHPs_NCAP'!G$44</f>
        <v>1.20468737609793E-3</v>
      </c>
      <c r="L2082" s="1">
        <f>'[1]Electricity and CHPs_NCAP'!H$44</f>
        <v>1.5049470407316901E-6</v>
      </c>
      <c r="M2082" s="1">
        <f>'[1]Electricity and CHPs_NCAP'!I$44</f>
        <v>5.3674594885209804E-3</v>
      </c>
      <c r="N2082" s="1">
        <f>'[1]Electricity and CHPs_NCAP'!J$44</f>
        <v>3.0047642791657299E-4</v>
      </c>
      <c r="O2082" s="1">
        <f>'[1]Electricity and CHPs_NCAP'!K$44</f>
        <v>6.3980206669680896E-4</v>
      </c>
      <c r="P2082" s="1">
        <f>'[1]Electricity and CHPs_NCAP'!L$44</f>
        <v>4.8608372867019996E-3</v>
      </c>
      <c r="Q2082" s="1">
        <f>'[1]Electricity and CHPs_NCAP'!M$44</f>
        <v>2.0234816466394101E-3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0</v>
      </c>
      <c r="L2083" s="1">
        <f>'[1]Electricity and CHPs_NCAP'!H$45</f>
        <v>0</v>
      </c>
      <c r="M2083" s="1">
        <f>'[1]Electricity and CHPs_NCAP'!I$45</f>
        <v>0</v>
      </c>
      <c r="N2083" s="1">
        <f>'[1]Electricity and CHPs_NCAP'!J$45</f>
        <v>0</v>
      </c>
      <c r="O2083" s="1">
        <f>'[1]Electricity and CHPs_NCAP'!K$45</f>
        <v>0</v>
      </c>
      <c r="P2083" s="1">
        <f>'[1]Electricity and CHPs_NCAP'!L$45</f>
        <v>0</v>
      </c>
      <c r="Q2083" s="1">
        <f>'[1]Electricity and CHPs_NCAP'!M$45</f>
        <v>0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1.7605369397470344E-2</v>
      </c>
      <c r="H2084" s="1">
        <f t="shared" si="2226"/>
        <v>3.316243396461576E-2</v>
      </c>
      <c r="I2084" s="1">
        <f t="shared" si="2226"/>
        <v>4.9192492417210215E-2</v>
      </c>
      <c r="J2084" s="1">
        <f t="shared" si="2226"/>
        <v>4.4897885839635117E-2</v>
      </c>
      <c r="K2084" s="1">
        <f t="shared" si="2226"/>
        <v>6.6225987252081009E-2</v>
      </c>
      <c r="L2084" s="1">
        <f t="shared" ref="L2084:O2084" si="2227">SUM(L2085:L2091)</f>
        <v>7.4385843538576801E-2</v>
      </c>
      <c r="M2084" s="1">
        <f t="shared" si="2227"/>
        <v>8.1657327624166651E-2</v>
      </c>
      <c r="N2084" s="1">
        <f t="shared" si="2227"/>
        <v>6.6741256528833934E-2</v>
      </c>
      <c r="O2084" s="1">
        <f t="shared" si="2227"/>
        <v>9.8766399862172546E-2</v>
      </c>
      <c r="P2084" s="1">
        <f>SUM(P2085:P2091)</f>
        <v>5.7772297975378716E-2</v>
      </c>
      <c r="Q2084" s="1">
        <f>SUM(Q2085:Q2091)</f>
        <v>8.3584142620032761E-2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1.3562025534527E-7</v>
      </c>
      <c r="H2085" s="1">
        <f>'[1]Electricity and CHPs_NCAP'!D$25</f>
        <v>9.7424556184937602E-3</v>
      </c>
      <c r="I2085" s="1">
        <f>'[1]Electricity and CHPs_NCAP'!E$25</f>
        <v>2.05504570270835E-2</v>
      </c>
      <c r="J2085" s="1">
        <f>'[1]Electricity and CHPs_NCAP'!F$25</f>
        <v>1.1425749023292299E-2</v>
      </c>
      <c r="K2085" s="1">
        <f>'[1]Electricity and CHPs_NCAP'!G$25</f>
        <v>1.4412376370313101E-2</v>
      </c>
      <c r="L2085" s="1">
        <f>'[1]Electricity and CHPs_NCAP'!H$25</f>
        <v>1.5450919635913701E-2</v>
      </c>
      <c r="M2085" s="1">
        <f>'[1]Electricity and CHPs_NCAP'!I$25</f>
        <v>3.1612292498133999E-2</v>
      </c>
      <c r="N2085" s="1">
        <f>'[1]Electricity and CHPs_NCAP'!J$25</f>
        <v>9.5449375713683102E-3</v>
      </c>
      <c r="O2085" s="1">
        <f>'[1]Electricity and CHPs_NCAP'!K$25</f>
        <v>3.1294032089982E-2</v>
      </c>
      <c r="P2085" s="1">
        <f>'[1]Electricity and CHPs_NCAP'!L$25</f>
        <v>2.5504999093374498E-4</v>
      </c>
      <c r="Q2085" s="1">
        <f>'[1]Electricity and CHPs_NCAP'!M$25</f>
        <v>2.7817314453867901E-2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0</v>
      </c>
      <c r="L2086" s="1">
        <f>'[1]Electricity and CHPs_NCAP'!H$31</f>
        <v>0</v>
      </c>
      <c r="M2086" s="1">
        <f>'[1]Electricity and CHPs_NCAP'!I$31</f>
        <v>0</v>
      </c>
      <c r="N2086" s="1">
        <f>'[1]Electricity and CHPs_NCAP'!J$31</f>
        <v>0</v>
      </c>
      <c r="O2086" s="1">
        <f>'[1]Electricity and CHPs_NCAP'!K$31</f>
        <v>0</v>
      </c>
      <c r="P2086" s="1">
        <f>'[1]Electricity and CHPs_NCAP'!L$31</f>
        <v>0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1.7605233777214999E-2</v>
      </c>
      <c r="H2087" s="1">
        <f>'[1]Electricity and CHPs_NCAP'!D$42</f>
        <v>2.3419978346122E-2</v>
      </c>
      <c r="I2087" s="1">
        <f>'[1]Electricity and CHPs_NCAP'!E$42</f>
        <v>2.81682541618569E-2</v>
      </c>
      <c r="J2087" s="1">
        <f>'[1]Electricity and CHPs_NCAP'!F$42</f>
        <v>3.3302130332327297E-2</v>
      </c>
      <c r="K2087" s="1">
        <f>'[1]Electricity and CHPs_NCAP'!G$42</f>
        <v>5.1781444040944098E-2</v>
      </c>
      <c r="L2087" s="1">
        <f>'[1]Electricity and CHPs_NCAP'!H$42</f>
        <v>5.8536219691625299E-2</v>
      </c>
      <c r="M2087" s="1">
        <f>'[1]Electricity and CHPs_NCAP'!I$42</f>
        <v>4.9161097092619802E-2</v>
      </c>
      <c r="N2087" s="1">
        <f>'[1]Electricity and CHPs_NCAP'!J$42</f>
        <v>5.7179639748630703E-2</v>
      </c>
      <c r="O2087" s="1">
        <f>'[1]Electricity and CHPs_NCAP'!K$42</f>
        <v>6.6644069473465101E-2</v>
      </c>
      <c r="P2087" s="1">
        <f>'[1]Electricity and CHPs_NCAP'!L$42</f>
        <v>5.71206402686458E-2</v>
      </c>
      <c r="Q2087" s="1">
        <f>'[1]Electricity and CHPs_NCAP'!M$42</f>
        <v>5.4443969432448801E-2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0</v>
      </c>
      <c r="L2088" s="1">
        <f>'[1]Electricity and CHPs_NCAP'!H$43</f>
        <v>0</v>
      </c>
      <c r="M2088" s="1">
        <f>'[1]Electricity and CHPs_NCAP'!I$43</f>
        <v>0</v>
      </c>
      <c r="N2088" s="1">
        <f>'[1]Electricity and CHPs_NCAP'!J$43</f>
        <v>0</v>
      </c>
      <c r="O2088" s="1">
        <f>'[1]Electricity and CHPs_NCAP'!K$43</f>
        <v>0</v>
      </c>
      <c r="P2088" s="1">
        <f>'[1]Electricity and CHPs_NCAP'!L$43</f>
        <v>0</v>
      </c>
      <c r="Q2088" s="1">
        <f>'[1]Electricity and CHPs_NCAP'!M$43</f>
        <v>0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8.7492143231367598E-5</v>
      </c>
      <c r="J2089" s="1">
        <f>'[1]Electricity and CHPs_NCAP'!F$50</f>
        <v>1.0070533401457691E-4</v>
      </c>
      <c r="K2089" s="1">
        <f>'[1]Electricity and CHPs_NCAP'!G$50</f>
        <v>1.0463586035043201E-5</v>
      </c>
      <c r="L2089" s="1">
        <f>'[1]Electricity and CHPs_NCAP'!H$50</f>
        <v>7.6018036920630401E-5</v>
      </c>
      <c r="M2089" s="1">
        <f>'[1]Electricity and CHPs_NCAP'!I$50</f>
        <v>3.0259119067460583E-4</v>
      </c>
      <c r="N2089" s="1">
        <f>'[1]Electricity and CHPs_NCAP'!J$50</f>
        <v>4.0294991829200268E-6</v>
      </c>
      <c r="O2089" s="1">
        <f>'[1]Electricity and CHPs_NCAP'!K$50</f>
        <v>2.4120078719074071E-4</v>
      </c>
      <c r="P2089" s="1">
        <f>'[1]Electricity and CHPs_NCAP'!L$50</f>
        <v>8.5273585122250397E-5</v>
      </c>
      <c r="Q2089" s="1">
        <f>'[1]Electricity and CHPs_NCAP'!M$50</f>
        <v>3.2510518252784398E-4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2.1183844179629009E-4</v>
      </c>
      <c r="J2090" s="1">
        <f>'[1]Electricity and CHPs_NCAP'!F$53</f>
        <v>6.6943211762876304E-5</v>
      </c>
      <c r="K2090" s="1">
        <f>'[1]Electricity and CHPs_NCAP'!G$53</f>
        <v>1.3349171545442341E-5</v>
      </c>
      <c r="L2090" s="1">
        <f>'[1]Electricity and CHPs_NCAP'!H$53</f>
        <v>1.6388235420666231E-4</v>
      </c>
      <c r="M2090" s="1">
        <f>'[1]Electricity and CHPs_NCAP'!I$53</f>
        <v>4.3601456620361197E-4</v>
      </c>
      <c r="N2090" s="1">
        <f>'[1]Electricity and CHPs_NCAP'!J$53</f>
        <v>1.1250304431031981E-5</v>
      </c>
      <c r="O2090" s="1">
        <f>'[1]Electricity and CHPs_NCAP'!K$53</f>
        <v>2.4762271783708781E-4</v>
      </c>
      <c r="P2090" s="1">
        <f>'[1]Electricity and CHPs_NCAP'!L$53</f>
        <v>2.6575130458905282E-4</v>
      </c>
      <c r="Q2090" s="1">
        <f>'[1]Electricity and CHPs_NCAP'!M$53</f>
        <v>5.3739728262967303E-4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1.7445064324215099E-4</v>
      </c>
      <c r="J2091" s="1">
        <f>'[1]Electricity and CHPs_NCAP'!F$56</f>
        <v>2.3579382380680302E-6</v>
      </c>
      <c r="K2091" s="1">
        <f>'[1]Electricity and CHPs_NCAP'!G$56</f>
        <v>8.3540832433362895E-6</v>
      </c>
      <c r="L2091" s="1">
        <f>'[1]Electricity and CHPs_NCAP'!H$56</f>
        <v>1.58803819910496E-4</v>
      </c>
      <c r="M2091" s="1">
        <f>'[1]Electricity and CHPs_NCAP'!I$56</f>
        <v>1.4533227653462801E-4</v>
      </c>
      <c r="N2091" s="1">
        <f>'[1]Electricity and CHPs_NCAP'!J$56</f>
        <v>1.3994052209805101E-6</v>
      </c>
      <c r="O2091" s="1">
        <f>'[1]Electricity and CHPs_NCAP'!K$56</f>
        <v>3.3947479369763098E-4</v>
      </c>
      <c r="P2091" s="1">
        <f>'[1]Electricity and CHPs_NCAP'!L$56</f>
        <v>4.5582826087865199E-5</v>
      </c>
      <c r="Q2091" s="1">
        <f>'[1]Electricity and CHPs_NCAP'!M$56</f>
        <v>4.6035626855853103E-4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7.1321829302097304E-3</v>
      </c>
      <c r="H2092" s="1">
        <f t="shared" si="2228"/>
        <v>2.9820777060073099E-2</v>
      </c>
      <c r="I2092" s="1">
        <f t="shared" si="2228"/>
        <v>3.4499472342847698E-2</v>
      </c>
      <c r="J2092" s="1">
        <f t="shared" si="2228"/>
        <v>2.1982456608320301E-2</v>
      </c>
      <c r="K2092" s="1">
        <f t="shared" si="2228"/>
        <v>1.35305664053739E-6</v>
      </c>
      <c r="L2092" s="1">
        <f t="shared" si="2228"/>
        <v>3.5378340641513101E-2</v>
      </c>
      <c r="M2092" s="1">
        <f t="shared" si="2228"/>
        <v>4.5223045469954898E-2</v>
      </c>
      <c r="N2092" s="1">
        <f t="shared" si="2228"/>
        <v>1.12848780485691E-2</v>
      </c>
      <c r="O2092" s="1">
        <f t="shared" si="2228"/>
        <v>2.4278164843379199E-6</v>
      </c>
      <c r="P2092" s="1">
        <f>P2093</f>
        <v>3.5815168045618503E-2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7.1321829302097304E-3</v>
      </c>
      <c r="H2093" s="1">
        <f>'[1]Electricity and CHPs_NCAP'!D$33</f>
        <v>2.9820777060073099E-2</v>
      </c>
      <c r="I2093" s="1">
        <f>'[1]Electricity and CHPs_NCAP'!E$33</f>
        <v>3.4499472342847698E-2</v>
      </c>
      <c r="J2093" s="1">
        <f>'[1]Electricity and CHPs_NCAP'!F$33</f>
        <v>2.1982456608320301E-2</v>
      </c>
      <c r="K2093" s="1">
        <f>'[1]Electricity and CHPs_NCAP'!G$33</f>
        <v>1.35305664053739E-6</v>
      </c>
      <c r="L2093" s="1">
        <f>'[1]Electricity and CHPs_NCAP'!H$33</f>
        <v>3.5378340641513101E-2</v>
      </c>
      <c r="M2093" s="1">
        <f>'[1]Electricity and CHPs_NCAP'!I$33</f>
        <v>4.5223045469954898E-2</v>
      </c>
      <c r="N2093" s="1">
        <f>'[1]Electricity and CHPs_NCAP'!J$33</f>
        <v>1.12848780485691E-2</v>
      </c>
      <c r="O2093" s="1">
        <f>'[1]Electricity and CHPs_NCAP'!K$33</f>
        <v>2.4278164843379199E-6</v>
      </c>
      <c r="P2093" s="1">
        <f>'[1]Electricity and CHPs_NCAP'!L$33</f>
        <v>3.5815168045618503E-2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1.5005911747107869E-5</v>
      </c>
      <c r="H2094" s="1">
        <f t="shared" si="2229"/>
        <v>3.856661362548806</v>
      </c>
      <c r="I2094" s="1">
        <f t="shared" si="2229"/>
        <v>4.2598167885173304</v>
      </c>
      <c r="J2094" s="1">
        <f t="shared" si="2229"/>
        <v>2.1032614297969241</v>
      </c>
      <c r="K2094" s="1">
        <f t="shared" si="2229"/>
        <v>2.3579739117315515</v>
      </c>
      <c r="L2094" s="1">
        <f t="shared" ref="L2094:O2094" si="2230">SUM(L2095:L2099)</f>
        <v>6.7631324009476099</v>
      </c>
      <c r="M2094" s="1">
        <f t="shared" si="2230"/>
        <v>4.3136452986033502</v>
      </c>
      <c r="N2094" s="1">
        <f t="shared" si="2230"/>
        <v>2.4419538449783618</v>
      </c>
      <c r="O2094" s="1">
        <f t="shared" si="2230"/>
        <v>3.4559183372728253</v>
      </c>
      <c r="P2094" s="1">
        <f>SUM(P2095:P2099)</f>
        <v>7.6262245177614298</v>
      </c>
      <c r="Q2094" s="1">
        <f>SUM(Q2095:Q2099)</f>
        <v>5.2435733831800508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4.49261019722638E-2</v>
      </c>
      <c r="I2095" s="1">
        <f>'[1]Electricity and CHPs_NCAP'!E$34</f>
        <v>2.3867217910880895E-2</v>
      </c>
      <c r="J2095" s="1">
        <f>'[1]Electricity and CHPs_NCAP'!F$34</f>
        <v>0.1706547935009633</v>
      </c>
      <c r="K2095" s="1">
        <f>'[1]Electricity and CHPs_NCAP'!G$34</f>
        <v>2.3629796239534617E-4</v>
      </c>
      <c r="L2095" s="1">
        <f>'[1]Electricity and CHPs_NCAP'!H$34</f>
        <v>9.3005561906905083E-3</v>
      </c>
      <c r="M2095" s="1">
        <f>'[1]Electricity and CHPs_NCAP'!I$34</f>
        <v>2.6822247017952529E-5</v>
      </c>
      <c r="N2095" s="1">
        <f>'[1]Electricity and CHPs_NCAP'!J$34</f>
        <v>2.1771193234230987E-4</v>
      </c>
      <c r="O2095" s="1">
        <f>'[1]Electricity and CHPs_NCAP'!K$34</f>
        <v>5.4146047676848397E-4</v>
      </c>
      <c r="P2095" s="1">
        <f>'[1]Electricity and CHPs_NCAP'!L$34</f>
        <v>7.0252828093607424E-3</v>
      </c>
      <c r="Q2095" s="1">
        <f>'[1]Electricity and CHPs_NCAP'!M$34</f>
        <v>2.0421281508161734E-2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3.5582226086486299E-8</v>
      </c>
      <c r="H2096" s="1">
        <f>'[1]Electricity and CHPs_NCAP'!D$35</f>
        <v>1.7679637499929599</v>
      </c>
      <c r="I2096" s="1">
        <f>'[1]Electricity and CHPs_NCAP'!E$35</f>
        <v>1.43626439565541E-6</v>
      </c>
      <c r="J2096" s="1">
        <f>'[1]Electricity and CHPs_NCAP'!F$35</f>
        <v>0.69052667638002097</v>
      </c>
      <c r="K2096" s="1">
        <f>'[1]Electricity and CHPs_NCAP'!G$35</f>
        <v>0.80694944180933803</v>
      </c>
      <c r="L2096" s="1">
        <f>'[1]Electricity and CHPs_NCAP'!H$35</f>
        <v>2.2437984197884102</v>
      </c>
      <c r="M2096" s="1">
        <f>'[1]Electricity and CHPs_NCAP'!I$35</f>
        <v>0.51996268386323297</v>
      </c>
      <c r="N2096" s="1">
        <f>'[1]Electricity and CHPs_NCAP'!J$35</f>
        <v>0.80519353806160598</v>
      </c>
      <c r="O2096" s="1">
        <f>'[1]Electricity and CHPs_NCAP'!K$35</f>
        <v>1.13810355328323</v>
      </c>
      <c r="P2096" s="1">
        <f>'[1]Electricity and CHPs_NCAP'!L$35</f>
        <v>2.4839072045705599</v>
      </c>
      <c r="Q2096" s="1">
        <f>'[1]Electricity and CHPs_NCAP'!M$35</f>
        <v>0.77232410793821404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7.0139685145357899E-6</v>
      </c>
      <c r="H2097" s="1">
        <f>'[1]Electricity and CHPs_NCAP'!D$36</f>
        <v>0.79194053243068996</v>
      </c>
      <c r="I2097" s="1">
        <f>'[1]Electricity and CHPs_NCAP'!E$36</f>
        <v>2.6357805697964389</v>
      </c>
      <c r="J2097" s="1">
        <f>'[1]Electricity and CHPs_NCAP'!F$36</f>
        <v>0.46161057120618404</v>
      </c>
      <c r="K2097" s="1">
        <f>'[1]Electricity and CHPs_NCAP'!G$36</f>
        <v>0.75118138792943523</v>
      </c>
      <c r="L2097" s="1">
        <f>'[1]Electricity and CHPs_NCAP'!H$36</f>
        <v>2.280074344439444</v>
      </c>
      <c r="M2097" s="1">
        <f>'[1]Electricity and CHPs_NCAP'!I$36</f>
        <v>2.2176272744395211</v>
      </c>
      <c r="N2097" s="1">
        <f>'[1]Electricity and CHPs_NCAP'!J$36</f>
        <v>0.71230483146223966</v>
      </c>
      <c r="O2097" s="1">
        <f>'[1]Electricity and CHPs_NCAP'!K$36</f>
        <v>1.0979320769254017</v>
      </c>
      <c r="P2097" s="1">
        <f>'[1]Electricity and CHPs_NCAP'!L$36</f>
        <v>2.6018435615394533</v>
      </c>
      <c r="Q2097" s="1">
        <f>'[1]Electricity and CHPs_NCAP'!M$36</f>
        <v>2.5558229965649897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7.9316537540772362E-6</v>
      </c>
      <c r="H2098" s="1">
        <f>'[1]Electricity and CHPs_NCAP'!D$37</f>
        <v>1.2518250888289861</v>
      </c>
      <c r="I2098" s="1">
        <f>'[1]Electricity and CHPs_NCAP'!E$37</f>
        <v>1.6001320158122381</v>
      </c>
      <c r="J2098" s="1">
        <f>'[1]Electricity and CHPs_NCAP'!F$37</f>
        <v>0.25797935551067491</v>
      </c>
      <c r="K2098" s="1">
        <f>'[1]Electricity and CHPs_NCAP'!G$37</f>
        <v>0.37384212514200288</v>
      </c>
      <c r="L2098" s="1">
        <f>'[1]Electricity and CHPs_NCAP'!H$37</f>
        <v>1.911941887952249</v>
      </c>
      <c r="M2098" s="1">
        <f>'[1]Electricity and CHPs_NCAP'!I$37</f>
        <v>1.511409188218976</v>
      </c>
      <c r="N2098" s="1">
        <f>'[1]Electricity and CHPs_NCAP'!J$37</f>
        <v>0.43605420799405803</v>
      </c>
      <c r="O2098" s="1">
        <f>'[1]Electricity and CHPs_NCAP'!K$37</f>
        <v>0.62002880887146306</v>
      </c>
      <c r="P2098" s="1">
        <f>'[1]Electricity and CHPs_NCAP'!L$37</f>
        <v>2.1404388340849181</v>
      </c>
      <c r="Q2098" s="1">
        <f>'[1]Electricity and CHPs_NCAP'!M$37</f>
        <v>1.751565244641734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2.47072524083563E-8</v>
      </c>
      <c r="H2099" s="1">
        <f>'[1]Electricity and CHPs_NCAP'!D$38</f>
        <v>5.8893239064005803E-6</v>
      </c>
      <c r="I2099" s="1">
        <f>'[1]Electricity and CHPs_NCAP'!E$38</f>
        <v>3.5548733377657403E-5</v>
      </c>
      <c r="J2099" s="1">
        <f>'[1]Electricity and CHPs_NCAP'!F$38</f>
        <v>0.52249003319908105</v>
      </c>
      <c r="K2099" s="1">
        <f>'[1]Electricity and CHPs_NCAP'!G$38</f>
        <v>0.42576465888838</v>
      </c>
      <c r="L2099" s="1">
        <f>'[1]Electricity and CHPs_NCAP'!H$38</f>
        <v>0.31801719257681599</v>
      </c>
      <c r="M2099" s="1">
        <f>'[1]Electricity and CHPs_NCAP'!I$38</f>
        <v>6.4619329834601905E-2</v>
      </c>
      <c r="N2099" s="1">
        <f>'[1]Electricity and CHPs_NCAP'!J$38</f>
        <v>0.48818355552811599</v>
      </c>
      <c r="O2099" s="1">
        <f>'[1]Electricity and CHPs_NCAP'!K$38</f>
        <v>0.59931243771596199</v>
      </c>
      <c r="P2099" s="1">
        <f>'[1]Electricity and CHPs_NCAP'!L$38</f>
        <v>0.39300963475713802</v>
      </c>
      <c r="Q2099" s="1">
        <f>'[1]Electricity and CHPs_NCAP'!M$38</f>
        <v>0.14343975252695201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1.5326221923800699E-4</v>
      </c>
      <c r="L2100" s="1">
        <f>'[1]Electricity and CHPs_NCAP'!H$32</f>
        <v>1.3682368480134901E-4</v>
      </c>
      <c r="M2100" s="1">
        <f>'[1]Electricity and CHPs_NCAP'!I$32</f>
        <v>4.7318849846139798E-7</v>
      </c>
      <c r="N2100" s="1">
        <f>'[1]Electricity and CHPs_NCAP'!J$32</f>
        <v>2.3764860032126802E-5</v>
      </c>
      <c r="O2100" s="1">
        <f>'[1]Electricity and CHPs_NCAP'!K$32</f>
        <v>7.3657184671767504E-7</v>
      </c>
      <c r="P2100" s="1">
        <f>'[1]Electricity and CHPs_NCAP'!L$32</f>
        <v>3.2445659584819298E-4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1.5326221923800699E-4</v>
      </c>
      <c r="L2101" s="1">
        <f t="shared" ref="L2101:O2101" si="2232">L2100</f>
        <v>1.3682368480134901E-4</v>
      </c>
      <c r="M2101" s="1">
        <f t="shared" si="2232"/>
        <v>4.7318849846139798E-7</v>
      </c>
      <c r="N2101" s="1">
        <f t="shared" si="2232"/>
        <v>2.3764860032126802E-5</v>
      </c>
      <c r="O2101" s="1">
        <f t="shared" si="2232"/>
        <v>7.3657184671767504E-7</v>
      </c>
      <c r="P2101" s="1">
        <f>P2100</f>
        <v>3.2445659584819298E-4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1.6282685280630412E-4</v>
      </c>
      <c r="J2102" s="1">
        <f t="shared" si="2233"/>
        <v>2.6160436532305119E-4</v>
      </c>
      <c r="K2102" s="1">
        <f t="shared" si="2233"/>
        <v>2.6819429712870128E-4</v>
      </c>
      <c r="L2102" s="1">
        <f t="shared" ref="L2102:O2102" si="2234">SUM(L2103:L2105)</f>
        <v>1.6869581839105068E-4</v>
      </c>
      <c r="M2102" s="1">
        <f t="shared" si="2234"/>
        <v>1.3534181464874479E-3</v>
      </c>
      <c r="N2102" s="1">
        <f t="shared" si="2234"/>
        <v>8.0785673349230706E-6</v>
      </c>
      <c r="O2102" s="1">
        <f t="shared" si="2234"/>
        <v>3.22862249486574E-3</v>
      </c>
      <c r="P2102" s="1">
        <f>SUM(P2103:P2105)</f>
        <v>4.8849091634671059E-3</v>
      </c>
      <c r="Q2102" s="1">
        <f>SUM(Q2103:Q2105)</f>
        <v>1.710835078156736E-3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1.20643538720695E-4</v>
      </c>
      <c r="L2103" s="1">
        <f>'[1]Electricity and CHPs_NCAP'!H$30</f>
        <v>1.83382694023259E-5</v>
      </c>
      <c r="M2103" s="1">
        <f>'[1]Electricity and CHPs_NCAP'!I$30</f>
        <v>1.6641222083497699E-4</v>
      </c>
      <c r="N2103" s="1">
        <f>'[1]Electricity and CHPs_NCAP'!J$30</f>
        <v>3.2291085592057201E-6</v>
      </c>
      <c r="O2103" s="1">
        <f>'[1]Electricity and CHPs_NCAP'!K$30</f>
        <v>1.05103578671273E-3</v>
      </c>
      <c r="P2103" s="1">
        <f>'[1]Electricity and CHPs_NCAP'!L$30</f>
        <v>3.7253387032627201E-3</v>
      </c>
      <c r="Q2103" s="1">
        <f>'[1]Electricity and CHPs_NCAP'!M$30</f>
        <v>5.5501773650261496E-4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1.0874813748606401E-4</v>
      </c>
      <c r="J2104" s="1">
        <f>'[1]Electricity and CHPs_NCAP'!F$46</f>
        <v>1.72953012458765E-4</v>
      </c>
      <c r="K2104" s="1">
        <f>'[1]Electricity and CHPs_NCAP'!G$46</f>
        <v>1.2037044013759099E-4</v>
      </c>
      <c r="L2104" s="1">
        <f>'[1]Electricity and CHPs_NCAP'!H$46</f>
        <v>9.1813232060890899E-5</v>
      </c>
      <c r="M2104" s="1">
        <f>'[1]Electricity and CHPs_NCAP'!I$46</f>
        <v>7.4519228937728395E-4</v>
      </c>
      <c r="N2104" s="1">
        <f>'[1]Electricity and CHPs_NCAP'!J$46</f>
        <v>2.4521465035511601E-6</v>
      </c>
      <c r="O2104" s="1">
        <f>'[1]Electricity and CHPs_NCAP'!K$46</f>
        <v>1.3548488571505099E-3</v>
      </c>
      <c r="P2104" s="1">
        <f>'[1]Electricity and CHPs_NCAP'!L$46</f>
        <v>1.13374594480394E-3</v>
      </c>
      <c r="Q2104" s="1">
        <f>'[1]Electricity and CHPs_NCAP'!M$46</f>
        <v>1.2543896726802101E-4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5.40787153202401E-5</v>
      </c>
      <c r="J2105" s="1">
        <f>'[1]Electricity and CHPs_NCAP'!F$57</f>
        <v>8.86513528642862E-5</v>
      </c>
      <c r="K2105" s="1">
        <f>'[1]Electricity and CHPs_NCAP'!G$57</f>
        <v>2.7180318270415299E-5</v>
      </c>
      <c r="L2105" s="1">
        <f>'[1]Electricity and CHPs_NCAP'!H$57</f>
        <v>5.8544316927833898E-5</v>
      </c>
      <c r="M2105" s="1">
        <f>'[1]Electricity and CHPs_NCAP'!I$57</f>
        <v>4.4181363627518699E-4</v>
      </c>
      <c r="N2105" s="1">
        <f>'[1]Electricity and CHPs_NCAP'!J$57</f>
        <v>2.3973122721661899E-6</v>
      </c>
      <c r="O2105" s="1">
        <f>'[1]Electricity and CHPs_NCAP'!K$57</f>
        <v>8.2273785100249995E-4</v>
      </c>
      <c r="P2105" s="1">
        <f>'[1]Electricity and CHPs_NCAP'!L$57</f>
        <v>2.5824515400446499E-5</v>
      </c>
      <c r="Q2105" s="1">
        <f>'[1]Electricity and CHPs_NCAP'!M$57</f>
        <v>1.0303783743861E-3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2.6522992926481669E-3</v>
      </c>
      <c r="G2106" s="1">
        <f t="shared" si="2235"/>
        <v>6.0566637147165419E-6</v>
      </c>
      <c r="H2106" s="1">
        <f t="shared" si="2235"/>
        <v>1.5403676042629705E-5</v>
      </c>
      <c r="I2106" s="1">
        <f t="shared" si="2235"/>
        <v>0.13412149651312294</v>
      </c>
      <c r="J2106" s="1">
        <f t="shared" si="2235"/>
        <v>1.3448255605800239E-2</v>
      </c>
      <c r="K2106" s="1">
        <f t="shared" si="2235"/>
        <v>0.17006601438376065</v>
      </c>
      <c r="L2106" s="1">
        <f t="shared" ref="L2106:O2106" si="2236">SUM(L2107:L2113)</f>
        <v>0.2063627370785209</v>
      </c>
      <c r="M2106" s="1">
        <f t="shared" si="2236"/>
        <v>0.17523973513711541</v>
      </c>
      <c r="N2106" s="1">
        <f t="shared" si="2236"/>
        <v>0.22404310216090964</v>
      </c>
      <c r="O2106" s="1">
        <f t="shared" si="2236"/>
        <v>0.22290454869324583</v>
      </c>
      <c r="P2106" s="1">
        <f>SUM(P2107:P2113)</f>
        <v>0.31226072581682235</v>
      </c>
      <c r="Q2106" s="1">
        <f>SUM(Q2107:Q2113)</f>
        <v>0.17694083698536595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7.8765496723532704E-7</v>
      </c>
      <c r="H2107" s="1">
        <f>'[1]Electricity and CHPs_NCAP'!D$63</f>
        <v>8.0061804310571704E-7</v>
      </c>
      <c r="I2107" s="1">
        <f>'[1]Electricity and CHPs_NCAP'!E$63</f>
        <v>7.5697819583622196E-7</v>
      </c>
      <c r="J2107" s="1">
        <f>'[1]Electricity and CHPs_NCAP'!F$63</f>
        <v>1.0216076940116099E-6</v>
      </c>
      <c r="K2107" s="1">
        <f>'[1]Electricity and CHPs_NCAP'!G$63</f>
        <v>2.1476557474208198E-6</v>
      </c>
      <c r="L2107" s="1">
        <f>'[1]Electricity and CHPs_NCAP'!H$63</f>
        <v>2.2645084031571502E-6</v>
      </c>
      <c r="M2107" s="1">
        <f>'[1]Electricity and CHPs_NCAP'!I$63</f>
        <v>1.15845736761226E-6</v>
      </c>
      <c r="N2107" s="1">
        <f>'[1]Electricity and CHPs_NCAP'!J$63</f>
        <v>9.1299107158636204E-7</v>
      </c>
      <c r="O2107" s="1">
        <f>'[1]Electricity and CHPs_NCAP'!K$63</f>
        <v>1.12080587842566E-6</v>
      </c>
      <c r="P2107" s="1">
        <f>'[1]Electricity and CHPs_NCAP'!L$63</f>
        <v>1.3559734191247E-6</v>
      </c>
      <c r="Q2107" s="1">
        <f>'[1]Electricity and CHPs_NCAP'!M$63</f>
        <v>2.9327006111227801E-6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4.4343144723549299E-4</v>
      </c>
      <c r="G2108" s="1">
        <f>'[1]Electricity and CHPs_NCAP'!C$64</f>
        <v>8.4803453299531801E-7</v>
      </c>
      <c r="H2108" s="1">
        <f>'[1]Electricity and CHPs_NCAP'!D$64</f>
        <v>2.6654766971951401E-6</v>
      </c>
      <c r="I2108" s="1">
        <f>'[1]Electricity and CHPs_NCAP'!E$64</f>
        <v>8.4164450864041701E-5</v>
      </c>
      <c r="J2108" s="1">
        <f>'[1]Electricity and CHPs_NCAP'!F$64</f>
        <v>9.2872627417810096E-4</v>
      </c>
      <c r="K2108" s="1">
        <f>'[1]Electricity and CHPs_NCAP'!G$64</f>
        <v>4.4861732904179101E-2</v>
      </c>
      <c r="L2108" s="1">
        <f>'[1]Electricity and CHPs_NCAP'!H$64</f>
        <v>3.6750088797342299E-3</v>
      </c>
      <c r="M2108" s="1">
        <f>'[1]Electricity and CHPs_NCAP'!I$64</f>
        <v>3.0032935877226101E-2</v>
      </c>
      <c r="N2108" s="1">
        <f>'[1]Electricity and CHPs_NCAP'!J$64</f>
        <v>1.7357927956246501E-2</v>
      </c>
      <c r="O2108" s="1">
        <f>'[1]Electricity and CHPs_NCAP'!K$64</f>
        <v>1.6325817842505599E-2</v>
      </c>
      <c r="P2108" s="1">
        <f>'[1]Electricity and CHPs_NCAP'!L$64</f>
        <v>2.9712417843646598E-2</v>
      </c>
      <c r="Q2108" s="1">
        <f>'[1]Electricity and CHPs_NCAP'!M$64</f>
        <v>8.56889713644453E-3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3.30208358257962E-4</v>
      </c>
      <c r="G2109" s="1">
        <f>'[1]Electricity and CHPs_NCAP'!C$65</f>
        <v>6.4251444656768898E-7</v>
      </c>
      <c r="H2109" s="1">
        <f>'[1]Electricity and CHPs_NCAP'!D$65</f>
        <v>2.0807766359212302E-6</v>
      </c>
      <c r="I2109" s="1">
        <f>'[1]Electricity and CHPs_NCAP'!E$65</f>
        <v>7.3012651882249906E-5</v>
      </c>
      <c r="J2109" s="1">
        <f>'[1]Electricity and CHPs_NCAP'!F$65</f>
        <v>7.2945242487471398E-4</v>
      </c>
      <c r="K2109" s="1">
        <f>'[1]Electricity and CHPs_NCAP'!G$65</f>
        <v>8.1065941566106203E-3</v>
      </c>
      <c r="L2109" s="1">
        <f>'[1]Electricity and CHPs_NCAP'!H$65</f>
        <v>0.156959473826559</v>
      </c>
      <c r="M2109" s="1">
        <f>'[1]Electricity and CHPs_NCAP'!I$65</f>
        <v>4.90889453439846E-2</v>
      </c>
      <c r="N2109" s="1">
        <f>'[1]Electricity and CHPs_NCAP'!J$65</f>
        <v>0.13242123806727801</v>
      </c>
      <c r="O2109" s="1">
        <f>'[1]Electricity and CHPs_NCAP'!K$65</f>
        <v>0.12925841302884999</v>
      </c>
      <c r="P2109" s="1">
        <f>'[1]Electricity and CHPs_NCAP'!L$65</f>
        <v>0.16209654739632501</v>
      </c>
      <c r="Q2109" s="1">
        <f>'[1]Electricity and CHPs_NCAP'!M$65</f>
        <v>0.118713539251539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3.0487726825449203E-4</v>
      </c>
      <c r="G2110" s="1">
        <f>'[1]Electricity and CHPs_NCAP'!C$66</f>
        <v>6.1440669869008404E-7</v>
      </c>
      <c r="H2110" s="1">
        <f>'[1]Electricity and CHPs_NCAP'!D$66</f>
        <v>1.66579012892737E-6</v>
      </c>
      <c r="I2110" s="1">
        <f>'[1]Electricity and CHPs_NCAP'!E$66</f>
        <v>2.68228530765235E-2</v>
      </c>
      <c r="J2110" s="1">
        <f>'[1]Electricity and CHPs_NCAP'!F$66</f>
        <v>3.6590782681348297E-4</v>
      </c>
      <c r="K2110" s="1">
        <f>'[1]Electricity and CHPs_NCAP'!G$66</f>
        <v>1.7228217850351099E-2</v>
      </c>
      <c r="L2110" s="1">
        <f>'[1]Electricity and CHPs_NCAP'!H$66</f>
        <v>8.9379477702227397E-3</v>
      </c>
      <c r="M2110" s="1">
        <f>'[1]Electricity and CHPs_NCAP'!I$66</f>
        <v>1.7384771354012899E-2</v>
      </c>
      <c r="N2110" s="1">
        <f>'[1]Electricity and CHPs_NCAP'!J$66</f>
        <v>6.39070079349233E-3</v>
      </c>
      <c r="O2110" s="1">
        <f>'[1]Electricity and CHPs_NCAP'!K$66</f>
        <v>2.2255145524171099E-2</v>
      </c>
      <c r="P2110" s="1">
        <f>'[1]Electricity and CHPs_NCAP'!L$66</f>
        <v>2.1441533004310301E-2</v>
      </c>
      <c r="Q2110" s="1">
        <f>'[1]Electricity and CHPs_NCAP'!M$66</f>
        <v>2.8625543638815299E-2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6.3410108013331294E-4</v>
      </c>
      <c r="G2111" s="1">
        <f>'[1]Electricity and CHPs_NCAP'!C$67</f>
        <v>1.2734472926163189E-6</v>
      </c>
      <c r="H2111" s="1">
        <f>'[1]Electricity and CHPs_NCAP'!D$67</f>
        <v>3.2598531432241002E-6</v>
      </c>
      <c r="I2111" s="1">
        <f>'[1]Electricity and CHPs_NCAP'!E$67</f>
        <v>4.0936666865508099E-2</v>
      </c>
      <c r="J2111" s="1">
        <f>'[1]Electricity and CHPs_NCAP'!F$67</f>
        <v>3.4473625307258797E-3</v>
      </c>
      <c r="K2111" s="1">
        <f>'[1]Electricity and CHPs_NCAP'!G$67</f>
        <v>3.12853271076554E-2</v>
      </c>
      <c r="L2111" s="1">
        <f>'[1]Electricity and CHPs_NCAP'!H$67</f>
        <v>1.7508222789632009E-2</v>
      </c>
      <c r="M2111" s="1">
        <f>'[1]Electricity and CHPs_NCAP'!I$67</f>
        <v>2.7839563524272602E-2</v>
      </c>
      <c r="N2111" s="1">
        <f>'[1]Electricity and CHPs_NCAP'!J$67</f>
        <v>2.5588349909555198E-2</v>
      </c>
      <c r="O2111" s="1">
        <f>'[1]Electricity and CHPs_NCAP'!K$67</f>
        <v>2.1504787715513899E-2</v>
      </c>
      <c r="P2111" s="1">
        <f>'[1]Electricity and CHPs_NCAP'!L$67</f>
        <v>3.6312452371238896E-2</v>
      </c>
      <c r="Q2111" s="1">
        <f>'[1]Electricity and CHPs_NCAP'!M$67</f>
        <v>8.2180530946219296E-3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6.3410483771630998E-4</v>
      </c>
      <c r="G2112" s="1">
        <f>'[1]Electricity and CHPs_NCAP'!C$68</f>
        <v>1.27476513483321E-6</v>
      </c>
      <c r="H2112" s="1">
        <f>'[1]Electricity and CHPs_NCAP'!D$68</f>
        <v>3.2638175657907197E-6</v>
      </c>
      <c r="I2112" s="1">
        <f>'[1]Electricity and CHPs_NCAP'!E$68</f>
        <v>4.1220510938425402E-2</v>
      </c>
      <c r="J2112" s="1">
        <f>'[1]Electricity and CHPs_NCAP'!F$68</f>
        <v>3.9953252990346105E-3</v>
      </c>
      <c r="K2112" s="1">
        <f>'[1]Electricity and CHPs_NCAP'!G$68</f>
        <v>4.1372485645462399E-2</v>
      </c>
      <c r="L2112" s="1">
        <f>'[1]Electricity and CHPs_NCAP'!H$68</f>
        <v>1.2634361192157779E-2</v>
      </c>
      <c r="M2112" s="1">
        <f>'[1]Electricity and CHPs_NCAP'!I$68</f>
        <v>2.9680136541296E-2</v>
      </c>
      <c r="N2112" s="1">
        <f>'[1]Electricity and CHPs_NCAP'!J$68</f>
        <v>2.5995988686151401E-2</v>
      </c>
      <c r="O2112" s="1">
        <f>'[1]Electricity and CHPs_NCAP'!K$68</f>
        <v>2.0248300222411503E-2</v>
      </c>
      <c r="P2112" s="1">
        <f>'[1]Electricity and CHPs_NCAP'!L$68</f>
        <v>3.7603205744553503E-2</v>
      </c>
      <c r="Q2112" s="1">
        <f>'[1]Electricity and CHPs_NCAP'!M$68</f>
        <v>7.8340414237657099E-3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3.05576301050597E-4</v>
      </c>
      <c r="G2113" s="1">
        <f>'[1]Electricity and CHPs_NCAP'!C$69</f>
        <v>6.1584064177859505E-7</v>
      </c>
      <c r="H2113" s="1">
        <f>'[1]Electricity and CHPs_NCAP'!D$69</f>
        <v>1.6673438284654301E-6</v>
      </c>
      <c r="I2113" s="1">
        <f>'[1]Electricity and CHPs_NCAP'!E$69</f>
        <v>2.4983531551723798E-2</v>
      </c>
      <c r="J2113" s="1">
        <f>'[1]Electricity and CHPs_NCAP'!F$69</f>
        <v>3.9804596424794399E-3</v>
      </c>
      <c r="K2113" s="1">
        <f>'[1]Electricity and CHPs_NCAP'!G$69</f>
        <v>2.7209509063754599E-2</v>
      </c>
      <c r="L2113" s="1">
        <f>'[1]Electricity and CHPs_NCAP'!H$69</f>
        <v>6.6454581118119598E-3</v>
      </c>
      <c r="M2113" s="1">
        <f>'[1]Electricity and CHPs_NCAP'!I$69</f>
        <v>2.1212224038955601E-2</v>
      </c>
      <c r="N2113" s="1">
        <f>'[1]Electricity and CHPs_NCAP'!J$69</f>
        <v>1.6287983757114599E-2</v>
      </c>
      <c r="O2113" s="1">
        <f>'[1]Electricity and CHPs_NCAP'!K$69</f>
        <v>1.3310963553915299E-2</v>
      </c>
      <c r="P2113" s="1">
        <f>'[1]Electricity and CHPs_NCAP'!L$69</f>
        <v>2.5093213483328901E-2</v>
      </c>
      <c r="Q2113" s="1">
        <f>'[1]Electricity and CHPs_NCAP'!M$69</f>
        <v>4.9778297395683402E-3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3.0298454070853726E-4</v>
      </c>
      <c r="G2114" s="3">
        <f t="shared" si="2237"/>
        <v>0.42908219775987333</v>
      </c>
      <c r="H2114" s="3">
        <f t="shared" si="2237"/>
        <v>1.0489301324914819</v>
      </c>
      <c r="I2114" s="3">
        <f t="shared" si="2237"/>
        <v>2.3282393438752189</v>
      </c>
      <c r="J2114" s="3">
        <f t="shared" si="2237"/>
        <v>3.190490460902252</v>
      </c>
      <c r="K2114" s="3">
        <f t="shared" si="2237"/>
        <v>2.0353114078257244</v>
      </c>
      <c r="L2114" s="3">
        <f t="shared" ref="L2114:O2114" si="2238">SUM(L2115:L2164)</f>
        <v>2.4875104339730059</v>
      </c>
      <c r="M2114" s="3">
        <f t="shared" si="2238"/>
        <v>2.878737464444121</v>
      </c>
      <c r="N2114" s="3">
        <f t="shared" si="2238"/>
        <v>2.4383379340086244</v>
      </c>
      <c r="O2114" s="3">
        <f t="shared" si="2238"/>
        <v>2.3799753766393108</v>
      </c>
      <c r="P2114" s="3">
        <f>SUM(P2115:P2164)</f>
        <v>2.5213934084884655</v>
      </c>
      <c r="Q2114" s="3">
        <f>SUM(Q2115:Q2164)</f>
        <v>2.0419936758247541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4.5331551055110299E-5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8.0251375436763003E-4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2.1014278377087499E-4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2.1634391525468901E-4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2.8595573652440598E-4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4.7895469982244303E-2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9.1845768544216499E-2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0.16450908042464901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8.9756713728482401E-2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8.9362902283677895E-2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0.124812327007117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4.7331945939513002E-2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6.8554689128980396E-5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1.6187759868513201E-4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0.20603017024974099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0.60440717767155805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1.1740858449590801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0.54364229755418503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0.72458147672405204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0.98751576898178495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0.61070713018244505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0.65215949759233405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0.65598692070520803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0.48663388171613797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5.0360671142657602E-5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2.5599852133216402E-3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8.6050633600470901E-4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0.17898388503371301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0.38632858950878601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0.32803433779264202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0.27578990202032899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0.32909233847619801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0.43599403542956799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0.42670028261809501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0.65646392967448597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0.42267826026558702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1.3873762938178901E-4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7.2339898302441197E-2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7.3350317391942005E-2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0.17971235143745401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0.12690029642275499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2.5365984202707199E-3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0.13805676525476701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0.107398556648392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0.16709859124142301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0.116595766882479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1.9328211900003799E-2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0.25248450110815301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3.4087046371520997E-5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3.2661401928117299E-5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2.4440909570181001E-5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3.2760340369660501E-5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4.1686775885207801E-5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7.3306945254316503E-5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2.9225711319798899E-5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1.7224051070135999E-4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3.0017252543878599E-4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3.16739461070576E-4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5.3543734568833499E-4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1.89465077439357E-5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7.7500639945644003E-5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5.3443795293622702E-5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8.7661321330633895E-5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8.6680097116664798E-5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1.4615574545163399E-4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4.13612087711501E-5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2.9321190862237502E-4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1.6232815222247898E-2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1.97949449015568E-2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3.7307710787231499E-3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2.7323438249308199E-4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2.7950359024982399E-2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1.6585703076081901E-2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3.1145603070013999E-2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4.7561146891212698E-4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1.7437096086808199E-2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4.6347509928429101E-5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3.6337788091614302E-2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2.7981230765879599E-3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1.1869559945642801E-3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1.34242700959957E-3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7.3695814633601602E-5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1.11355111319824E-4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9.5297280110866E-5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2.1606180786643001E-4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2.1595957230232001E-4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6.0739668641490501E-4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4.8081263534455498E-5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3.31970814794929E-2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7.6328294768558498E-5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4.4183021915924601E-5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0.117533770524094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4.2517188713367503E-5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3.8703799780002898E-5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3.7337660510760898E-5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7.5199039612159496E-5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1.6847774363369701E-4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9.9524143699154102E-5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3.43665257696334E-4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2.9680123794160101E-5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9.4985398681048796E-6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9.6806157979533607E-6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1.38383255339595E-5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2.7973991026974098E-5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1.18541882288174E-4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9.7186640988329906E-5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5.2833477023521598E-4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4.7702089066119999E-4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2.6651487620631999E-4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5.7479709614539996E-4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3.2112131019231597E-5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1.0696059255733699E-5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1.15636994257312E-5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1.72890680064463E-5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3.2743843849592898E-2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8.2856778190467301E-2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0.31222862254898398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0.324499969152166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6.7221071554187902E-4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0.115087396857203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0.212138412584255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3.3874436299432097E-5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1.0094968646472499E-5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9.9759401053753607E-6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1.6112767155861E-5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1.2854808887923899E-4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1.4574369024090701E-4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1.7742444332325799E-4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0.14994874444911199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0.24454998476133899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0.16314467128275301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0.135859384675317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0.21636459709476499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0.26290509972755399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0.29871638638966302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0.142519871555225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2.00945841413756E-6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8.7131733720456197E-7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3.2096716861189099E-8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8.0003846572469696E-8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7.4448985096351605E-8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6.1869948691436205E-8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6.0140475987530405E-8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5.8432880052304297E-8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5.7340376544896199E-8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5.3015986352387502E-8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1.1879795533978101E-7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1.07303467483498E-6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4.8371516599377302E-7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6.6747500158998695E-8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1.15131667547027E-7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1.10364189967023E-7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9.8828991469462504E-8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1.07204800634071E-7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9.7498044703753094E-8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1.0086897062853399E-7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1.01343929334295E-7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1.8137101498435799E-7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8.9228835715208998E-7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3.3926752771357001E-7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8.1474320223223398E-8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1.2678267359864099E-7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1.29254781500556E-7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1.1811023170711201E-7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1.23381689386285E-7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1.15925117524078E-7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1.0918426702697301E-7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1.13645550098894E-7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1.9736332291359401E-7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1.18300580402255E-6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4.4333613088794002E-7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6.3513560971184499E-8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1.07179984801051E-7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1.07470713483475E-7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9.5783394394373105E-8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1.03077526839195E-7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9.4423683865535496E-8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9.1970039992031599E-8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9.2077821418640196E-8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1.7806375698543499E-7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8.7521005305004406E-5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1.9145229611681452E-2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6.8478153271046035E-4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3.7147875313217817E-2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3.7294989859285137E-2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8.6999697674094195E-5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8.0344858695971102E-5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4.6494820645343559E-4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2.2102457753438175E-2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7.8054110677782437E-2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2.7097595141924755E-2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2.2826021013720041E-4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7.6650686735246056E-3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1.3412724131032849E-4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8.9344163162392257E-2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2.8693051568855291E-4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1.065903500899952E-4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1.094645747741958E-4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8.9352016873909287E-5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2.106407907501634E-4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4.4553159460737412E-4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1.0220591858504019E-4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0.16747780068969645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9.0933787838651405E-5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6.4974629107690697E-5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5.6507034326072305E-5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6.9497241914766704E-5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6.1302382836056507E-5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8.6886509366361991E-5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7.265329288901729E-5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1.0944422991396091E-4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1.41076792344696E-4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7.3147835918526696E-5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8.3965375041346611E-5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3.8477626383081311E-2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0.11550702325156569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4.5413415862791053E-2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0.10951888114182874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0.13064732253847525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0.1572950748996155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0.1335115000227011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9.8194990355254419E-2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6.9946196787089535E-2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7.7212997227709745E-2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2.3303361907019198E-5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7.2775626953549196E-5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8.4848089513189597E-5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5.4515135222145102E-5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6.7884756860753394E-5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1.75322057708449E-5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1.6431200757553599E-5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1.2049912588288799E-5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1.9769057941149301E-5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2.1341783927669301E-5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2.6233427215926699E-5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1.9526992061166901E-5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6.5120346117849399E-4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1.9184062997833201E-4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1.45061726923912E-4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9.5351040257637097E-5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2.34317277174628E-5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2.2424305738803199E-5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1.6247331184474802E-5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2.8071307072065701E-5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3.1090649910688602E-5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3.3482869458971199E-5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3.80899907969909E-5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6.4528599310548995E-2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7.1674521119798398E-4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3.4088455662531797E-2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7.4543165904139802E-4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3.6499608058869197E-5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3.7828340841981901E-5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2.66031012635953E-5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4.5456809512870297E-5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6.4083758220782305E-5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4.49280141880339E-5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2.75226195944273E-5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0.280315821544532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0.50942181637845396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0.56989527187688804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0.45565004921012398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0.51089531968461499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0.54726590230879801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0.45734638226051899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0.44411959746121099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0.42573647311426999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0.29803274769164201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2.1977265711262E-5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1.90898885249236E-2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6.4934206352603699E-4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3.8985382335313502E-5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4.1098202402940401E-5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2.0112657553211401E-5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2.10924813439968E-5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1.7539733677840601E-5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4.5845003897373302E-5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1.22070299154435E-4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8.05278854658542E-5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1.0252485453459399E-5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1.4148546087313599E-4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8.9904854584775393E-5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3.8159061053858602E-5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3.5437004854638901E-5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2.26725430475631E-5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2.4745891960470098E-5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2.06140909044826E-5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4.3151250880348398E-5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6.5632090890669094E-5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3.62125337489353E-5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1.3010791125449399E-5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6.7526150704553698E-5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5.11666844201153E-5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3.0905888420244201E-5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3.5114332766903303E-5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2.9885385235894501E-5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3.7237246871933198E-5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3.24525342100362E-5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6.0187122005469399E-5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9.0145613064127606E-5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3.7765726217940901E-5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1.9722805565713899E-5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3.8453979721752699E-2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0.115489288246881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4.53504489743271E-2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0.10936493493127999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0.13046245769023601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7.98335527086559E-2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0.107840491326744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9.8094500854028696E-2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6.9880391096652894E-2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7.6971540460538598E-2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3.0068651440209031E-2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7.5788576138599836E-2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0.14596382961875332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0.13628798979056519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4.5958383043681501E-2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6.1404438257398178E-2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9.6229941679588991E-5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4.4812286437393677E-2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6.5731371374313272E-2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9.6318953175806508E-5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6.2881399529112603E-5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0.12140267277331301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3.6545006861518653E-2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1.546486362688563E-4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6.6798006847897497E-4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2.8902239183265302E-4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4.1206381335657881E-4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1.3566704701546299E-4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1.13942737183726E-4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3.38343164143785E-4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4.0814454122160074E-2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8.3402214434059735E-3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1.0467762376611251E-4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7.2236263041421995E-5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9.4345271876783895E-5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1.8685980067949725E-3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4.4033086744462248E-2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5.5661911697760955E-2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3.179404043007758E-2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4.7447418461519925E-2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4.166970672613092E-2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2.9461888087853102E-2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3.8320019196361521E-2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1.0749275998879877E-4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4.2918019781672399E-5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3.4081428543855398E-5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9.2467429128450799E-5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1.8614294227561629E-4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1.4519245506501889E-2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9.2063705391758788E-2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8.7982301489080914E-3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1.5642033856315591E-4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1.055652730013758E-4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2.1743998170713767E-3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2.8291574623482901E-5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3.9694231560857501E-5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5.2468870649249798E-5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9.2144065631634205E-5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5.2867790728797597E-3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1.6628155174305799E-5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2.5050630127864901E-5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7.3496051148056499E-6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5.1672211968939904E-6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4.9891648756373298E-6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6.6737240773327003E-6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1.6728698064727401E-5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3.9478057577872798E-5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3.1762370053077399E-5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4.0331790875035401E-5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5.32570787289094E-5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1.7194385268025898E-5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2.7883097216454702E-5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8.7970392560616503E-6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6.1192376638802499E-6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6.2524422375281499E-6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7.8278861835643099E-6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1.9729377005782801E-5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2.60929321474545E-5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2.31740043806455E-5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2.9025256401690201E-5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3.9933683850683402E-5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2.03435645259773E-5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4.2638616155629001E-5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1.1270220300141901E-5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6.8532858597868103E-6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7.5112166912707404E-6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8.8209362533734592E-6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7.2053350602055596E-6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1.23208475678176E-5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1.3295322963638199E-5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2.2599313879526701E-5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3.94931644195121E-5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2.00944146964186E-5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4.4302706435820198E-5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1.06621100044207E-5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6.1522931689136201E-6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6.3396347074267598E-6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8.9785913127034504E-6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2.4075993026429199E-5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7.5713047624313301E-2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0.14593771722073401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3.3363212932979197E-2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1.31420574839537E-2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6.9606511967079093E-5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3.66071910288243E-5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3.0130867259477E-5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4.4737389776863497E-5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4.4744941108918603E-5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2.92713629231146E-5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1.03811851910244E-5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8.7008490273455803E-5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1.2456840964824499E-4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3.7492450129032398E-4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1.59730611499629E-4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6.6836308788478804E-5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5.2766240989121097E-5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4.5403880558952203E-5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1.00968520540037E-4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1.3295097250657601E-4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1.2748207651747299E-4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1.29167392568737E-5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5.1236271471426897E-5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8.2637526602169194E-5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1.8470675185584E-3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4.4006066258763299E-2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5.5626616524440099E-2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3.1745922943044E-2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4.7406751863529703E-2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4.1604195384490297E-2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2.9380319031112101E-2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3.81726402129055E-2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8.7804407255719692E-6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1.84090111404173E-5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1.9694587747475301E-5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4.4754843990296398E-5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1.04770603709107E-4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1.20189969181689E-4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2.3168872100208499E-4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1.67948974033501E-4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6.10189338582835E-5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4.2159911685836898E-5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1.3856988677627701E-4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2.0673701705971302E-6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2.0218620761293298E-6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2.84157064897983E-7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3.54176122240342E-6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1.81515890816381E-6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1.5271506500975499E-6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2.0739001379250698E-6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1.68318853064465E-6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1.71861727305245E-6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1.9143862380340902E-6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1.6033048941810001E-6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1.5138304526615901E-6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2.07704108872249E-6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4.3425717863707302E-7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4.2232772536351903E-6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2.3578825842344598E-6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1.9435660243502298E-6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2.64643724329027E-6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2.0933689844074299E-6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2.04597090699477E-6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2.3159743466953E-6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1.8921405719258599E-6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1.8960580651441999E-6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2.67108997461919E-6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5.3158760699413203E-7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5.3814923682673104E-6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2.8842952030558899E-6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2.4720768402361099E-6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3.56494144273197E-6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2.6997843497362299E-6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2.4093385050063102E-6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2.7425936649395799E-6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2.0758926281002898E-6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1.8834430380649099E-6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2.2813531824389402E-6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5.5354695710490403E-7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7.0040963808010996E-6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3.2701992628589301E-6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2.8458394000565798E-6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4.27723886194492E-6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3.0088537349074601E-6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2.3996924068590801E-6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2.6181309843755102E-6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2.1509212602505901E-6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0.74094169015168931</v>
      </c>
      <c r="H2165" s="3">
        <f t="shared" si="2245"/>
        <v>1.5696951147014799</v>
      </c>
      <c r="I2165" s="3">
        <f t="shared" si="2245"/>
        <v>5.700057241520569</v>
      </c>
      <c r="J2165" s="3">
        <f t="shared" si="2245"/>
        <v>4.9485561988586531</v>
      </c>
      <c r="K2165" s="3">
        <f t="shared" si="2245"/>
        <v>2.1641018344517828</v>
      </c>
      <c r="L2165" s="3">
        <f t="shared" ref="L2165:O2165" si="2246">SUM(L2166:L2188)</f>
        <v>3.5071298342446569</v>
      </c>
      <c r="M2165" s="3">
        <f t="shared" si="2246"/>
        <v>4.0902341268226783</v>
      </c>
      <c r="N2165" s="3">
        <f t="shared" si="2246"/>
        <v>2.7696201686313557</v>
      </c>
      <c r="O2165" s="3">
        <f t="shared" si="2246"/>
        <v>4.7544965235237813</v>
      </c>
      <c r="P2165" s="3">
        <f>SUM(P2166:P2188)</f>
        <v>3.5423131555907807</v>
      </c>
      <c r="Q2165" s="3">
        <f>SUM(Q2166:Q2188)</f>
        <v>4.048027192189517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4.2624881080776901E-3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7.2586276854959006E-3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2.56212643893444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2.62595892212105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9.4311244603439995E-2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1.37387054309502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1.5446967749490699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0.89292696734823807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1.2883298897212101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0.42505816843594002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7.3489604916352994E-2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1.03566963344025E-3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4.6428008807505696E-3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0.743876849377205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0.710105380600769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0.104445070976234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0.37022428429453003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0.46324532721287498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0.260404873331395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0.41296658689795596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0.47469614021964301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0.176786797899179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5.6077501389983106E-4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1.3287935844671001E-3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1.9737983042221299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0.39727930780627602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1.3948643721899801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0.39985030912701902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1.08944314994682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0.213928518860207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1.2659391586578099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1.2417698394859999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1.77509041819306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1.7579332883710302E-4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1.8082354162044398E-4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1.84292994435538E-4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3.2048487661505903E-4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3.1773300340087697E-4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3.72388013413605E-4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5.3607287260643705E-4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4.8440265735450496E-4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6.4315304518592199E-4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6.5134978786034995E-4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9.5117781024500899E-4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0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0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0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0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0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1.04469680827343E-5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8.3014080369838601E-3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1.0276117331747101E-3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3.1545645064923997E-4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1.56781567729321E-3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1.46175480830063E-3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4.1967369908728399E-3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1.26133669478493E-2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1.77238442505772E-2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0.21297851645121002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1.2982402325211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0.78156547288636491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7.5400629917076703E-4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4.4190358492518804E-4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3.2075309379520799E-4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9.9266095453992196E-4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1.0696345150669202E-3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2.1071703599183202E-3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4.0347264847252901E-3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4.5524367756660002E-3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8.8645768672139993E-3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1.0437580654305299E-2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4.16832860613831E-2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6.9858773223385101E-2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0.841003612963378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0.41942469947983096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1.21224722816096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0.56755854922098803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1.35644142546243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0.97559307632274606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1.3795434204319399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1.5646696155870901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9.1336812357288702E-2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1.19823698288983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1.2213228542937699E-5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3.8491261371431295E-5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3.3785887563958503E-5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5.0075845549220604E-5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7.1632085986186902E-5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5.5704975978053502E-5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1.05026296104907E-4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1.2303212864351199E-4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2.2345153310295401E-4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0.64266541780779696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0.52444447064969302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1.1171101565089299E-5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1.1201920412757801E-2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0.15720374339576498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1.7874318934602801E-3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2.6285388491921599E-4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2.46455550872116E-5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3.9689246808163397E-5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1.69010559040724E-5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1.14023655128026E-5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1.16968388176587E-5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1.8573027870986202E-4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1.88596476486416E-3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9.2076019627142905E-5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2.9748297521841102E-2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4.8797730029828703E-5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2.29736881252986E-4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1.0090743125492199E-5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1.19635619719915E-5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0.5066658315396263</v>
      </c>
      <c r="H2189" s="3">
        <f t="shared" si="2249"/>
        <v>0.35204363000492395</v>
      </c>
      <c r="I2189" s="3">
        <f t="shared" si="2249"/>
        <v>2.7717877183645947</v>
      </c>
      <c r="J2189" s="3">
        <f t="shared" si="2249"/>
        <v>1.524642622119655</v>
      </c>
      <c r="K2189" s="3">
        <f t="shared" si="2249"/>
        <v>1.1711009467015505</v>
      </c>
      <c r="L2189" s="3">
        <f t="shared" ref="L2189:O2189" si="2250">SUM(L2190:L2212)</f>
        <v>1.031332148373322</v>
      </c>
      <c r="M2189" s="3">
        <f t="shared" si="2250"/>
        <v>1.5920782264302071</v>
      </c>
      <c r="N2189" s="3">
        <f t="shared" si="2250"/>
        <v>1.0220588420621428</v>
      </c>
      <c r="O2189" s="3">
        <f t="shared" si="2250"/>
        <v>1.4488069799705108</v>
      </c>
      <c r="P2189" s="3">
        <f>SUM(P2190:P2212)</f>
        <v>1.6532071747787445</v>
      </c>
      <c r="Q2189" s="3">
        <f>SUM(Q2190:Q2212)</f>
        <v>0.87158500277980522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9.1703620995641801E-4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2.10835987225746E-3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1.4062775397040901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1.3638501796135598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2.3135807947591302E-2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0.65203724751817993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0.71143809154526705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0.38632734817005598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0.62487844637535694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0.70656990708207601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0.23360343458257402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4.68832041912248E-4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1.42177277170825E-3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0.59665347666749902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1.9268148478697202E-2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0.47036756091473103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0.13822313132783098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0.327280297259186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0.214864086242435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0.22909081413045598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0.301542905412719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7.9753322806400503E-2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2.2190060268971698E-4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3.6711665854620798E-4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1.2774802763378401E-3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3.9855395075144608E-3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4.1971648880685195E-3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7.4632389826418798E-3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8.9905731990052098E-3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9.3961017354203188E-3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2.1028067722377402E-2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2.6190686502067601E-2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9.2424194284781699E-2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1.33174801479363E-4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1.27212422787688E-4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1.50658519882267E-4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2.56239843616935E-4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2.7589079915394402E-4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3.1920055877350198E-4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4.3106581148733898E-4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4.1320027915649801E-4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5.2951882509160201E-4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5.6620358104089101E-4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7.9414331029797696E-4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1.02888105078488E-5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1.09066499398608E-5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3.8708982186791896E-3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1.14275229009698E-3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1.1686646658886999E-3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1.63348268388981E-2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5.2692450573639197E-3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1.9277381920640102E-2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3.5482225731849601E-2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4.09790784681359E-2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0.116043858905819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7.7400963827392699E-2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0.122108882568901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6.8815566588296701E-4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0.14031072558093399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0.50626663329303101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5.5867408757538498E-2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0.47355641670438997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0.13278861820614199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0.33699489381271797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0.29594949186567199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0.25577721359109701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0.49575993559300596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0.20487232904786198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2.5487893086448998E-4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4.38248264706932E-3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0.25996132653397996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6.503446394548261E-2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0.194265832901972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8.1179044390033109E-2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0.17139898505440898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7.4080613911278001E-2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0.20136697469352002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4.50690621601256E-2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0.137830340302739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1.05252249524269E-5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1.1869522841958099E-5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1.0743243437535499E-5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3.5018496877530605E-5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3.3027488279797699E-5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4.4285469080250697E-5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6.2094016284534802E-5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4.8921389989247704E-5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9.2085726792779589E-5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1.0751062031644699E-4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1.9835587624903201E-4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0.49912328436317294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0.19918213681431898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1.07966374696017E-5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4.7283219123292399E-4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7.1561949785229305E-4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1.62909621866214E-4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1.63128550833557E-4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1.1022721187961599E-5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1.1205809191357199E-5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2.1200399172269799E-4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1.40964207374489E-3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0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8.4957697605641405E-5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5.1900888535859498E-4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0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3.3419256421223501E-5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1.5874790798135001E-4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1.1848699401049299E-5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0</v>
      </c>
      <c r="G2213" s="3">
        <f t="shared" si="2253"/>
        <v>15.667243030497792</v>
      </c>
      <c r="H2213" s="3">
        <f t="shared" si="2253"/>
        <v>63.474444297638563</v>
      </c>
      <c r="I2213" s="3">
        <f t="shared" si="2253"/>
        <v>170.19149736361533</v>
      </c>
      <c r="J2213" s="3">
        <f t="shared" si="2253"/>
        <v>241.20333296833147</v>
      </c>
      <c r="K2213" s="3">
        <f t="shared" si="2253"/>
        <v>191.03457347270168</v>
      </c>
      <c r="L2213" s="3">
        <f t="shared" ref="L2213:O2213" si="2254">SUM(L2214:L2222)</f>
        <v>171.3917575917817</v>
      </c>
      <c r="M2213" s="3">
        <f t="shared" si="2254"/>
        <v>270.37875303834954</v>
      </c>
      <c r="N2213" s="3">
        <f t="shared" si="2254"/>
        <v>159.55771734083086</v>
      </c>
      <c r="O2213" s="3">
        <f t="shared" si="2254"/>
        <v>208.9439876376438</v>
      </c>
      <c r="P2213" s="3">
        <f>SUM(P2214:P2222)</f>
        <v>269.82378161775461</v>
      </c>
      <c r="Q2213" s="3">
        <f>SUM(Q2214:Q2222)</f>
        <v>96.194511192256741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1.19942407570044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10.297808173987699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45.222263917480703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144.655060937109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190.85113985293199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90.844777457794905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213.48575429521298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115.25801231656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145.05065644354002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204.33226053255902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67.698959869873605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1.62351295483973E-3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5.2525353059281507E-4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3.9479770069581303E-5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3.8793717073604596E-5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4.5662746688170703E-5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3.7495278497752399E-5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4.2122863234766201E-5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3.7960346156053897E-5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4.25060616315728E-5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4.48285152712247E-5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6.42505852610763E-5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3.7222634519497103E-2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12.381068869455499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27.486861783153902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35.406010410714799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0.12347115403691099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26.967665544904701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23.004058247404998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14.929782709657999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23.410151372230001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24.105290558279901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10.1854428286063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9.5086514558461212E-3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6.4336923083598008E-2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6.0694739425490002E-2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8.9860102711992198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2.82811150782371E-2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0.19117339336589198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0.11326135403176001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6.4468615249645894E-2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7.9214302355021693E-2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7.6656864040841599E-2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0.10710314173022299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14.4185737497333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40.729620713859404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97.421148462734095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52.154323200343498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3.0837764701268804E-2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53.387045214810897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33.7742976441696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29.3045318427098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40.402778107126196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41.308157680866799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18.202206738204399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8.9040613386921199E-4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1.0843637217685101E-3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4.8898105109650299E-4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1.8893552479080399E-3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7.9792320657675003E-4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1.05848562680181E-3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1.33937466701175E-3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8.8389630726668704E-4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1.14490633093831E-3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1.37115349283602E-3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7.3436325695075801E-4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9.4795557885457118</v>
      </c>
      <c r="H2223" s="3">
        <f t="shared" si="2255"/>
        <v>3.4973980835333083</v>
      </c>
      <c r="I2223" s="3">
        <f t="shared" si="2255"/>
        <v>29.088441656362594</v>
      </c>
      <c r="J2223" s="3">
        <f t="shared" si="2255"/>
        <v>39.834137442558649</v>
      </c>
      <c r="K2223" s="3">
        <f t="shared" si="2255"/>
        <v>17.102552173650384</v>
      </c>
      <c r="L2223" s="3">
        <f t="shared" ref="L2223:O2223" si="2256">SUM(L2224:L2232)</f>
        <v>42.495791061589706</v>
      </c>
      <c r="M2223" s="3">
        <f t="shared" si="2256"/>
        <v>24.689873605193849</v>
      </c>
      <c r="N2223" s="3">
        <f t="shared" si="2256"/>
        <v>37.203172947069127</v>
      </c>
      <c r="O2223" s="3">
        <f t="shared" si="2256"/>
        <v>47.54644927282007</v>
      </c>
      <c r="P2223" s="3">
        <f>SUM(P2224:P2232)</f>
        <v>26.757946983785533</v>
      </c>
      <c r="Q2223" s="3">
        <f>SUM(Q2224:Q2232)</f>
        <v>43.491933675109728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1.19313793720046E-3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1.9242236336927101E-3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2.0441769661864698E-3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2.99708491826456E-3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4.2798835267951595E-3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6.5045919116111395E-3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1.1368307849535599E-2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1.55117280578215E-2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2.66999976270327E-2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3.9318396276845899E-2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0.13399444285224801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9.1119968866243601E-5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6.8232827155558491E-5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6.5357056943944302E-5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2.29808358885264E-4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1.2193522570136201E-4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1.7604315099844901E-4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1.18682442389428E-4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1.4722224588972801E-4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1.90678530107763E-4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1.2043756691961001E-4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1.4219702608720501E-4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9.9475435689670515E-4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4.2096031694462696E-3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4.5623796933831201E-3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5.8204943296395802E-3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5.4299966421246298E-3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5.80398331331714E-3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6.0798960217941997E-3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6.59248121721865E-3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7.8191758822060402E-3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8.4968100800091699E-3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1.23431823191538E-2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9.4770006072410293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3.49058415865353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29.078214196475002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39.821245232786104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17.0910571371362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42.479395637917797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24.670167931972699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37.1777072367369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47.507792059278295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26.7079175425012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43.342084027880205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2.7616904171814699E-4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6.1186524948389606E-4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3.5555461710774601E-3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3.8448221657547098E-3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1.66322111956378E-3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3.91080529598032E-3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2.1387869074320502E-3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3.21427881129963E-3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3.9473615024243998E-3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2.0937973605593897E-3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3.3698250320298401E-3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3.9130309267843081E-4</v>
      </c>
      <c r="G2233" s="3">
        <f t="shared" si="2257"/>
        <v>0.75832735864873957</v>
      </c>
      <c r="H2233" s="3">
        <f t="shared" si="2257"/>
        <v>0.43397233013457431</v>
      </c>
      <c r="I2233" s="3">
        <f t="shared" si="2257"/>
        <v>0.32352948132848025</v>
      </c>
      <c r="J2233" s="3">
        <f t="shared" si="2257"/>
        <v>7.1469456678587147</v>
      </c>
      <c r="K2233" s="3">
        <f t="shared" si="2257"/>
        <v>3.2436029053166315</v>
      </c>
      <c r="L2233" s="3">
        <f t="shared" ref="L2233:O2233" si="2258">SUM(L2234,L2253)</f>
        <v>0.45638915239896594</v>
      </c>
      <c r="M2233" s="3">
        <f t="shared" si="2258"/>
        <v>6.4618568027906447</v>
      </c>
      <c r="N2233" s="3">
        <f t="shared" si="2258"/>
        <v>2.4968608078661747</v>
      </c>
      <c r="O2233" s="3">
        <f t="shared" si="2258"/>
        <v>0.62250982904818741</v>
      </c>
      <c r="P2233" s="3">
        <f>SUM(P2234,P2253)</f>
        <v>5.6555553039313944</v>
      </c>
      <c r="Q2233" s="3">
        <f>SUM(Q2234,Q2253)</f>
        <v>1.7600027656976283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3.8590765734136505E-4</v>
      </c>
      <c r="G2234" s="1">
        <f t="shared" si="2259"/>
        <v>0.60058721696267447</v>
      </c>
      <c r="H2234" s="1">
        <f t="shared" si="2259"/>
        <v>0.15885451308606058</v>
      </c>
      <c r="I2234" s="1">
        <f t="shared" si="2259"/>
        <v>0.24455966829395015</v>
      </c>
      <c r="J2234" s="1">
        <f t="shared" si="2259"/>
        <v>6.1989443293928774</v>
      </c>
      <c r="K2234" s="1">
        <f t="shared" si="2259"/>
        <v>2.5697710775678644</v>
      </c>
      <c r="L2234" s="1">
        <f t="shared" ref="L2234:O2234" si="2260">SUM(L2235,L2238,L2240,L2243,L2245,L2247,L2249,L2251)</f>
        <v>0.3170949183209793</v>
      </c>
      <c r="M2234" s="1">
        <f t="shared" si="2260"/>
        <v>5.5891306517464932</v>
      </c>
      <c r="N2234" s="1">
        <f t="shared" si="2260"/>
        <v>1.8667939849375876</v>
      </c>
      <c r="O2234" s="1">
        <f t="shared" si="2260"/>
        <v>0.44750624109347481</v>
      </c>
      <c r="P2234" s="1">
        <f>SUM(P2235,P2238,P2240,P2243,P2245,P2247,P2249,P2251)</f>
        <v>4.7696361475663025</v>
      </c>
      <c r="Q2234" s="1">
        <f>SUM(Q2235,Q2238,Q2240,Q2243,Q2245,Q2247,Q2249,Q2251)</f>
        <v>1.2127830376732935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1.791264285196077E-6</v>
      </c>
      <c r="G2235" s="1">
        <f t="shared" si="2261"/>
        <v>0.30407944152271421</v>
      </c>
      <c r="H2235" s="1">
        <f t="shared" si="2261"/>
        <v>0.15184136726739095</v>
      </c>
      <c r="I2235" s="1">
        <f t="shared" si="2261"/>
        <v>0.1684972520315586</v>
      </c>
      <c r="J2235" s="1">
        <f t="shared" si="2261"/>
        <v>1.7649182630638087</v>
      </c>
      <c r="K2235" s="1">
        <f t="shared" si="2261"/>
        <v>0.7859584829360039</v>
      </c>
      <c r="L2235" s="1">
        <f t="shared" ref="L2235:O2235" si="2262">SUM(L2236:L2237)</f>
        <v>0.19931644177976388</v>
      </c>
      <c r="M2235" s="1">
        <f t="shared" si="2262"/>
        <v>1.580696209835343</v>
      </c>
      <c r="N2235" s="1">
        <f t="shared" si="2262"/>
        <v>0.58420684666262768</v>
      </c>
      <c r="O2235" s="1">
        <f t="shared" si="2262"/>
        <v>0.27690170163056338</v>
      </c>
      <c r="P2235" s="1">
        <f>SUM(P2236:P2237)</f>
        <v>1.4831673426346901</v>
      </c>
      <c r="Q2235" s="1">
        <f>SUM(Q2236:Q2237)</f>
        <v>0.67399194971648568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1.2083635794712619E-6</v>
      </c>
      <c r="G2236" s="1" cm="1">
        <f t="array" ref="G2236">SUMPRODUCT(([1]OUT_FinalEnergyCons!$B$4:$B$10000="var_ncap")*1,(ISNUMBER(SEARCH("RH*-SHELCBR",[1]OUT_FinalEnergyCons!$A$4:$A$10000)))*1,[1]OUT_FinalEnergyCons!E$4:E$10000)</f>
        <v>3.1146455998702312E-2</v>
      </c>
      <c r="H2236" s="1" cm="1">
        <f t="array" ref="H2236">SUMPRODUCT(([1]OUT_FinalEnergyCons!$B$4:$B$10000="var_ncap")*1,(ISNUMBER(SEARCH("RH*-SHELCBR",[1]OUT_FinalEnergyCons!$A$4:$A$10000)))*1,[1]OUT_FinalEnergyCons!F$4:F$10000)</f>
        <v>4.7638790625351104E-6</v>
      </c>
      <c r="I2236" s="1" cm="1">
        <f t="array" ref="I2236">SUMPRODUCT(([1]OUT_FinalEnergyCons!$B$4:$B$10000="var_ncap")*1,(ISNUMBER(SEARCH("RH*-SHELCBR",[1]OUT_FinalEnergyCons!$A$4:$A$10000)))*1,[1]OUT_FinalEnergyCons!G$4:G$10000)</f>
        <v>4.3450950025958432E-6</v>
      </c>
      <c r="J2236" s="1" cm="1">
        <f t="array" ref="J2236">SUMPRODUCT(([1]OUT_FinalEnergyCons!$B$4:$B$10000="var_ncap")*1,(ISNUMBER(SEARCH("RH*-SHELCBR",[1]OUT_FinalEnergyCons!$A$4:$A$10000)))*1,[1]OUT_FinalEnergyCons!H$4:H$10000)</f>
        <v>0.24711577509610139</v>
      </c>
      <c r="K2236" s="1" cm="1">
        <f t="array" ref="K2236">SUMPRODUCT(([1]OUT_FinalEnergyCons!$B$4:$B$10000="var_ncap")*1,(ISNUMBER(SEARCH("RH*-SHELCBR",[1]OUT_FinalEnergyCons!$A$4:$A$10000)))*1,[1]OUT_FinalEnergyCons!I$4:I$10000)</f>
        <v>0.12250391241358739</v>
      </c>
      <c r="L2236" s="1" cm="1">
        <f t="array" ref="L2236">SUMPRODUCT(([1]OUT_FinalEnergyCons!$B$4:$B$10000="var_ncap")*1,(ISNUMBER(SEARCH("RH*-SHELCBR",[1]OUT_FinalEnergyCons!$A$4:$A$10000)))*1,[1]OUT_FinalEnergyCons!J$4:J$10000)</f>
        <v>3.099989444202756E-2</v>
      </c>
      <c r="M2236" s="1" cm="1">
        <f t="array" ref="M2236">SUMPRODUCT(([1]OUT_FinalEnergyCons!$B$4:$B$10000="var_ncap")*1,(ISNUMBER(SEARCH("RH*-SHELCBR",[1]OUT_FinalEnergyCons!$A$4:$A$10000)))*1,[1]OUT_FinalEnergyCons!K$4:K$10000)</f>
        <v>3.5617151740666902E-2</v>
      </c>
      <c r="N2236" s="1" cm="1">
        <f t="array" ref="N2236">SUMPRODUCT(([1]OUT_FinalEnergyCons!$B$4:$B$10000="var_ncap")*1,(ISNUMBER(SEARCH("RH*-SHELCBR",[1]OUT_FinalEnergyCons!$A$4:$A$10000)))*1,[1]OUT_FinalEnergyCons!L$4:L$10000)</f>
        <v>2.0053935651457544E-4</v>
      </c>
      <c r="O2236" s="1" cm="1">
        <f t="array" ref="O2236">SUMPRODUCT(([1]OUT_FinalEnergyCons!$B$4:$B$10000="var_ncap")*1,(ISNUMBER(SEARCH("RH*-SHELCBR",[1]OUT_FinalEnergyCons!$A$4:$A$10000)))*1,[1]OUT_FinalEnergyCons!M$4:M$10000)</f>
        <v>2.8519229761567157E-2</v>
      </c>
      <c r="P2236" s="1" cm="1">
        <f t="array" ref="P2236">SUMPRODUCT(([1]OUT_FinalEnergyCons!$B$4:$B$10000="var_ncap")*1,(ISNUMBER(SEARCH("RH*-SHELCBR",[1]OUT_FinalEnergyCons!$A$4:$A$10000)))*1,[1]OUT_FinalEnergyCons!N$4:N$10000)</f>
        <v>2.7169096033486551E-2</v>
      </c>
      <c r="Q2236" s="1" cm="1">
        <f t="array" ref="Q2236">SUMPRODUCT(([1]OUT_FinalEnergyCons!$B$4:$B$10000="var_ncap")*1,(ISNUMBER(SEARCH("RH*-SHELCBR",[1]OUT_FinalEnergyCons!$A$4:$A$10000)))*1,[1]OUT_FinalEnergyCons!O$4:O$10000)</f>
        <v>1.333944498338331E-3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5.8290070572481507E-7</v>
      </c>
      <c r="G2237" s="1" cm="1">
        <f t="array" ref="G2237">SUMPRODUCT(([1]OUT_FinalEnergyCons!$B$4:$B$10000="var_ncap")*1,ISNUMBER(SEARCH("RH*-SHELCHP",[1]OUT_FinalEnergyCons!$A$4:$A$10000))*1,[1]OUT_FinalEnergyCons!E$4:E$10000)</f>
        <v>0.27293298552401191</v>
      </c>
      <c r="H2237" s="1" cm="1">
        <f t="array" ref="H2237">SUMPRODUCT(([1]OUT_FinalEnergyCons!$B$4:$B$10000="var_ncap")*1,ISNUMBER(SEARCH("RH*-SHELCHP",[1]OUT_FinalEnergyCons!$A$4:$A$10000))*1,[1]OUT_FinalEnergyCons!F$4:F$10000)</f>
        <v>0.15183660338832841</v>
      </c>
      <c r="I2237" s="1" cm="1">
        <f t="array" ref="I2237">SUMPRODUCT(([1]OUT_FinalEnergyCons!$B$4:$B$10000="var_ncap")*1,ISNUMBER(SEARCH("RH*-SHELCHP",[1]OUT_FinalEnergyCons!$A$4:$A$10000))*1,[1]OUT_FinalEnergyCons!G$4:G$10000)</f>
        <v>0.168492906936556</v>
      </c>
      <c r="J2237" s="1" cm="1">
        <f t="array" ref="J2237">SUMPRODUCT(([1]OUT_FinalEnergyCons!$B$4:$B$10000="var_ncap")*1,ISNUMBER(SEARCH("RH*-SHELCHP",[1]OUT_FinalEnergyCons!$A$4:$A$10000))*1,[1]OUT_FinalEnergyCons!H$4:H$10000)</f>
        <v>1.5178024879677074</v>
      </c>
      <c r="K2237" s="1" cm="1">
        <f t="array" ref="K2237">SUMPRODUCT(([1]OUT_FinalEnergyCons!$B$4:$B$10000="var_ncap")*1,ISNUMBER(SEARCH("RH*-SHELCHP",[1]OUT_FinalEnergyCons!$A$4:$A$10000))*1,[1]OUT_FinalEnergyCons!I$4:I$10000)</f>
        <v>0.66345457052241652</v>
      </c>
      <c r="L2237" s="1" cm="1">
        <f t="array" ref="L2237">SUMPRODUCT(([1]OUT_FinalEnergyCons!$B$4:$B$10000="var_ncap")*1,ISNUMBER(SEARCH("RH*-SHELCHP",[1]OUT_FinalEnergyCons!$A$4:$A$10000))*1,[1]OUT_FinalEnergyCons!J$4:J$10000)</f>
        <v>0.16831654733773632</v>
      </c>
      <c r="M2237" s="1" cm="1">
        <f t="array" ref="M2237">SUMPRODUCT(([1]OUT_FinalEnergyCons!$B$4:$B$10000="var_ncap")*1,ISNUMBER(SEARCH("RH*-SHELCHP",[1]OUT_FinalEnergyCons!$A$4:$A$10000))*1,[1]OUT_FinalEnergyCons!K$4:K$10000)</f>
        <v>1.545079058094676</v>
      </c>
      <c r="N2237" s="1" cm="1">
        <f t="array" ref="N2237">SUMPRODUCT(([1]OUT_FinalEnergyCons!$B$4:$B$10000="var_ncap")*1,ISNUMBER(SEARCH("RH*-SHELCHP",[1]OUT_FinalEnergyCons!$A$4:$A$10000))*1,[1]OUT_FinalEnergyCons!L$4:L$10000)</f>
        <v>0.58400630730611314</v>
      </c>
      <c r="O2237" s="1" cm="1">
        <f t="array" ref="O2237">SUMPRODUCT(([1]OUT_FinalEnergyCons!$B$4:$B$10000="var_ncap")*1,ISNUMBER(SEARCH("RH*-SHELCHP",[1]OUT_FinalEnergyCons!$A$4:$A$10000))*1,[1]OUT_FinalEnergyCons!M$4:M$10000)</f>
        <v>0.2483824718689962</v>
      </c>
      <c r="P2237" s="1" cm="1">
        <f t="array" ref="P2237">SUMPRODUCT(([1]OUT_FinalEnergyCons!$B$4:$B$10000="var_ncap")*1,ISNUMBER(SEARCH("RH*-SHELCHP",[1]OUT_FinalEnergyCons!$A$4:$A$10000))*1,[1]OUT_FinalEnergyCons!N$4:N$10000)</f>
        <v>1.4559982466012036</v>
      </c>
      <c r="Q2237" s="1" cm="1">
        <f t="array" ref="Q2237">SUMPRODUCT(([1]OUT_FinalEnergyCons!$B$4:$B$10000="var_ncap")*1,ISNUMBER(SEARCH("RH*-SHELCHP",[1]OUT_FinalEnergyCons!$A$4:$A$10000))*1,[1]OUT_FinalEnergyCons!O$4:O$10000)</f>
        <v>0.67265800521814734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5.1256789853159395E-7</v>
      </c>
      <c r="H2238" s="1">
        <f t="shared" si="2266"/>
        <v>6.29814702349103E-7</v>
      </c>
      <c r="I2238" s="1">
        <f t="shared" si="2266"/>
        <v>7.7867440483475495E-7</v>
      </c>
      <c r="J2238" s="1">
        <f t="shared" si="2266"/>
        <v>1.565146726672169</v>
      </c>
      <c r="K2238" s="1">
        <f t="shared" si="2266"/>
        <v>0.72889274451767205</v>
      </c>
      <c r="L2238" s="1">
        <f t="shared" si="2266"/>
        <v>1.3610258056757721E-6</v>
      </c>
      <c r="M2238" s="1">
        <f t="shared" si="2266"/>
        <v>1.1656845177569739</v>
      </c>
      <c r="N2238" s="1">
        <f t="shared" si="2266"/>
        <v>0.48886382405208001</v>
      </c>
      <c r="O2238" s="1">
        <f t="shared" si="2266"/>
        <v>4.3191441447520999E-6</v>
      </c>
      <c r="P2238" s="1">
        <f>P2239</f>
        <v>0.54098825611634227</v>
      </c>
      <c r="Q2238" s="1">
        <f>Q2239</f>
        <v>3.9561687902472303E-6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5.1256789853159395E-7</v>
      </c>
      <c r="H2239" s="1" cm="1">
        <f t="array" ref="H2239">SUMPRODUCT(([1]OUT_FinalEnergyCons!$B$4:$B$10000="var_ncap")*1, (ISNUMBER(SEARCH("RH*-SHLFOBR",[1]OUT_FinalEnergyCons!$A$4:$A$10000)))*1,[1]OUT_FinalEnergyCons!F$4:F$10000)</f>
        <v>6.29814702349103E-7</v>
      </c>
      <c r="I2239" s="1" cm="1">
        <f t="array" ref="I2239">SUMPRODUCT(([1]OUT_FinalEnergyCons!$B$4:$B$10000="var_ncap")*1, (ISNUMBER(SEARCH("RH*-SHLFOBR",[1]OUT_FinalEnergyCons!$A$4:$A$10000)))*1,[1]OUT_FinalEnergyCons!G$4:G$10000)</f>
        <v>7.7867440483475495E-7</v>
      </c>
      <c r="J2239" s="1" cm="1">
        <f t="array" ref="J2239">SUMPRODUCT(([1]OUT_FinalEnergyCons!$B$4:$B$10000="var_ncap")*1, (ISNUMBER(SEARCH("RH*-SHLFOBR",[1]OUT_FinalEnergyCons!$A$4:$A$10000)))*1,[1]OUT_FinalEnergyCons!H$4:H$10000)</f>
        <v>1.565146726672169</v>
      </c>
      <c r="K2239" s="1" cm="1">
        <f t="array" ref="K2239">SUMPRODUCT(([1]OUT_FinalEnergyCons!$B$4:$B$10000="var_ncap")*1, (ISNUMBER(SEARCH("RH*-SHLFOBR",[1]OUT_FinalEnergyCons!$A$4:$A$10000)))*1,[1]OUT_FinalEnergyCons!I$4:I$10000)</f>
        <v>0.72889274451767205</v>
      </c>
      <c r="L2239" s="1" cm="1">
        <f t="array" ref="L2239">SUMPRODUCT(([1]OUT_FinalEnergyCons!$B$4:$B$10000="var_ncap")*1, (ISNUMBER(SEARCH("RH*-SHLFOBR",[1]OUT_FinalEnergyCons!$A$4:$A$10000)))*1,[1]OUT_FinalEnergyCons!J$4:J$10000)</f>
        <v>1.3610258056757721E-6</v>
      </c>
      <c r="M2239" s="1" cm="1">
        <f t="array" ref="M2239">SUMPRODUCT(([1]OUT_FinalEnergyCons!$B$4:$B$10000="var_ncap")*1, (ISNUMBER(SEARCH("RH*-SHLFOBR",[1]OUT_FinalEnergyCons!$A$4:$A$10000)))*1,[1]OUT_FinalEnergyCons!K$4:K$10000)</f>
        <v>1.1656845177569739</v>
      </c>
      <c r="N2239" s="1" cm="1">
        <f t="array" ref="N2239">SUMPRODUCT(([1]OUT_FinalEnergyCons!$B$4:$B$10000="var_ncap")*1, (ISNUMBER(SEARCH("RH*-SHLFOBR",[1]OUT_FinalEnergyCons!$A$4:$A$10000)))*1,[1]OUT_FinalEnergyCons!L$4:L$10000)</f>
        <v>0.48886382405208001</v>
      </c>
      <c r="O2239" s="1" cm="1">
        <f t="array" ref="O2239">SUMPRODUCT(([1]OUT_FinalEnergyCons!$B$4:$B$10000="var_ncap")*1, (ISNUMBER(SEARCH("RH*-SHLFOBR",[1]OUT_FinalEnergyCons!$A$4:$A$10000)))*1,[1]OUT_FinalEnergyCons!M$4:M$10000)</f>
        <v>4.3191441447520999E-6</v>
      </c>
      <c r="P2239" s="1" cm="1">
        <f t="array" ref="P2239">SUMPRODUCT(([1]OUT_FinalEnergyCons!$B$4:$B$10000="var_ncap")*1, (ISNUMBER(SEARCH("RH*-SHLFOBR",[1]OUT_FinalEnergyCons!$A$4:$A$10000)))*1,[1]OUT_FinalEnergyCons!N$4:N$10000)</f>
        <v>0.54098825611634227</v>
      </c>
      <c r="Q2239" s="1" cm="1">
        <f t="array" ref="Q2239">SUMPRODUCT(([1]OUT_FinalEnergyCons!$B$4:$B$10000="var_ncap")*1, (ISNUMBER(SEARCH("RH*-SHLFOBR",[1]OUT_FinalEnergyCons!$A$4:$A$10000)))*1,[1]OUT_FinalEnergyCons!O$4:O$10000)</f>
        <v>3.9561687902472303E-6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4.3007035133977699E-7</v>
      </c>
      <c r="G2240" s="1">
        <f t="shared" si="2267"/>
        <v>0.22959877635963055</v>
      </c>
      <c r="H2240" s="1">
        <f t="shared" si="2267"/>
        <v>8.8421700145035348E-4</v>
      </c>
      <c r="I2240" s="1">
        <f t="shared" si="2267"/>
        <v>6.5259714209834244E-2</v>
      </c>
      <c r="J2240" s="1">
        <f t="shared" si="2267"/>
        <v>2.3187238733175253</v>
      </c>
      <c r="K2240" s="1">
        <f t="shared" si="2267"/>
        <v>0.81061117142462924</v>
      </c>
      <c r="L2240" s="1">
        <f t="shared" ref="L2240:O2240" si="2268">SUM(L2241:L2242)</f>
        <v>8.586243184617616E-2</v>
      </c>
      <c r="M2240" s="1">
        <f t="shared" si="2268"/>
        <v>2.4151611013015892</v>
      </c>
      <c r="N2240" s="1">
        <f t="shared" si="2268"/>
        <v>0.59774978090337227</v>
      </c>
      <c r="O2240" s="1">
        <f t="shared" si="2268"/>
        <v>0.1317557290772022</v>
      </c>
      <c r="P2240" s="1">
        <f>SUM(P2241:P2242)</f>
        <v>2.36282705677392</v>
      </c>
      <c r="Q2240" s="1">
        <f>SUM(Q2241:Q2242)</f>
        <v>0.41283190575059658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0.22959343135800003</v>
      </c>
      <c r="H2241" s="1" cm="1">
        <f t="array" ref="H2241">SUMPRODUCT(([1]OUT_FinalEnergyCons!$B$4:$B$10000="var_ncap")*1, (ISNUMBER(SEARCH("RH*-SHNGABR",[1]OUT_FinalEnergyCons!$A$4:$A$10000)))*1,[1]OUT_FinalEnergyCons!F$4:F$10000)</f>
        <v>4.3045725561703148E-6</v>
      </c>
      <c r="I2241" s="1" cm="1">
        <f t="array" ref="I2241">SUMPRODUCT(([1]OUT_FinalEnergyCons!$B$4:$B$10000="var_ncap")*1, (ISNUMBER(SEARCH("RH*-SHNGABR",[1]OUT_FinalEnergyCons!$A$4:$A$10000)))*1,[1]OUT_FinalEnergyCons!G$4:G$10000)</f>
        <v>6.5254410041232738E-2</v>
      </c>
      <c r="J2241" s="1" cm="1">
        <f t="array" ref="J2241">SUMPRODUCT(([1]OUT_FinalEnergyCons!$B$4:$B$10000="var_ncap")*1, (ISNUMBER(SEARCH("RH*-SHNGABR",[1]OUT_FinalEnergyCons!$A$4:$A$10000)))*1,[1]OUT_FinalEnergyCons!H$4:H$10000)</f>
        <v>2.1288785881025549</v>
      </c>
      <c r="K2241" s="1" cm="1">
        <f t="array" ref="K2241">SUMPRODUCT(([1]OUT_FinalEnergyCons!$B$4:$B$10000="var_ncap")*1, (ISNUMBER(SEARCH("RH*-SHNGABR",[1]OUT_FinalEnergyCons!$A$4:$A$10000)))*1,[1]OUT_FinalEnergyCons!I$4:I$10000)</f>
        <v>0.64350065534335998</v>
      </c>
      <c r="L2241" s="1" cm="1">
        <f t="array" ref="L2241">SUMPRODUCT(([1]OUT_FinalEnergyCons!$B$4:$B$10000="var_ncap")*1, (ISNUMBER(SEARCH("RH*-SHNGABR",[1]OUT_FinalEnergyCons!$A$4:$A$10000)))*1,[1]OUT_FinalEnergyCons!J$4:J$10000)</f>
        <v>9.7145941271943692E-6</v>
      </c>
      <c r="M2241" s="1" cm="1">
        <f t="array" ref="M2241">SUMPRODUCT(([1]OUT_FinalEnergyCons!$B$4:$B$10000="var_ncap")*1, (ISNUMBER(SEARCH("RH*-SHNGABR",[1]OUT_FinalEnergyCons!$A$4:$A$10000)))*1,[1]OUT_FinalEnergyCons!K$4:K$10000)</f>
        <v>2.017239322493483</v>
      </c>
      <c r="N2241" s="1" cm="1">
        <f t="array" ref="N2241">SUMPRODUCT(([1]OUT_FinalEnergyCons!$B$4:$B$10000="var_ncap")*1, (ISNUMBER(SEARCH("RH*-SHNGABR",[1]OUT_FinalEnergyCons!$A$4:$A$10000)))*1,[1]OUT_FinalEnergyCons!L$4:L$10000)</f>
        <v>0.399252660774221</v>
      </c>
      <c r="O2241" s="1" cm="1">
        <f t="array" ref="O2241">SUMPRODUCT(([1]OUT_FinalEnergyCons!$B$4:$B$10000="var_ncap")*1, (ISNUMBER(SEARCH("RH*-SHNGABR",[1]OUT_FinalEnergyCons!$A$4:$A$10000)))*1,[1]OUT_FinalEnergyCons!M$4:M$10000)</f>
        <v>6.0727098756664801E-6</v>
      </c>
      <c r="P2241" s="1" cm="1">
        <f t="array" ref="P2241">SUMPRODUCT(([1]OUT_FinalEnergyCons!$B$4:$B$10000="var_ncap")*1, (ISNUMBER(SEARCH("RH*-SHNGABR",[1]OUT_FinalEnergyCons!$A$4:$A$10000)))*1,[1]OUT_FinalEnergyCons!N$4:N$10000)</f>
        <v>1.6519845934825419</v>
      </c>
      <c r="Q2241" s="1" cm="1">
        <f t="array" ref="Q2241">SUMPRODUCT(([1]OUT_FinalEnergyCons!$B$4:$B$10000="var_ncap")*1, (ISNUMBER(SEARCH("RH*-SHNGABR",[1]OUT_FinalEnergyCons!$A$4:$A$10000)))*1,[1]OUT_FinalEnergyCons!O$4:O$10000)</f>
        <v>0.20650549966087012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4.3007035133977699E-7</v>
      </c>
      <c r="G2242" s="1" cm="1">
        <f t="array" ref="G2242">SUMPRODUCT(([1]OUT_FinalEnergyCons!$B$4:$B$10000="var_ncap")*1,ISNUMBER(SEARCH("RH*-SHngahp",[1]OUT_FinalEnergyCons!$A$4:$A$10000))*1,[1]OUT_FinalEnergyCons!E$4:E$10000)</f>
        <v>5.3450016305058801E-6</v>
      </c>
      <c r="H2242" s="1" cm="1">
        <f t="array" ref="H2242">SUMPRODUCT(([1]OUT_FinalEnergyCons!$B$4:$B$10000="var_ncap")*1,ISNUMBER(SEARCH("RH*-SHngahp",[1]OUT_FinalEnergyCons!$A$4:$A$10000))*1,[1]OUT_FinalEnergyCons!F$4:F$10000)</f>
        <v>8.7991242889418314E-4</v>
      </c>
      <c r="I2242" s="1" cm="1">
        <f t="array" ref="I2242">SUMPRODUCT(([1]OUT_FinalEnergyCons!$B$4:$B$10000="var_ncap")*1,ISNUMBER(SEARCH("RH*-SHngahp",[1]OUT_FinalEnergyCons!$A$4:$A$10000))*1,[1]OUT_FinalEnergyCons!G$4:G$10000)</f>
        <v>5.3041686015028376E-6</v>
      </c>
      <c r="J2242" s="1" cm="1">
        <f t="array" ref="J2242">SUMPRODUCT(([1]OUT_FinalEnergyCons!$B$4:$B$10000="var_ncap")*1,ISNUMBER(SEARCH("RH*-SHngahp",[1]OUT_FinalEnergyCons!$A$4:$A$10000))*1,[1]OUT_FinalEnergyCons!H$4:H$10000)</f>
        <v>0.18984528521497024</v>
      </c>
      <c r="K2242" s="1" cm="1">
        <f t="array" ref="K2242">SUMPRODUCT(([1]OUT_FinalEnergyCons!$B$4:$B$10000="var_ncap")*1,ISNUMBER(SEARCH("RH*-SHngahp",[1]OUT_FinalEnergyCons!$A$4:$A$10000))*1,[1]OUT_FinalEnergyCons!I$4:I$10000)</f>
        <v>0.16711051608126923</v>
      </c>
      <c r="L2242" s="1" cm="1">
        <f t="array" ref="L2242">SUMPRODUCT(([1]OUT_FinalEnergyCons!$B$4:$B$10000="var_ncap")*1,ISNUMBER(SEARCH("RH*-SHngahp",[1]OUT_FinalEnergyCons!$A$4:$A$10000))*1,[1]OUT_FinalEnergyCons!J$4:J$10000)</f>
        <v>8.585271725204896E-2</v>
      </c>
      <c r="M2242" s="1" cm="1">
        <f t="array" ref="M2242">SUMPRODUCT(([1]OUT_FinalEnergyCons!$B$4:$B$10000="var_ncap")*1,ISNUMBER(SEARCH("RH*-SHngahp",[1]OUT_FinalEnergyCons!$A$4:$A$10000))*1,[1]OUT_FinalEnergyCons!K$4:K$10000)</f>
        <v>0.39792177880810625</v>
      </c>
      <c r="N2242" s="1" cm="1">
        <f t="array" ref="N2242">SUMPRODUCT(([1]OUT_FinalEnergyCons!$B$4:$B$10000="var_ncap")*1,ISNUMBER(SEARCH("RH*-SHngahp",[1]OUT_FinalEnergyCons!$A$4:$A$10000))*1,[1]OUT_FinalEnergyCons!L$4:L$10000)</f>
        <v>0.19849712012915124</v>
      </c>
      <c r="O2242" s="1" cm="1">
        <f t="array" ref="O2242">SUMPRODUCT(([1]OUT_FinalEnergyCons!$B$4:$B$10000="var_ncap")*1,ISNUMBER(SEARCH("RH*-SHngahp",[1]OUT_FinalEnergyCons!$A$4:$A$10000))*1,[1]OUT_FinalEnergyCons!M$4:M$10000)</f>
        <v>0.13174965636732655</v>
      </c>
      <c r="P2242" s="1" cm="1">
        <f t="array" ref="P2242">SUMPRODUCT(([1]OUT_FinalEnergyCons!$B$4:$B$10000="var_ncap")*1,ISNUMBER(SEARCH("RH*-SHngahp",[1]OUT_FinalEnergyCons!$A$4:$A$10000))*1,[1]OUT_FinalEnergyCons!N$4:N$10000)</f>
        <v>0.71084246329137801</v>
      </c>
      <c r="Q2242" s="1" cm="1">
        <f t="array" ref="Q2242">SUMPRODUCT(([1]OUT_FinalEnergyCons!$B$4:$B$10000="var_ncap")*1,ISNUMBER(SEARCH("RH*-SHngahp",[1]OUT_FinalEnergyCons!$A$4:$A$10000))*1,[1]OUT_FinalEnergyCons!O$4:O$10000)</f>
        <v>0.20632640608972649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1.5322041456648601E-4</v>
      </c>
      <c r="G2245" s="1">
        <f t="shared" si="2270"/>
        <v>8.2885635386655276E-3</v>
      </c>
      <c r="H2245" s="1">
        <f t="shared" si="2270"/>
        <v>5.9459931693739291E-3</v>
      </c>
      <c r="I2245" s="1">
        <f t="shared" si="2270"/>
        <v>5.5629156118790098E-6</v>
      </c>
      <c r="J2245" s="1">
        <f t="shared" si="2270"/>
        <v>0.28091301405848723</v>
      </c>
      <c r="K2245" s="1">
        <f t="shared" si="2270"/>
        <v>0.1268900405295563</v>
      </c>
      <c r="L2245" s="1">
        <f t="shared" si="2270"/>
        <v>1.7242317262424974E-2</v>
      </c>
      <c r="M2245" s="1">
        <f t="shared" si="2270"/>
        <v>0.15581029476063579</v>
      </c>
      <c r="N2245" s="1">
        <f t="shared" si="2270"/>
        <v>9.3510054214370655E-2</v>
      </c>
      <c r="O2245" s="1">
        <f t="shared" si="2270"/>
        <v>5.3503977397375358E-3</v>
      </c>
      <c r="P2245" s="1">
        <f>P2246</f>
        <v>0.12950054353117391</v>
      </c>
      <c r="Q2245" s="1">
        <f>Q2246</f>
        <v>9.48444618380688E-3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1.5322041456648601E-4</v>
      </c>
      <c r="G2246" s="1" cm="1">
        <f t="array" ref="G2246">SUMPRODUCT(([1]OUT_FinalEnergyCons!$B$4:$B$10000="var_ncap")*1, (ISNUMBER(SEARCH("RH*-SHWODBR",[1]OUT_FinalEnergyCons!$A$4:$A$10000)))*1,[1]OUT_FinalEnergyCons!E$4:E$10000)</f>
        <v>8.2885635386655276E-3</v>
      </c>
      <c r="H2246" s="1" cm="1">
        <f t="array" ref="H2246">SUMPRODUCT(([1]OUT_FinalEnergyCons!$B$4:$B$10000="var_ncap")*1, (ISNUMBER(SEARCH("RH*-SHWODBR",[1]OUT_FinalEnergyCons!$A$4:$A$10000)))*1,[1]OUT_FinalEnergyCons!F$4:F$10000)</f>
        <v>5.9459931693739291E-3</v>
      </c>
      <c r="I2246" s="1" cm="1">
        <f t="array" ref="I2246">SUMPRODUCT(([1]OUT_FinalEnergyCons!$B$4:$B$10000="var_ncap")*1, (ISNUMBER(SEARCH("RH*-SHWODBR",[1]OUT_FinalEnergyCons!$A$4:$A$10000)))*1,[1]OUT_FinalEnergyCons!G$4:G$10000)</f>
        <v>5.5629156118790098E-6</v>
      </c>
      <c r="J2246" s="1" cm="1">
        <f t="array" ref="J2246">SUMPRODUCT(([1]OUT_FinalEnergyCons!$B$4:$B$10000="var_ncap")*1, (ISNUMBER(SEARCH("RH*-SHWODBR",[1]OUT_FinalEnergyCons!$A$4:$A$10000)))*1,[1]OUT_FinalEnergyCons!H$4:H$10000)</f>
        <v>0.28091301405848723</v>
      </c>
      <c r="K2246" s="1" cm="1">
        <f t="array" ref="K2246">SUMPRODUCT(([1]OUT_FinalEnergyCons!$B$4:$B$10000="var_ncap")*1, (ISNUMBER(SEARCH("RH*-SHWODBR",[1]OUT_FinalEnergyCons!$A$4:$A$10000)))*1,[1]OUT_FinalEnergyCons!I$4:I$10000)</f>
        <v>0.1268900405295563</v>
      </c>
      <c r="L2246" s="1" cm="1">
        <f t="array" ref="L2246">SUMPRODUCT(([1]OUT_FinalEnergyCons!$B$4:$B$10000="var_ncap")*1, (ISNUMBER(SEARCH("RH*-SHWODBR",[1]OUT_FinalEnergyCons!$A$4:$A$10000)))*1,[1]OUT_FinalEnergyCons!J$4:J$10000)</f>
        <v>1.7242317262424974E-2</v>
      </c>
      <c r="M2246" s="1" cm="1">
        <f t="array" ref="M2246">SUMPRODUCT(([1]OUT_FinalEnergyCons!$B$4:$B$10000="var_ncap")*1, (ISNUMBER(SEARCH("RH*-SHWODBR",[1]OUT_FinalEnergyCons!$A$4:$A$10000)))*1,[1]OUT_FinalEnergyCons!K$4:K$10000)</f>
        <v>0.15581029476063579</v>
      </c>
      <c r="N2246" s="1" cm="1">
        <f t="array" ref="N2246">SUMPRODUCT(([1]OUT_FinalEnergyCons!$B$4:$B$10000="var_ncap")*1, (ISNUMBER(SEARCH("RH*-SHWODBR",[1]OUT_FinalEnergyCons!$A$4:$A$10000)))*1,[1]OUT_FinalEnergyCons!L$4:L$10000)</f>
        <v>9.3510054214370655E-2</v>
      </c>
      <c r="O2246" s="1" cm="1">
        <f t="array" ref="O2246">SUMPRODUCT(([1]OUT_FinalEnergyCons!$B$4:$B$10000="var_ncap")*1, (ISNUMBER(SEARCH("RH*-SHWODBR",[1]OUT_FinalEnergyCons!$A$4:$A$10000)))*1,[1]OUT_FinalEnergyCons!M$4:M$10000)</f>
        <v>5.3503977397375358E-3</v>
      </c>
      <c r="P2246" s="1" cm="1">
        <f t="array" ref="P2246">SUMPRODUCT(([1]OUT_FinalEnergyCons!$B$4:$B$10000="var_ncap")*1, (ISNUMBER(SEARCH("RH*-SHWODBR",[1]OUT_FinalEnergyCons!$A$4:$A$10000)))*1,[1]OUT_FinalEnergyCons!N$4:N$10000)</f>
        <v>0.12950054353117391</v>
      </c>
      <c r="Q2246" s="1" cm="1">
        <f t="array" ref="Q2246">SUMPRODUCT(([1]OUT_FinalEnergyCons!$B$4:$B$10000="var_ncap")*1, (ISNUMBER(SEARCH("RH*-SHWODBR",[1]OUT_FinalEnergyCons!$A$4:$A$10000)))*1,[1]OUT_FinalEnergyCons!O$4:O$10000)</f>
        <v>9.48444618380688E-3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7.7319487403763206E-5</v>
      </c>
      <c r="G2247" s="1">
        <f t="shared" si="2271"/>
        <v>3.5902255932238905E-2</v>
      </c>
      <c r="H2247" s="1">
        <f t="shared" si="2271"/>
        <v>1.109453451944845E-4</v>
      </c>
      <c r="I2247" s="1">
        <f t="shared" si="2271"/>
        <v>1.0764008010050069E-2</v>
      </c>
      <c r="J2247" s="1">
        <f t="shared" si="2271"/>
        <v>0.17714451253147276</v>
      </c>
      <c r="K2247" s="1">
        <f t="shared" si="2271"/>
        <v>7.9505063112301141E-2</v>
      </c>
      <c r="L2247" s="1">
        <f t="shared" si="2271"/>
        <v>1.4652450157184669E-2</v>
      </c>
      <c r="M2247" s="1">
        <f t="shared" si="2271"/>
        <v>0.18105815178186471</v>
      </c>
      <c r="N2247" s="1">
        <f t="shared" si="2271"/>
        <v>7.2379537350254694E-2</v>
      </c>
      <c r="O2247" s="1">
        <f t="shared" si="2271"/>
        <v>2.8447005737262741E-2</v>
      </c>
      <c r="P2247" s="1">
        <f>P2248</f>
        <v>0.17108050906284</v>
      </c>
      <c r="Q2247" s="1">
        <f>Q2248</f>
        <v>8.1600330539255347E-2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7.7319487403763206E-5</v>
      </c>
      <c r="G2248" s="1" cm="1">
        <f t="array" ref="G2248">SUMPRODUCT(([1]OUT_FinalEnergyCons!$B$4:$B$10000="var_ncap")*1, (ISNUMBER(SEARCH("RH*-SHPLTBR",[1]OUT_FinalEnergyCons!$A$4:$A$10000)))*1,[1]OUT_FinalEnergyCons!E$4:E$10000)</f>
        <v>3.5902255932238905E-2</v>
      </c>
      <c r="H2248" s="1" cm="1">
        <f t="array" ref="H2248">SUMPRODUCT(([1]OUT_FinalEnergyCons!$B$4:$B$10000="var_ncap")*1, (ISNUMBER(SEARCH("RH*-SHPLTBR",[1]OUT_FinalEnergyCons!$A$4:$A$10000)))*1,[1]OUT_FinalEnergyCons!F$4:F$10000)</f>
        <v>1.109453451944845E-4</v>
      </c>
      <c r="I2248" s="1" cm="1">
        <f t="array" ref="I2248">SUMPRODUCT(([1]OUT_FinalEnergyCons!$B$4:$B$10000="var_ncap")*1, (ISNUMBER(SEARCH("RH*-SHPLTBR",[1]OUT_FinalEnergyCons!$A$4:$A$10000)))*1,[1]OUT_FinalEnergyCons!G$4:G$10000)</f>
        <v>1.0764008010050069E-2</v>
      </c>
      <c r="J2248" s="1" cm="1">
        <f t="array" ref="J2248">SUMPRODUCT(([1]OUT_FinalEnergyCons!$B$4:$B$10000="var_ncap")*1, (ISNUMBER(SEARCH("RH*-SHPLTBR",[1]OUT_FinalEnergyCons!$A$4:$A$10000)))*1,[1]OUT_FinalEnergyCons!H$4:H$10000)</f>
        <v>0.17714451253147276</v>
      </c>
      <c r="K2248" s="1" cm="1">
        <f t="array" ref="K2248">SUMPRODUCT(([1]OUT_FinalEnergyCons!$B$4:$B$10000="var_ncap")*1, (ISNUMBER(SEARCH("RH*-SHPLTBR",[1]OUT_FinalEnergyCons!$A$4:$A$10000)))*1,[1]OUT_FinalEnergyCons!I$4:I$10000)</f>
        <v>7.9505063112301141E-2</v>
      </c>
      <c r="L2248" s="1" cm="1">
        <f t="array" ref="L2248">SUMPRODUCT(([1]OUT_FinalEnergyCons!$B$4:$B$10000="var_ncap")*1, (ISNUMBER(SEARCH("RH*-SHPLTBR",[1]OUT_FinalEnergyCons!$A$4:$A$10000)))*1,[1]OUT_FinalEnergyCons!J$4:J$10000)</f>
        <v>1.4652450157184669E-2</v>
      </c>
      <c r="M2248" s="1" cm="1">
        <f t="array" ref="M2248">SUMPRODUCT(([1]OUT_FinalEnergyCons!$B$4:$B$10000="var_ncap")*1, (ISNUMBER(SEARCH("RH*-SHPLTBR",[1]OUT_FinalEnergyCons!$A$4:$A$10000)))*1,[1]OUT_FinalEnergyCons!K$4:K$10000)</f>
        <v>0.18105815178186471</v>
      </c>
      <c r="N2248" s="1" cm="1">
        <f t="array" ref="N2248">SUMPRODUCT(([1]OUT_FinalEnergyCons!$B$4:$B$10000="var_ncap")*1, (ISNUMBER(SEARCH("RH*-SHPLTBR",[1]OUT_FinalEnergyCons!$A$4:$A$10000)))*1,[1]OUT_FinalEnergyCons!L$4:L$10000)</f>
        <v>7.2379537350254694E-2</v>
      </c>
      <c r="O2248" s="1" cm="1">
        <f t="array" ref="O2248">SUMPRODUCT(([1]OUT_FinalEnergyCons!$B$4:$B$10000="var_ncap")*1, (ISNUMBER(SEARCH("RH*-SHPLTBR",[1]OUT_FinalEnergyCons!$A$4:$A$10000)))*1,[1]OUT_FinalEnergyCons!M$4:M$10000)</f>
        <v>2.8447005737262741E-2</v>
      </c>
      <c r="P2248" s="1" cm="1">
        <f t="array" ref="P2248">SUMPRODUCT(([1]OUT_FinalEnergyCons!$B$4:$B$10000="var_ncap")*1, (ISNUMBER(SEARCH("RH*-SHPLTBR",[1]OUT_FinalEnergyCons!$A$4:$A$10000)))*1,[1]OUT_FinalEnergyCons!N$4:N$10000)</f>
        <v>0.17108050906284</v>
      </c>
      <c r="Q2248" s="1" cm="1">
        <f t="array" ref="Q2248">SUMPRODUCT(([1]OUT_FinalEnergyCons!$B$4:$B$10000="var_ncap")*1, (ISNUMBER(SEARCH("RH*-SHPLTBR",[1]OUT_FinalEnergyCons!$A$4:$A$10000)))*1,[1]OUT_FinalEnergyCons!O$4:O$10000)</f>
        <v>8.1600330539255347E-2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1.5314642073457999E-4</v>
      </c>
      <c r="G2249" s="1">
        <f t="shared" si="2272"/>
        <v>2.2717667041526723E-2</v>
      </c>
      <c r="H2249" s="1">
        <f t="shared" si="2272"/>
        <v>7.1360487948516032E-5</v>
      </c>
      <c r="I2249" s="1">
        <f t="shared" si="2272"/>
        <v>3.2352452490511204E-5</v>
      </c>
      <c r="J2249" s="1">
        <f t="shared" si="2272"/>
        <v>9.2097939749414937E-2</v>
      </c>
      <c r="K2249" s="1">
        <f t="shared" si="2272"/>
        <v>3.7913575047701535E-2</v>
      </c>
      <c r="L2249" s="1">
        <f t="shared" si="2272"/>
        <v>1.9916249623916441E-5</v>
      </c>
      <c r="M2249" s="1">
        <f t="shared" si="2272"/>
        <v>9.0720376310086379E-2</v>
      </c>
      <c r="N2249" s="1">
        <f t="shared" si="2272"/>
        <v>3.0083941754882094E-2</v>
      </c>
      <c r="O2249" s="1">
        <f t="shared" si="2272"/>
        <v>5.047087764564244E-3</v>
      </c>
      <c r="P2249" s="1">
        <f>P2250</f>
        <v>8.2072439447336873E-2</v>
      </c>
      <c r="Q2249" s="1">
        <f>Q2250</f>
        <v>3.4870449314358752E-2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1.5314642073457999E-4</v>
      </c>
      <c r="G2250" s="1" cm="1">
        <f t="array" ref="G2250">SUMPRODUCT(([1]OUT_FinalEnergyCons!$B$4:$B$10000="var_ncap")*1, (ISNUMBER(SEARCH("RH*-SHSOLBR",[1]OUT_FinalEnergyCons!$A$4:$A$10000)))*1,[1]OUT_FinalEnergyCons!E$4:E$10000)</f>
        <v>2.2717667041526723E-2</v>
      </c>
      <c r="H2250" s="1" cm="1">
        <f t="array" ref="H2250">SUMPRODUCT(([1]OUT_FinalEnergyCons!$B$4:$B$10000="var_ncap")*1, (ISNUMBER(SEARCH("RH*-SHSOLBR",[1]OUT_FinalEnergyCons!$A$4:$A$10000)))*1,[1]OUT_FinalEnergyCons!F$4:F$10000)</f>
        <v>7.1360487948516032E-5</v>
      </c>
      <c r="I2250" s="1" cm="1">
        <f t="array" ref="I2250">SUMPRODUCT(([1]OUT_FinalEnergyCons!$B$4:$B$10000="var_ncap")*1, (ISNUMBER(SEARCH("RH*-SHSOLBR",[1]OUT_FinalEnergyCons!$A$4:$A$10000)))*1,[1]OUT_FinalEnergyCons!G$4:G$10000)</f>
        <v>3.2352452490511204E-5</v>
      </c>
      <c r="J2250" s="1" cm="1">
        <f t="array" ref="J2250">SUMPRODUCT(([1]OUT_FinalEnergyCons!$B$4:$B$10000="var_ncap")*1, (ISNUMBER(SEARCH("RH*-SHSOLBR",[1]OUT_FinalEnergyCons!$A$4:$A$10000)))*1,[1]OUT_FinalEnergyCons!H$4:H$10000)</f>
        <v>9.2097939749414937E-2</v>
      </c>
      <c r="K2250" s="1" cm="1">
        <f t="array" ref="K2250">SUMPRODUCT(([1]OUT_FinalEnergyCons!$B$4:$B$10000="var_ncap")*1, (ISNUMBER(SEARCH("RH*-SHSOLBR",[1]OUT_FinalEnergyCons!$A$4:$A$10000)))*1,[1]OUT_FinalEnergyCons!I$4:I$10000)</f>
        <v>3.7913575047701535E-2</v>
      </c>
      <c r="L2250" s="1" cm="1">
        <f t="array" ref="L2250">SUMPRODUCT(([1]OUT_FinalEnergyCons!$B$4:$B$10000="var_ncap")*1, (ISNUMBER(SEARCH("RH*-SHSOLBR",[1]OUT_FinalEnergyCons!$A$4:$A$10000)))*1,[1]OUT_FinalEnergyCons!J$4:J$10000)</f>
        <v>1.9916249623916441E-5</v>
      </c>
      <c r="M2250" s="1" cm="1">
        <f t="array" ref="M2250">SUMPRODUCT(([1]OUT_FinalEnergyCons!$B$4:$B$10000="var_ncap")*1, (ISNUMBER(SEARCH("RH*-SHSOLBR",[1]OUT_FinalEnergyCons!$A$4:$A$10000)))*1,[1]OUT_FinalEnergyCons!K$4:K$10000)</f>
        <v>9.0720376310086379E-2</v>
      </c>
      <c r="N2250" s="1" cm="1">
        <f t="array" ref="N2250">SUMPRODUCT(([1]OUT_FinalEnergyCons!$B$4:$B$10000="var_ncap")*1, (ISNUMBER(SEARCH("RH*-SHSOLBR",[1]OUT_FinalEnergyCons!$A$4:$A$10000)))*1,[1]OUT_FinalEnergyCons!L$4:L$10000)</f>
        <v>3.0083941754882094E-2</v>
      </c>
      <c r="O2250" s="1" cm="1">
        <f t="array" ref="O2250">SUMPRODUCT(([1]OUT_FinalEnergyCons!$B$4:$B$10000="var_ncap")*1, (ISNUMBER(SEARCH("RH*-SHSOLBR",[1]OUT_FinalEnergyCons!$A$4:$A$10000)))*1,[1]OUT_FinalEnergyCons!M$4:M$10000)</f>
        <v>5.047087764564244E-3</v>
      </c>
      <c r="P2250" s="1" cm="1">
        <f t="array" ref="P2250">SUMPRODUCT(([1]OUT_FinalEnergyCons!$B$4:$B$10000="var_ncap")*1, (ISNUMBER(SEARCH("RH*-SHSOLBR",[1]OUT_FinalEnergyCons!$A$4:$A$10000)))*1,[1]OUT_FinalEnergyCons!N$4:N$10000)</f>
        <v>8.2072439447336873E-2</v>
      </c>
      <c r="Q2250" s="1" cm="1">
        <f t="array" ref="Q2250">SUMPRODUCT(([1]OUT_FinalEnergyCons!$B$4:$B$10000="var_ncap")*1, (ISNUMBER(SEARCH("RH*-SHSOLBR",[1]OUT_FinalEnergyCons!$A$4:$A$10000)))*1,[1]OUT_FinalEnergyCons!O$4:O$10000)</f>
        <v>3.4870449314358752E-2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5.3954353370657499E-6</v>
      </c>
      <c r="G2253" s="1">
        <f t="shared" si="2274"/>
        <v>0.15774014168606515</v>
      </c>
      <c r="H2253" s="1">
        <f t="shared" si="2274"/>
        <v>0.27511781704851374</v>
      </c>
      <c r="I2253" s="1">
        <f t="shared" si="2274"/>
        <v>7.8969813034530101E-2</v>
      </c>
      <c r="J2253" s="1">
        <f t="shared" si="2274"/>
        <v>0.94800133846583756</v>
      </c>
      <c r="K2253" s="1">
        <f t="shared" si="2274"/>
        <v>0.67383182774876715</v>
      </c>
      <c r="L2253" s="1">
        <f t="shared" ref="L2253:O2253" si="2275">SUM(L2254,L2257,L2259,L2262,L2264,L2266,L2268,L2270)</f>
        <v>0.13929423407798666</v>
      </c>
      <c r="M2253" s="1">
        <f t="shared" si="2275"/>
        <v>0.87272615104415185</v>
      </c>
      <c r="N2253" s="1">
        <f t="shared" si="2275"/>
        <v>0.63006682292858707</v>
      </c>
      <c r="O2253" s="1">
        <f t="shared" si="2275"/>
        <v>0.17500358795471266</v>
      </c>
      <c r="P2253" s="1">
        <f>SUM(P2254,P2257,P2259,P2262,P2264,P2266,P2268,P2270)</f>
        <v>0.88591915636509189</v>
      </c>
      <c r="Q2253" s="1">
        <f>SUM(Q2254,Q2257,Q2259,Q2262,Q2264,Q2266,Q2268,Q2270)</f>
        <v>0.54721972802433472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5.3954353370657499E-6</v>
      </c>
      <c r="G2254" s="1">
        <f t="shared" si="2276"/>
        <v>6.8051858461516998E-2</v>
      </c>
      <c r="H2254" s="1">
        <f t="shared" si="2276"/>
        <v>9.2540231514257928E-2</v>
      </c>
      <c r="I2254" s="1">
        <f t="shared" si="2276"/>
        <v>7.149011470378254E-2</v>
      </c>
      <c r="J2254" s="1">
        <f t="shared" si="2276"/>
        <v>0.44534027537125098</v>
      </c>
      <c r="K2254" s="1">
        <f t="shared" si="2276"/>
        <v>0.27352303533798572</v>
      </c>
      <c r="L2254" s="1">
        <f t="shared" ref="L2254:O2254" si="2277">SUM(L2255:L2256)</f>
        <v>9.8325961440293944E-2</v>
      </c>
      <c r="M2254" s="1">
        <f t="shared" si="2277"/>
        <v>0.33227941200196542</v>
      </c>
      <c r="N2254" s="1">
        <f t="shared" si="2277"/>
        <v>0.30166902486442126</v>
      </c>
      <c r="O2254" s="1">
        <f t="shared" si="2277"/>
        <v>0.12673551064241845</v>
      </c>
      <c r="P2254" s="1">
        <f>SUM(P2255:P2256)</f>
        <v>0.28147112897287319</v>
      </c>
      <c r="Q2254" s="1">
        <f>SUM(Q2255:Q2256)</f>
        <v>0.3224107337437731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3.4288751218476299E-6</v>
      </c>
      <c r="G2255" s="1" cm="1">
        <f t="array" ref="G2255">SUMPRODUCT(([1]OUT_FinalEnergyCons!$B$4:$B$10000="var_ncap")*1,(ISNUMBER(SEARCH("RH*-WHELCBR",[1]OUT_FinalEnergyCons!$A$4:$A$10000)))*1,[1]OUT_FinalEnergyCons!E$4:E$10000)</f>
        <v>3.5279275351467201E-2</v>
      </c>
      <c r="H2255" s="1" cm="1">
        <f t="array" ref="H2255">SUMPRODUCT(([1]OUT_FinalEnergyCons!$B$4:$B$10000="var_ncap")*1,(ISNUMBER(SEARCH("RH*-WHELCBR",[1]OUT_FinalEnergyCons!$A$4:$A$10000)))*1,[1]OUT_FinalEnergyCons!F$4:F$10000)</f>
        <v>3.6612305833326001E-6</v>
      </c>
      <c r="I2255" s="1" cm="1">
        <f t="array" ref="I2255">SUMPRODUCT(([1]OUT_FinalEnergyCons!$B$4:$B$10000="var_ncap")*1,(ISNUMBER(SEARCH("RH*-WHELCBR",[1]OUT_FinalEnergyCons!$A$4:$A$10000)))*1,[1]OUT_FinalEnergyCons!G$4:G$10000)</f>
        <v>1.60529852194143E-6</v>
      </c>
      <c r="J2255" s="1" cm="1">
        <f t="array" ref="J2255">SUMPRODUCT(([1]OUT_FinalEnergyCons!$B$4:$B$10000="var_ncap")*1,(ISNUMBER(SEARCH("RH*-WHELCBR",[1]OUT_FinalEnergyCons!$A$4:$A$10000)))*1,[1]OUT_FinalEnergyCons!H$4:H$10000)</f>
        <v>0.150250670927218</v>
      </c>
      <c r="K2255" s="1" cm="1">
        <f t="array" ref="K2255">SUMPRODUCT(([1]OUT_FinalEnergyCons!$B$4:$B$10000="var_ncap")*1,(ISNUMBER(SEARCH("RH*-WHELCBR",[1]OUT_FinalEnergyCons!$A$4:$A$10000)))*1,[1]OUT_FinalEnergyCons!I$4:I$10000)</f>
        <v>9.79248495228877E-2</v>
      </c>
      <c r="L2255" s="1" cm="1">
        <f t="array" ref="L2255">SUMPRODUCT(([1]OUT_FinalEnergyCons!$B$4:$B$10000="var_ncap")*1,(ISNUMBER(SEARCH("RH*-WHELCBR",[1]OUT_FinalEnergyCons!$A$4:$A$10000)))*1,[1]OUT_FinalEnergyCons!J$4:J$10000)</f>
        <v>2.5874764551406702E-6</v>
      </c>
      <c r="M2255" s="1" cm="1">
        <f t="array" ref="M2255">SUMPRODUCT(([1]OUT_FinalEnergyCons!$B$4:$B$10000="var_ncap")*1,(ISNUMBER(SEARCH("RH*-WHELCBR",[1]OUT_FinalEnergyCons!$A$4:$A$10000)))*1,[1]OUT_FinalEnergyCons!K$4:K$10000)</f>
        <v>3.0860206139968399E-2</v>
      </c>
      <c r="N2255" s="1" cm="1">
        <f t="array" ref="N2255">SUMPRODUCT(([1]OUT_FinalEnergyCons!$B$4:$B$10000="var_ncap")*1,(ISNUMBER(SEARCH("RH*-WHELCBR",[1]OUT_FinalEnergyCons!$A$4:$A$10000)))*1,[1]OUT_FinalEnergyCons!L$4:L$10000)</f>
        <v>8.7661849383046898E-6</v>
      </c>
      <c r="O2255" s="1" cm="1">
        <f t="array" ref="O2255">SUMPRODUCT(([1]OUT_FinalEnergyCons!$B$4:$B$10000="var_ncap")*1,(ISNUMBER(SEARCH("RH*-WHELCBR",[1]OUT_FinalEnergyCons!$A$4:$A$10000)))*1,[1]OUT_FinalEnergyCons!M$4:M$10000)</f>
        <v>8.9619338498744504E-3</v>
      </c>
      <c r="P2255" s="1" cm="1">
        <f t="array" ref="P2255">SUMPRODUCT(([1]OUT_FinalEnergyCons!$B$4:$B$10000="var_ncap")*1,(ISNUMBER(SEARCH("RH*-WHELCBR",[1]OUT_FinalEnergyCons!$A$4:$A$10000)))*1,[1]OUT_FinalEnergyCons!N$4:N$10000)</f>
        <v>1.7717834495649201E-2</v>
      </c>
      <c r="Q2255" s="1" cm="1">
        <f t="array" ref="Q2255">SUMPRODUCT(([1]OUT_FinalEnergyCons!$B$4:$B$10000="var_ncap")*1,(ISNUMBER(SEARCH("RH*-WHELCBR",[1]OUT_FinalEnergyCons!$A$4:$A$10000)))*1,[1]OUT_FinalEnergyCons!O$4:O$10000)</f>
        <v>7.6369337154094506E-5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1.96656021521812E-6</v>
      </c>
      <c r="G2256" s="1" cm="1">
        <f t="array" ref="G2256">SUMPRODUCT(([1]OUT_FinalEnergyCons!$B$4:$B$10000="var_ncap")*1,ISNUMBER(SEARCH("RH*-WHELCHP",[1]OUT_FinalEnergyCons!$A$4:$A$10000))*1,[1]OUT_FinalEnergyCons!E$4:E$10000)</f>
        <v>3.2772583110049797E-2</v>
      </c>
      <c r="H2256" s="1" cm="1">
        <f t="array" ref="H2256">SUMPRODUCT(([1]OUT_FinalEnergyCons!$B$4:$B$10000="var_ncap")*1,ISNUMBER(SEARCH("RH*-WHELCHP",[1]OUT_FinalEnergyCons!$A$4:$A$10000))*1,[1]OUT_FinalEnergyCons!F$4:F$10000)</f>
        <v>9.2536570283674596E-2</v>
      </c>
      <c r="I2256" s="1" cm="1">
        <f t="array" ref="I2256">SUMPRODUCT(([1]OUT_FinalEnergyCons!$B$4:$B$10000="var_ncap")*1,ISNUMBER(SEARCH("RH*-WHELCHP",[1]OUT_FinalEnergyCons!$A$4:$A$10000))*1,[1]OUT_FinalEnergyCons!G$4:G$10000)</f>
        <v>7.1488509405260595E-2</v>
      </c>
      <c r="J2256" s="1" cm="1">
        <f t="array" ref="J2256">SUMPRODUCT(([1]OUT_FinalEnergyCons!$B$4:$B$10000="var_ncap")*1,ISNUMBER(SEARCH("RH*-WHELCHP",[1]OUT_FinalEnergyCons!$A$4:$A$10000))*1,[1]OUT_FinalEnergyCons!H$4:H$10000)</f>
        <v>0.29508960444403298</v>
      </c>
      <c r="K2256" s="1" cm="1">
        <f t="array" ref="K2256">SUMPRODUCT(([1]OUT_FinalEnergyCons!$B$4:$B$10000="var_ncap")*1,ISNUMBER(SEARCH("RH*-WHELCHP",[1]OUT_FinalEnergyCons!$A$4:$A$10000))*1,[1]OUT_FinalEnergyCons!I$4:I$10000)</f>
        <v>0.17559818581509801</v>
      </c>
      <c r="L2256" s="1" cm="1">
        <f t="array" ref="L2256">SUMPRODUCT(([1]OUT_FinalEnergyCons!$B$4:$B$10000="var_ncap")*1,ISNUMBER(SEARCH("RH*-WHELCHP",[1]OUT_FinalEnergyCons!$A$4:$A$10000))*1,[1]OUT_FinalEnergyCons!J$4:J$10000)</f>
        <v>9.8323373963838806E-2</v>
      </c>
      <c r="M2256" s="1" cm="1">
        <f t="array" ref="M2256">SUMPRODUCT(([1]OUT_FinalEnergyCons!$B$4:$B$10000="var_ncap")*1,ISNUMBER(SEARCH("RH*-WHELCHP",[1]OUT_FinalEnergyCons!$A$4:$A$10000))*1,[1]OUT_FinalEnergyCons!K$4:K$10000)</f>
        <v>0.301419205861997</v>
      </c>
      <c r="N2256" s="1" cm="1">
        <f t="array" ref="N2256">SUMPRODUCT(([1]OUT_FinalEnergyCons!$B$4:$B$10000="var_ncap")*1,ISNUMBER(SEARCH("RH*-WHELCHP",[1]OUT_FinalEnergyCons!$A$4:$A$10000))*1,[1]OUT_FinalEnergyCons!L$4:L$10000)</f>
        <v>0.30166025867948298</v>
      </c>
      <c r="O2256" s="1" cm="1">
        <f t="array" ref="O2256">SUMPRODUCT(([1]OUT_FinalEnergyCons!$B$4:$B$10000="var_ncap")*1,ISNUMBER(SEARCH("RH*-WHELCHP",[1]OUT_FinalEnergyCons!$A$4:$A$10000))*1,[1]OUT_FinalEnergyCons!M$4:M$10000)</f>
        <v>0.11777357679254399</v>
      </c>
      <c r="P2256" s="1" cm="1">
        <f t="array" ref="P2256">SUMPRODUCT(([1]OUT_FinalEnergyCons!$B$4:$B$10000="var_ncap")*1,ISNUMBER(SEARCH("RH*-WHELCHP",[1]OUT_FinalEnergyCons!$A$4:$A$10000))*1,[1]OUT_FinalEnergyCons!N$4:N$10000)</f>
        <v>0.26375329447722401</v>
      </c>
      <c r="Q2256" s="1" cm="1">
        <f t="array" ref="Q2256">SUMPRODUCT(([1]OUT_FinalEnergyCons!$B$4:$B$10000="var_ncap")*1,ISNUMBER(SEARCH("RH*-WHELCHP",[1]OUT_FinalEnergyCons!$A$4:$A$10000))*1,[1]OUT_FinalEnergyCons!O$4:O$10000)</f>
        <v>0.322334364406619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3.4299578521836599E-7</v>
      </c>
      <c r="H2257" s="1">
        <f t="shared" si="2278"/>
        <v>2.97218368439426E-7</v>
      </c>
      <c r="I2257" s="1">
        <f t="shared" si="2278"/>
        <v>2.7093582997014302E-7</v>
      </c>
      <c r="J2257" s="1">
        <f t="shared" si="2278"/>
        <v>1.4664946668857201E-6</v>
      </c>
      <c r="K2257" s="1">
        <f t="shared" si="2278"/>
        <v>3.1558576569978597E-4</v>
      </c>
      <c r="L2257" s="1">
        <f t="shared" si="2278"/>
        <v>6.7658613871691699E-6</v>
      </c>
      <c r="M2257" s="1">
        <f t="shared" si="2278"/>
        <v>0</v>
      </c>
      <c r="N2257" s="1">
        <f t="shared" si="2278"/>
        <v>3.4698174247718401E-4</v>
      </c>
      <c r="O2257" s="1">
        <f t="shared" si="2278"/>
        <v>2.3346025962046001E-4</v>
      </c>
      <c r="P2257" s="1">
        <f>P2258</f>
        <v>8.33909091661149E-6</v>
      </c>
      <c r="Q2257" s="1">
        <f>Q2258</f>
        <v>1.0002658067231099E-3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3.4299578521836599E-7</v>
      </c>
      <c r="H2258" s="1" cm="1">
        <f t="array" ref="H2258">SUMPRODUCT(([1]OUT_FinalEnergyCons!$B$4:$B$10000="var_ncap")*1, (ISNUMBER(SEARCH("RH*-WHLFOBR",[1]OUT_FinalEnergyCons!$A$4:$A$10000)))*1,[1]OUT_FinalEnergyCons!F$4:F$10000)</f>
        <v>2.97218368439426E-7</v>
      </c>
      <c r="I2258" s="1" cm="1">
        <f t="array" ref="I2258">SUMPRODUCT(([1]OUT_FinalEnergyCons!$B$4:$B$10000="var_ncap")*1, (ISNUMBER(SEARCH("RH*-WHLFOBR",[1]OUT_FinalEnergyCons!$A$4:$A$10000)))*1,[1]OUT_FinalEnergyCons!G$4:G$10000)</f>
        <v>2.7093582997014302E-7</v>
      </c>
      <c r="J2258" s="1" cm="1">
        <f t="array" ref="J2258">SUMPRODUCT(([1]OUT_FinalEnergyCons!$B$4:$B$10000="var_ncap")*1, (ISNUMBER(SEARCH("RH*-WHLFOBR",[1]OUT_FinalEnergyCons!$A$4:$A$10000)))*1,[1]OUT_FinalEnergyCons!H$4:H$10000)</f>
        <v>1.4664946668857201E-6</v>
      </c>
      <c r="K2258" s="1" cm="1">
        <f t="array" ref="K2258">SUMPRODUCT(([1]OUT_FinalEnergyCons!$B$4:$B$10000="var_ncap")*1, (ISNUMBER(SEARCH("RH*-WHLFOBR",[1]OUT_FinalEnergyCons!$A$4:$A$10000)))*1,[1]OUT_FinalEnergyCons!I$4:I$10000)</f>
        <v>3.1558576569978597E-4</v>
      </c>
      <c r="L2258" s="1" cm="1">
        <f t="array" ref="L2258">SUMPRODUCT(([1]OUT_FinalEnergyCons!$B$4:$B$10000="var_ncap")*1, (ISNUMBER(SEARCH("RH*-WHLFOBR",[1]OUT_FinalEnergyCons!$A$4:$A$10000)))*1,[1]OUT_FinalEnergyCons!J$4:J$10000)</f>
        <v>6.7658613871691699E-6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3.4698174247718401E-4</v>
      </c>
      <c r="O2258" s="1" cm="1">
        <f t="array" ref="O2258">SUMPRODUCT(([1]OUT_FinalEnergyCons!$B$4:$B$10000="var_ncap")*1, (ISNUMBER(SEARCH("RH*-WHLFOBR",[1]OUT_FinalEnergyCons!$A$4:$A$10000)))*1,[1]OUT_FinalEnergyCons!M$4:M$10000)</f>
        <v>2.3346025962046001E-4</v>
      </c>
      <c r="P2258" s="1" cm="1">
        <f t="array" ref="P2258">SUMPRODUCT(([1]OUT_FinalEnergyCons!$B$4:$B$10000="var_ncap")*1, (ISNUMBER(SEARCH("RH*-WHLFOBR",[1]OUT_FinalEnergyCons!$A$4:$A$10000)))*1,[1]OUT_FinalEnergyCons!N$4:N$10000)</f>
        <v>8.33909091661149E-6</v>
      </c>
      <c r="Q2258" s="1" cm="1">
        <f t="array" ref="Q2258">SUMPRODUCT(([1]OUT_FinalEnergyCons!$B$4:$B$10000="var_ncap")*1, (ISNUMBER(SEARCH("RH*-WHLFOBR",[1]OUT_FinalEnergyCons!$A$4:$A$10000)))*1,[1]OUT_FinalEnergyCons!O$4:O$10000)</f>
        <v>1.0002658067231099E-3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3.0011951296886299E-6</v>
      </c>
      <c r="H2259" s="1">
        <f t="shared" si="2279"/>
        <v>0.18257536647064285</v>
      </c>
      <c r="I2259" s="1">
        <f t="shared" si="2279"/>
        <v>7.4746011956248635E-3</v>
      </c>
      <c r="J2259" s="1">
        <f t="shared" si="2279"/>
        <v>0.42015882371758362</v>
      </c>
      <c r="K2259" s="1">
        <f t="shared" si="2279"/>
        <v>0.30031616837505037</v>
      </c>
      <c r="L2259" s="1">
        <f t="shared" ref="L2259:O2259" si="2280">SUM(L2260:L2261)</f>
        <v>4.0777451906208746E-2</v>
      </c>
      <c r="M2259" s="1">
        <f t="shared" si="2280"/>
        <v>0.473975276662286</v>
      </c>
      <c r="N2259" s="1">
        <f t="shared" si="2280"/>
        <v>0.24076830234979982</v>
      </c>
      <c r="O2259" s="1">
        <f t="shared" si="2280"/>
        <v>4.6499050703912533E-2</v>
      </c>
      <c r="P2259" s="1">
        <f>SUM(P2260:P2261)</f>
        <v>0.52028204266369504</v>
      </c>
      <c r="Q2259" s="1">
        <f>SUM(Q2260:Q2261)</f>
        <v>0.17879281641450689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1.0780563166637101E-6</v>
      </c>
      <c r="H2260" s="1" cm="1">
        <f t="array" ref="H2260">SUMPRODUCT(([1]OUT_FinalEnergyCons!$B$4:$B$10000="var_ncap")*1, (ISNUMBER(SEARCH("RH*-WHNGABR",[1]OUT_FinalEnergyCons!$A$4:$A$10000)))*1,[1]OUT_FinalEnergyCons!F$4:F$10000)</f>
        <v>0.18240043930299699</v>
      </c>
      <c r="I2260" s="1" cm="1">
        <f t="array" ref="I2260">SUMPRODUCT(([1]OUT_FinalEnergyCons!$B$4:$B$10000="var_ncap")*1, (ISNUMBER(SEARCH("RH*-WHNGABR",[1]OUT_FinalEnergyCons!$A$4:$A$10000)))*1,[1]OUT_FinalEnergyCons!G$4:G$10000)</f>
        <v>7.4718678076976797E-3</v>
      </c>
      <c r="J2260" s="1" cm="1">
        <f t="array" ref="J2260">SUMPRODUCT(([1]OUT_FinalEnergyCons!$B$4:$B$10000="var_ncap")*1, (ISNUMBER(SEARCH("RH*-WHNGABR",[1]OUT_FinalEnergyCons!$A$4:$A$10000)))*1,[1]OUT_FinalEnergyCons!H$4:H$10000)</f>
        <v>0.38649302886114001</v>
      </c>
      <c r="K2260" s="1" cm="1">
        <f t="array" ref="K2260">SUMPRODUCT(([1]OUT_FinalEnergyCons!$B$4:$B$10000="var_ncap")*1, (ISNUMBER(SEARCH("RH*-WHNGABR",[1]OUT_FinalEnergyCons!$A$4:$A$10000)))*1,[1]OUT_FinalEnergyCons!I$4:I$10000)</f>
        <v>0.24627109370545799</v>
      </c>
      <c r="L2260" s="1" cm="1">
        <f t="array" ref="L2260">SUMPRODUCT(([1]OUT_FinalEnergyCons!$B$4:$B$10000="var_ncap")*1, (ISNUMBER(SEARCH("RH*-WHNGABR",[1]OUT_FinalEnergyCons!$A$4:$A$10000)))*1,[1]OUT_FinalEnergyCons!J$4:J$10000)</f>
        <v>6.7130985621845496E-3</v>
      </c>
      <c r="M2260" s="1" cm="1">
        <f t="array" ref="M2260">SUMPRODUCT(([1]OUT_FinalEnergyCons!$B$4:$B$10000="var_ncap")*1, (ISNUMBER(SEARCH("RH*-WHNGABR",[1]OUT_FinalEnergyCons!$A$4:$A$10000)))*1,[1]OUT_FinalEnergyCons!K$4:K$10000)</f>
        <v>0.365511035035258</v>
      </c>
      <c r="N2260" s="1" cm="1">
        <f t="array" ref="N2260">SUMPRODUCT(([1]OUT_FinalEnergyCons!$B$4:$B$10000="var_ncap")*1, (ISNUMBER(SEARCH("RH*-WHNGABR",[1]OUT_FinalEnergyCons!$A$4:$A$10000)))*1,[1]OUT_FinalEnergyCons!L$4:L$10000)</f>
        <v>0.17711095439424401</v>
      </c>
      <c r="O2260" s="1" cm="1">
        <f t="array" ref="O2260">SUMPRODUCT(([1]OUT_FinalEnergyCons!$B$4:$B$10000="var_ncap")*1, (ISNUMBER(SEARCH("RH*-WHNGABR",[1]OUT_FinalEnergyCons!$A$4:$A$10000)))*1,[1]OUT_FinalEnergyCons!M$4:M$10000)</f>
        <v>1.5168965343429701E-5</v>
      </c>
      <c r="P2260" s="1" cm="1">
        <f t="array" ref="P2260">SUMPRODUCT(([1]OUT_FinalEnergyCons!$B$4:$B$10000="var_ncap")*1, (ISNUMBER(SEARCH("RH*-WHNGABR",[1]OUT_FinalEnergyCons!$A$4:$A$10000)))*1,[1]OUT_FinalEnergyCons!N$4:N$10000)</f>
        <v>0.34570582494931101</v>
      </c>
      <c r="Q2260" s="1" cm="1">
        <f t="array" ref="Q2260">SUMPRODUCT(([1]OUT_FinalEnergyCons!$B$4:$B$10000="var_ncap")*1, (ISNUMBER(SEARCH("RH*-WHNGABR",[1]OUT_FinalEnergyCons!$A$4:$A$10000)))*1,[1]OUT_FinalEnergyCons!O$4:O$10000)</f>
        <v>8.7924880865075397E-2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1.9231388130249201E-6</v>
      </c>
      <c r="H2261" s="1" cm="1">
        <f t="array" ref="H2261">SUMPRODUCT(([1]OUT_FinalEnergyCons!$B$4:$B$10000="var_ncap")*1,ISNUMBER(SEARCH("RH*-WHngahp",[1]OUT_FinalEnergyCons!$A$4:$A$10000))*1,[1]OUT_FinalEnergyCons!F$4:F$10000)</f>
        <v>1.74927167645854E-4</v>
      </c>
      <c r="I2261" s="1" cm="1">
        <f t="array" ref="I2261">SUMPRODUCT(([1]OUT_FinalEnergyCons!$B$4:$B$10000="var_ncap")*1,ISNUMBER(SEARCH("RH*-WHngahp",[1]OUT_FinalEnergyCons!$A$4:$A$10000))*1,[1]OUT_FinalEnergyCons!G$4:G$10000)</f>
        <v>2.7333879271837802E-6</v>
      </c>
      <c r="J2261" s="1" cm="1">
        <f t="array" ref="J2261">SUMPRODUCT(([1]OUT_FinalEnergyCons!$B$4:$B$10000="var_ncap")*1,ISNUMBER(SEARCH("RH*-WHngahp",[1]OUT_FinalEnergyCons!$A$4:$A$10000))*1,[1]OUT_FinalEnergyCons!H$4:H$10000)</f>
        <v>3.3665794856443602E-2</v>
      </c>
      <c r="K2261" s="1" cm="1">
        <f t="array" ref="K2261">SUMPRODUCT(([1]OUT_FinalEnergyCons!$B$4:$B$10000="var_ncap")*1,ISNUMBER(SEARCH("RH*-WHngahp",[1]OUT_FinalEnergyCons!$A$4:$A$10000))*1,[1]OUT_FinalEnergyCons!I$4:I$10000)</f>
        <v>5.4045074669592401E-2</v>
      </c>
      <c r="L2261" s="1" cm="1">
        <f t="array" ref="L2261">SUMPRODUCT(([1]OUT_FinalEnergyCons!$B$4:$B$10000="var_ncap")*1,ISNUMBER(SEARCH("RH*-WHngahp",[1]OUT_FinalEnergyCons!$A$4:$A$10000))*1,[1]OUT_FinalEnergyCons!J$4:J$10000)</f>
        <v>3.4064353344024197E-2</v>
      </c>
      <c r="M2261" s="1" cm="1">
        <f t="array" ref="M2261">SUMPRODUCT(([1]OUT_FinalEnergyCons!$B$4:$B$10000="var_ncap")*1,ISNUMBER(SEARCH("RH*-WHngahp",[1]OUT_FinalEnergyCons!$A$4:$A$10000))*1,[1]OUT_FinalEnergyCons!K$4:K$10000)</f>
        <v>0.108464241627028</v>
      </c>
      <c r="N2261" s="1" cm="1">
        <f t="array" ref="N2261">SUMPRODUCT(([1]OUT_FinalEnergyCons!$B$4:$B$10000="var_ncap")*1,ISNUMBER(SEARCH("RH*-WHngahp",[1]OUT_FinalEnergyCons!$A$4:$A$10000))*1,[1]OUT_FinalEnergyCons!L$4:L$10000)</f>
        <v>6.3657347955555804E-2</v>
      </c>
      <c r="O2261" s="1" cm="1">
        <f t="array" ref="O2261">SUMPRODUCT(([1]OUT_FinalEnergyCons!$B$4:$B$10000="var_ncap")*1,ISNUMBER(SEARCH("RH*-WHngahp",[1]OUT_FinalEnergyCons!$A$4:$A$10000))*1,[1]OUT_FinalEnergyCons!M$4:M$10000)</f>
        <v>4.6483881738569099E-2</v>
      </c>
      <c r="P2261" s="1" cm="1">
        <f t="array" ref="P2261">SUMPRODUCT(([1]OUT_FinalEnergyCons!$B$4:$B$10000="var_ncap")*1,ISNUMBER(SEARCH("RH*-WHngahp",[1]OUT_FinalEnergyCons!$A$4:$A$10000))*1,[1]OUT_FinalEnergyCons!N$4:N$10000)</f>
        <v>0.174576217714384</v>
      </c>
      <c r="Q2261" s="1" cm="1">
        <f t="array" ref="Q2261">SUMPRODUCT(([1]OUT_FinalEnergyCons!$B$4:$B$10000="var_ncap")*1,ISNUMBER(SEARCH("RH*-WHngahp",[1]OUT_FinalEnergyCons!$A$4:$A$10000))*1,[1]OUT_FinalEnergyCons!O$4:O$10000)</f>
        <v>9.0867935549431497E-2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5.1151107368675496E-3</v>
      </c>
      <c r="H2264" s="1">
        <f t="shared" si="2282"/>
        <v>3.9548814616403201E-7</v>
      </c>
      <c r="I2264" s="1">
        <f t="shared" si="2282"/>
        <v>8.4188724554456705E-7</v>
      </c>
      <c r="J2264" s="1">
        <f t="shared" si="2282"/>
        <v>5.5518599066009698E-3</v>
      </c>
      <c r="K2264" s="1">
        <f t="shared" si="2282"/>
        <v>9.0760809277770204E-3</v>
      </c>
      <c r="L2264" s="1">
        <f t="shared" si="2282"/>
        <v>9.0200170927479703E-7</v>
      </c>
      <c r="M2264" s="1">
        <f t="shared" si="2282"/>
        <v>1.73956029822418E-3</v>
      </c>
      <c r="N2264" s="1">
        <f t="shared" si="2282"/>
        <v>7.0981700267097499E-3</v>
      </c>
      <c r="O2264" s="1">
        <f t="shared" si="2282"/>
        <v>7.8722664575640602E-6</v>
      </c>
      <c r="P2264" s="1">
        <f>P2265</f>
        <v>2.9367135285860301E-3</v>
      </c>
      <c r="Q2264" s="1">
        <f>Q2265</f>
        <v>2.1641446696111402E-3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5.1151107368675496E-3</v>
      </c>
      <c r="H2265" s="1" cm="1">
        <f t="array" ref="H2265">SUMPRODUCT(([1]OUT_FinalEnergyCons!$B$4:$B$10000="var_ncap")*1, (ISNUMBER(SEARCH("RH*-WHWODBR",[1]OUT_FinalEnergyCons!$A$4:$A$10000)))*1,[1]OUT_FinalEnergyCons!F$4:F$10000)</f>
        <v>3.9548814616403201E-7</v>
      </c>
      <c r="I2265" s="1" cm="1">
        <f t="array" ref="I2265">SUMPRODUCT(([1]OUT_FinalEnergyCons!$B$4:$B$10000="var_ncap")*1, (ISNUMBER(SEARCH("RH*-WHWODBR",[1]OUT_FinalEnergyCons!$A$4:$A$10000)))*1,[1]OUT_FinalEnergyCons!G$4:G$10000)</f>
        <v>8.4188724554456705E-7</v>
      </c>
      <c r="J2265" s="1" cm="1">
        <f t="array" ref="J2265">SUMPRODUCT(([1]OUT_FinalEnergyCons!$B$4:$B$10000="var_ncap")*1, (ISNUMBER(SEARCH("RH*-WHWODBR",[1]OUT_FinalEnergyCons!$A$4:$A$10000)))*1,[1]OUT_FinalEnergyCons!H$4:H$10000)</f>
        <v>5.5518599066009698E-3</v>
      </c>
      <c r="K2265" s="1" cm="1">
        <f t="array" ref="K2265">SUMPRODUCT(([1]OUT_FinalEnergyCons!$B$4:$B$10000="var_ncap")*1, (ISNUMBER(SEARCH("RH*-WHWODBR",[1]OUT_FinalEnergyCons!$A$4:$A$10000)))*1,[1]OUT_FinalEnergyCons!I$4:I$10000)</f>
        <v>9.0760809277770204E-3</v>
      </c>
      <c r="L2265" s="1" cm="1">
        <f t="array" ref="L2265">SUMPRODUCT(([1]OUT_FinalEnergyCons!$B$4:$B$10000="var_ncap")*1, (ISNUMBER(SEARCH("RH*-WHWODBR",[1]OUT_FinalEnergyCons!$A$4:$A$10000)))*1,[1]OUT_FinalEnergyCons!J$4:J$10000)</f>
        <v>9.0200170927479703E-7</v>
      </c>
      <c r="M2265" s="1" cm="1">
        <f t="array" ref="M2265">SUMPRODUCT(([1]OUT_FinalEnergyCons!$B$4:$B$10000="var_ncap")*1, (ISNUMBER(SEARCH("RH*-WHWODBR",[1]OUT_FinalEnergyCons!$A$4:$A$10000)))*1,[1]OUT_FinalEnergyCons!K$4:K$10000)</f>
        <v>1.73956029822418E-3</v>
      </c>
      <c r="N2265" s="1" cm="1">
        <f t="array" ref="N2265">SUMPRODUCT(([1]OUT_FinalEnergyCons!$B$4:$B$10000="var_ncap")*1, (ISNUMBER(SEARCH("RH*-WHWODBR",[1]OUT_FinalEnergyCons!$A$4:$A$10000)))*1,[1]OUT_FinalEnergyCons!L$4:L$10000)</f>
        <v>7.0981700267097499E-3</v>
      </c>
      <c r="O2265" s="1" cm="1">
        <f t="array" ref="O2265">SUMPRODUCT(([1]OUT_FinalEnergyCons!$B$4:$B$10000="var_ncap")*1, (ISNUMBER(SEARCH("RH*-WHWODBR",[1]OUT_FinalEnergyCons!$A$4:$A$10000)))*1,[1]OUT_FinalEnergyCons!M$4:M$10000)</f>
        <v>7.8722664575640602E-6</v>
      </c>
      <c r="P2265" s="1" cm="1">
        <f t="array" ref="P2265">SUMPRODUCT(([1]OUT_FinalEnergyCons!$B$4:$B$10000="var_ncap")*1, (ISNUMBER(SEARCH("RH*-WHWODBR",[1]OUT_FinalEnergyCons!$A$4:$A$10000)))*1,[1]OUT_FinalEnergyCons!N$4:N$10000)</f>
        <v>2.9367135285860301E-3</v>
      </c>
      <c r="Q2265" s="1" cm="1">
        <f t="array" ref="Q2265">SUMPRODUCT(([1]OUT_FinalEnergyCons!$B$4:$B$10000="var_ncap")*1, (ISNUMBER(SEARCH("RH*-WHWODBR",[1]OUT_FinalEnergyCons!$A$4:$A$10000)))*1,[1]OUT_FinalEnergyCons!O$4:O$10000)</f>
        <v>2.1641446696111402E-3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1.95250181600221E-3</v>
      </c>
      <c r="H2266" s="1">
        <f t="shared" si="2283"/>
        <v>4.12644627821562E-7</v>
      </c>
      <c r="I2266" s="1">
        <f t="shared" si="2283"/>
        <v>3.8353600200527401E-7</v>
      </c>
      <c r="J2266" s="1">
        <f t="shared" si="2283"/>
        <v>5.5171204868906601E-3</v>
      </c>
      <c r="K2266" s="1">
        <f t="shared" si="2283"/>
        <v>4.1562107685532397E-3</v>
      </c>
      <c r="L2266" s="1">
        <f t="shared" si="2283"/>
        <v>1.70249461991879E-4</v>
      </c>
      <c r="M2266" s="1">
        <f t="shared" si="2283"/>
        <v>5.6872964416730702E-3</v>
      </c>
      <c r="N2266" s="1">
        <f t="shared" si="2283"/>
        <v>3.63083813338534E-3</v>
      </c>
      <c r="O2266" s="1">
        <f t="shared" si="2283"/>
        <v>9.0291349670777797E-4</v>
      </c>
      <c r="P2266" s="1">
        <f>P2267</f>
        <v>5.8244425669007399E-3</v>
      </c>
      <c r="Q2266" s="1">
        <f>Q2267</f>
        <v>3.5173563106972601E-3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1.95250181600221E-3</v>
      </c>
      <c r="H2267" s="1" cm="1">
        <f t="array" ref="H2267">SUMPRODUCT(([1]OUT_FinalEnergyCons!$B$4:$B$10000="var_ncap")*1, (ISNUMBER(SEARCH("RH*-WHPLTBR",[1]OUT_FinalEnergyCons!$A$4:$A$10000)))*1,[1]OUT_FinalEnergyCons!F$4:F$10000)</f>
        <v>4.12644627821562E-7</v>
      </c>
      <c r="I2267" s="1" cm="1">
        <f t="array" ref="I2267">SUMPRODUCT(([1]OUT_FinalEnergyCons!$B$4:$B$10000="var_ncap")*1, (ISNUMBER(SEARCH("RH*-WHPLTBR",[1]OUT_FinalEnergyCons!$A$4:$A$10000)))*1,[1]OUT_FinalEnergyCons!G$4:G$10000)</f>
        <v>3.8353600200527401E-7</v>
      </c>
      <c r="J2267" s="1" cm="1">
        <f t="array" ref="J2267">SUMPRODUCT(([1]OUT_FinalEnergyCons!$B$4:$B$10000="var_ncap")*1, (ISNUMBER(SEARCH("RH*-WHPLTBR",[1]OUT_FinalEnergyCons!$A$4:$A$10000)))*1,[1]OUT_FinalEnergyCons!H$4:H$10000)</f>
        <v>5.5171204868906601E-3</v>
      </c>
      <c r="K2267" s="1" cm="1">
        <f t="array" ref="K2267">SUMPRODUCT(([1]OUT_FinalEnergyCons!$B$4:$B$10000="var_ncap")*1, (ISNUMBER(SEARCH("RH*-WHPLTBR",[1]OUT_FinalEnergyCons!$A$4:$A$10000)))*1,[1]OUT_FinalEnergyCons!I$4:I$10000)</f>
        <v>4.1562107685532397E-3</v>
      </c>
      <c r="L2267" s="1" cm="1">
        <f t="array" ref="L2267">SUMPRODUCT(([1]OUT_FinalEnergyCons!$B$4:$B$10000="var_ncap")*1, (ISNUMBER(SEARCH("RH*-WHPLTBR",[1]OUT_FinalEnergyCons!$A$4:$A$10000)))*1,[1]OUT_FinalEnergyCons!J$4:J$10000)</f>
        <v>1.70249461991879E-4</v>
      </c>
      <c r="M2267" s="1" cm="1">
        <f t="array" ref="M2267">SUMPRODUCT(([1]OUT_FinalEnergyCons!$B$4:$B$10000="var_ncap")*1, (ISNUMBER(SEARCH("RH*-WHPLTBR",[1]OUT_FinalEnergyCons!$A$4:$A$10000)))*1,[1]OUT_FinalEnergyCons!K$4:K$10000)</f>
        <v>5.6872964416730702E-3</v>
      </c>
      <c r="N2267" s="1" cm="1">
        <f t="array" ref="N2267">SUMPRODUCT(([1]OUT_FinalEnergyCons!$B$4:$B$10000="var_ncap")*1, (ISNUMBER(SEARCH("RH*-WHPLTBR",[1]OUT_FinalEnergyCons!$A$4:$A$10000)))*1,[1]OUT_FinalEnergyCons!L$4:L$10000)</f>
        <v>3.63083813338534E-3</v>
      </c>
      <c r="O2267" s="1" cm="1">
        <f t="array" ref="O2267">SUMPRODUCT(([1]OUT_FinalEnergyCons!$B$4:$B$10000="var_ncap")*1, (ISNUMBER(SEARCH("RH*-WHPLTBR",[1]OUT_FinalEnergyCons!$A$4:$A$10000)))*1,[1]OUT_FinalEnergyCons!M$4:M$10000)</f>
        <v>9.0291349670777797E-4</v>
      </c>
      <c r="P2267" s="1" cm="1">
        <f t="array" ref="P2267">SUMPRODUCT(([1]OUT_FinalEnergyCons!$B$4:$B$10000="var_ncap")*1, (ISNUMBER(SEARCH("RH*-WHPLTBR",[1]OUT_FinalEnergyCons!$A$4:$A$10000)))*1,[1]OUT_FinalEnergyCons!N$4:N$10000)</f>
        <v>5.8244425669007399E-3</v>
      </c>
      <c r="Q2267" s="1" cm="1">
        <f t="array" ref="Q2267">SUMPRODUCT(([1]OUT_FinalEnergyCons!$B$4:$B$10000="var_ncap")*1, (ISNUMBER(SEARCH("RH*-WHPLTBR",[1]OUT_FinalEnergyCons!$A$4:$A$10000)))*1,[1]OUT_FinalEnergyCons!O$4:O$10000)</f>
        <v>3.5173563106972601E-3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8.2617326480763503E-2</v>
      </c>
      <c r="H2268" s="1">
        <f t="shared" si="2287"/>
        <v>1.1137124705425E-6</v>
      </c>
      <c r="I2268" s="1">
        <f t="shared" si="2287"/>
        <v>3.6007760451907299E-6</v>
      </c>
      <c r="J2268" s="1">
        <f t="shared" si="2287"/>
        <v>7.1431792488844306E-2</v>
      </c>
      <c r="K2268" s="1">
        <f t="shared" si="2287"/>
        <v>8.6444746573701006E-2</v>
      </c>
      <c r="L2268" s="1">
        <f t="shared" si="2287"/>
        <v>1.29034063956505E-5</v>
      </c>
      <c r="M2268" s="1">
        <f t="shared" si="2287"/>
        <v>5.9044605640003099E-2</v>
      </c>
      <c r="N2268" s="1">
        <f t="shared" si="2287"/>
        <v>7.6553505811793696E-2</v>
      </c>
      <c r="O2268" s="1">
        <f t="shared" si="2287"/>
        <v>6.24780585595874E-4</v>
      </c>
      <c r="P2268" s="1">
        <f>P2269</f>
        <v>7.5396489542120207E-2</v>
      </c>
      <c r="Q2268" s="1">
        <f>Q2269</f>
        <v>3.9334411079023197E-2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8.2617326480763503E-2</v>
      </c>
      <c r="H2269" s="1" cm="1">
        <f t="array" ref="H2269">SUMPRODUCT(([1]OUT_FinalEnergyCons!$B$4:$B$10000="var_ncap")*1, (ISNUMBER(SEARCH("RH*-WHSOLBR",[1]OUT_FinalEnergyCons!$A$4:$A$10000)))*1,[1]OUT_FinalEnergyCons!F$4:F$10000)</f>
        <v>1.1137124705425E-6</v>
      </c>
      <c r="I2269" s="1" cm="1">
        <f t="array" ref="I2269">SUMPRODUCT(([1]OUT_FinalEnergyCons!$B$4:$B$10000="var_ncap")*1, (ISNUMBER(SEARCH("RH*-WHSOLBR",[1]OUT_FinalEnergyCons!$A$4:$A$10000)))*1,[1]OUT_FinalEnergyCons!G$4:G$10000)</f>
        <v>3.6007760451907299E-6</v>
      </c>
      <c r="J2269" s="1" cm="1">
        <f t="array" ref="J2269">SUMPRODUCT(([1]OUT_FinalEnergyCons!$B$4:$B$10000="var_ncap")*1, (ISNUMBER(SEARCH("RH*-WHSOLBR",[1]OUT_FinalEnergyCons!$A$4:$A$10000)))*1,[1]OUT_FinalEnergyCons!H$4:H$10000)</f>
        <v>7.1431792488844306E-2</v>
      </c>
      <c r="K2269" s="1" cm="1">
        <f t="array" ref="K2269">SUMPRODUCT(([1]OUT_FinalEnergyCons!$B$4:$B$10000="var_ncap")*1, (ISNUMBER(SEARCH("RH*-WHSOLBR",[1]OUT_FinalEnergyCons!$A$4:$A$10000)))*1,[1]OUT_FinalEnergyCons!I$4:I$10000)</f>
        <v>8.6444746573701006E-2</v>
      </c>
      <c r="L2269" s="1" cm="1">
        <f t="array" ref="L2269">SUMPRODUCT(([1]OUT_FinalEnergyCons!$B$4:$B$10000="var_ncap")*1, (ISNUMBER(SEARCH("RH*-WHSOLBR",[1]OUT_FinalEnergyCons!$A$4:$A$10000)))*1,[1]OUT_FinalEnergyCons!J$4:J$10000)</f>
        <v>1.29034063956505E-5</v>
      </c>
      <c r="M2269" s="1" cm="1">
        <f t="array" ref="M2269">SUMPRODUCT(([1]OUT_FinalEnergyCons!$B$4:$B$10000="var_ncap")*1, (ISNUMBER(SEARCH("RH*-WHSOLBR",[1]OUT_FinalEnergyCons!$A$4:$A$10000)))*1,[1]OUT_FinalEnergyCons!K$4:K$10000)</f>
        <v>5.9044605640003099E-2</v>
      </c>
      <c r="N2269" s="1" cm="1">
        <f t="array" ref="N2269">SUMPRODUCT(([1]OUT_FinalEnergyCons!$B$4:$B$10000="var_ncap")*1, (ISNUMBER(SEARCH("RH*-WHSOLBR",[1]OUT_FinalEnergyCons!$A$4:$A$10000)))*1,[1]OUT_FinalEnergyCons!L$4:L$10000)</f>
        <v>7.6553505811793696E-2</v>
      </c>
      <c r="O2269" s="1" cm="1">
        <f t="array" ref="O2269">SUMPRODUCT(([1]OUT_FinalEnergyCons!$B$4:$B$10000="var_ncap")*1, (ISNUMBER(SEARCH("RH*-WHSOLBR",[1]OUT_FinalEnergyCons!$A$4:$A$10000)))*1,[1]OUT_FinalEnergyCons!M$4:M$10000)</f>
        <v>6.24780585595874E-4</v>
      </c>
      <c r="P2269" s="1" cm="1">
        <f t="array" ref="P2269">SUMPRODUCT(([1]OUT_FinalEnergyCons!$B$4:$B$10000="var_ncap")*1, (ISNUMBER(SEARCH("RH*-WHSOLBR",[1]OUT_FinalEnergyCons!$A$4:$A$10000)))*1,[1]OUT_FinalEnergyCons!N$4:N$10000)</f>
        <v>7.5396489542120207E-2</v>
      </c>
      <c r="Q2269" s="1" cm="1">
        <f t="array" ref="Q2269">SUMPRODUCT(([1]OUT_FinalEnergyCons!$B$4:$B$10000="var_ncap")*1, (ISNUMBER(SEARCH("RH*-WHSOLBR",[1]OUT_FinalEnergyCons!$A$4:$A$10000)))*1,[1]OUT_FinalEnergyCons!O$4:O$10000)</f>
        <v>3.9334411079023197E-2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2.0041253371443399E-4</v>
      </c>
      <c r="G2272" s="17">
        <f t="shared" si="2289"/>
        <v>0.29864864359263005</v>
      </c>
      <c r="H2272" s="17">
        <f t="shared" si="2289"/>
        <v>0.12003116462552459</v>
      </c>
      <c r="I2272" s="17">
        <f t="shared" si="2289"/>
        <v>0.23561962992190996</v>
      </c>
      <c r="J2272" s="17">
        <f t="shared" si="2289"/>
        <v>2.1643718437692141</v>
      </c>
      <c r="K2272" s="17">
        <f t="shared" si="2289"/>
        <v>1.1551810813817363</v>
      </c>
      <c r="L2272" s="17">
        <f t="shared" ref="L2272:O2272" si="2290">SUM(L2273,L2276,L2279,L2283,L2285,L2287,L2289,L2291,L2293)</f>
        <v>0.30181301500866364</v>
      </c>
      <c r="M2272" s="17">
        <f t="shared" si="2290"/>
        <v>2.1480461297617253</v>
      </c>
      <c r="N2272" s="17">
        <f t="shared" si="2290"/>
        <v>0.73278991604370514</v>
      </c>
      <c r="O2272" s="17">
        <f t="shared" si="2290"/>
        <v>0.65301056521978784</v>
      </c>
      <c r="P2272" s="17">
        <f>SUM(P2273,P2276,P2279,P2283,P2285,P2287,P2289,P2291,P2293)</f>
        <v>1.7877352405213749</v>
      </c>
      <c r="Q2272" s="17">
        <f>SUM(Q2273,Q2276,Q2279,Q2283,Q2285,Q2287,Q2289,Q2291,Q2293)</f>
        <v>0.65386031271606582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0.23212681751253039</v>
      </c>
      <c r="H2273" s="18">
        <f t="shared" si="2291"/>
        <v>0.11718318971030538</v>
      </c>
      <c r="I2273" s="18">
        <f t="shared" si="2291"/>
        <v>0.1860539888813946</v>
      </c>
      <c r="J2273" s="18">
        <f t="shared" si="2291"/>
        <v>0.76389340626961899</v>
      </c>
      <c r="K2273" s="18">
        <f t="shared" si="2291"/>
        <v>0.52635037138238094</v>
      </c>
      <c r="L2273" s="18">
        <f t="shared" ref="L2273:O2273" si="2292">SUM(L2274:L2275)</f>
        <v>0.23866588074947701</v>
      </c>
      <c r="M2273" s="18">
        <f t="shared" si="2292"/>
        <v>0.741741877770836</v>
      </c>
      <c r="N2273" s="18">
        <f t="shared" si="2292"/>
        <v>0.43425239076559996</v>
      </c>
      <c r="O2273" s="18">
        <f t="shared" si="2292"/>
        <v>0.34426567739319902</v>
      </c>
      <c r="P2273" s="18">
        <f>SUM(P2274:P2275)</f>
        <v>0.72744930623461102</v>
      </c>
      <c r="Q2273" s="18">
        <f>SUM(Q2274:Q2275)</f>
        <v>0.41471750450261102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0.21610579853144299</v>
      </c>
      <c r="H2274" s="1" cm="1">
        <f t="array" ref="H2274">SUMPRODUCT(([1]OUT_FinalEnergyCons!$B$4:$B$10000="var_ncap")*1,  (ISNUMBER(SEARCH("ITOT-SWHELCBR",[1]OUT_FinalEnergyCons!$A$4:$A$10000)))*1,[1]OUT_FinalEnergyCons!F$4:F$10000)</f>
        <v>2.4655333550738099E-4</v>
      </c>
      <c r="I2274" s="1" cm="1">
        <f t="array" ref="I2274">SUMPRODUCT(([1]OUT_FinalEnergyCons!$B$4:$B$10000="var_ncap")*1,  (ISNUMBER(SEARCH("ITOT-SWHELCBR",[1]OUT_FinalEnergyCons!$A$4:$A$10000)))*1,[1]OUT_FinalEnergyCons!G$4:G$10000)</f>
        <v>6.3217662879389597E-2</v>
      </c>
      <c r="J2274" s="1" cm="1">
        <f t="array" ref="J2274">SUMPRODUCT(([1]OUT_FinalEnergyCons!$B$4:$B$10000="var_ncap")*1,  (ISNUMBER(SEARCH("ITOT-SWHELCBR",[1]OUT_FinalEnergyCons!$A$4:$A$10000)))*1,[1]OUT_FinalEnergyCons!H$4:H$10000)</f>
        <v>0.581118210001765</v>
      </c>
      <c r="K2274" s="1" cm="1">
        <f t="array" ref="K2274">SUMPRODUCT(([1]OUT_FinalEnergyCons!$B$4:$B$10000="var_ncap")*1,  (ISNUMBER(SEARCH("ITOT-SWHELCBR",[1]OUT_FinalEnergyCons!$A$4:$A$10000)))*1,[1]OUT_FinalEnergyCons!I$4:I$10000)</f>
        <v>0.34461843312736701</v>
      </c>
      <c r="L2274" s="1" cm="1">
        <f t="array" ref="L2274">SUMPRODUCT(([1]OUT_FinalEnergyCons!$B$4:$B$10000="var_ncap")*1,  (ISNUMBER(SEARCH("ITOT-SWHELCBR",[1]OUT_FinalEnergyCons!$A$4:$A$10000)))*1,[1]OUT_FinalEnergyCons!J$4:J$10000)</f>
        <v>0.114577753136004</v>
      </c>
      <c r="M2274" s="1" cm="1">
        <f t="array" ref="M2274">SUMPRODUCT(([1]OUT_FinalEnergyCons!$B$4:$B$10000="var_ncap")*1,  (ISNUMBER(SEARCH("ITOT-SWHELCBR",[1]OUT_FinalEnergyCons!$A$4:$A$10000)))*1,[1]OUT_FinalEnergyCons!K$4:K$10000)</f>
        <v>0.55981380166558503</v>
      </c>
      <c r="N2274" s="1" cm="1">
        <f t="array" ref="N2274">SUMPRODUCT(([1]OUT_FinalEnergyCons!$B$4:$B$10000="var_ncap")*1,  (ISNUMBER(SEARCH("ITOT-SWHELCBR",[1]OUT_FinalEnergyCons!$A$4:$A$10000)))*1,[1]OUT_FinalEnergyCons!L$4:L$10000)</f>
        <v>0.259436673454011</v>
      </c>
      <c r="O2274" s="1" cm="1">
        <f t="array" ref="O2274">SUMPRODUCT(([1]OUT_FinalEnergyCons!$B$4:$B$10000="var_ncap")*1,  (ISNUMBER(SEARCH("ITOT-SWHELCBR",[1]OUT_FinalEnergyCons!$A$4:$A$10000)))*1,[1]OUT_FinalEnergyCons!M$4:M$10000)</f>
        <v>0.194516705416931</v>
      </c>
      <c r="P2274" s="1" cm="1">
        <f t="array" ref="P2274">SUMPRODUCT(([1]OUT_FinalEnergyCons!$B$4:$B$10000="var_ncap")*1,  (ISNUMBER(SEARCH("ITOT-SWHELCBR",[1]OUT_FinalEnergyCons!$A$4:$A$10000)))*1,[1]OUT_FinalEnergyCons!N$4:N$10000)</f>
        <v>0.52877395170384001</v>
      </c>
      <c r="Q2274" s="1" cm="1">
        <f t="array" ref="Q2274">SUMPRODUCT(([1]OUT_FinalEnergyCons!$B$4:$B$10000="var_ncap")*1,  (ISNUMBER(SEARCH("ITOT-SWHELCBR",[1]OUT_FinalEnergyCons!$A$4:$A$10000)))*1,[1]OUT_FinalEnergyCons!O$4:O$10000)</f>
        <v>0.26289129466322703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1.60210189810874E-2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0.11693663637479799</v>
      </c>
      <c r="I2275" s="1" cm="1">
        <f t="array" ref="I2275">SUMPRODUCT(([1]OUT_FinalEnergyCons!$B$4:$B$10000="var_ncap")*1,  (ISNUMBER(SEARCH("ITOT-SWHELCHP",[1]OUT_FinalEnergyCons!$A$4:$A$10000)))*1,[1]OUT_FinalEnergyCons!G$4:G$10000)</f>
        <v>0.122836326002005</v>
      </c>
      <c r="J2275" s="1" cm="1">
        <f t="array" ref="J2275">SUMPRODUCT(([1]OUT_FinalEnergyCons!$B$4:$B$10000="var_ncap")*1,  (ISNUMBER(SEARCH("ITOT-SWHELCHP",[1]OUT_FinalEnergyCons!$A$4:$A$10000)))*1,[1]OUT_FinalEnergyCons!H$4:H$10000)</f>
        <v>0.18277519626785399</v>
      </c>
      <c r="K2275" s="1" cm="1">
        <f t="array" ref="K2275">SUMPRODUCT(([1]OUT_FinalEnergyCons!$B$4:$B$10000="var_ncap")*1,  (ISNUMBER(SEARCH("ITOT-SWHELCHP",[1]OUT_FinalEnergyCons!$A$4:$A$10000)))*1,[1]OUT_FinalEnergyCons!I$4:I$10000)</f>
        <v>0.18173193825501399</v>
      </c>
      <c r="L2275" s="1" cm="1">
        <f t="array" ref="L2275">SUMPRODUCT(([1]OUT_FinalEnergyCons!$B$4:$B$10000="var_ncap")*1,  (ISNUMBER(SEARCH("ITOT-SWHELCHP",[1]OUT_FinalEnergyCons!$A$4:$A$10000)))*1,[1]OUT_FinalEnergyCons!J$4:J$10000)</f>
        <v>0.124088127613473</v>
      </c>
      <c r="M2275" s="1" cm="1">
        <f t="array" ref="M2275">SUMPRODUCT(([1]OUT_FinalEnergyCons!$B$4:$B$10000="var_ncap")*1,  (ISNUMBER(SEARCH("ITOT-SWHELCHP",[1]OUT_FinalEnergyCons!$A$4:$A$10000)))*1,[1]OUT_FinalEnergyCons!K$4:K$10000)</f>
        <v>0.181928076105251</v>
      </c>
      <c r="N2275" s="1" cm="1">
        <f t="array" ref="N2275">SUMPRODUCT(([1]OUT_FinalEnergyCons!$B$4:$B$10000="var_ncap")*1,  (ISNUMBER(SEARCH("ITOT-SWHELCHP",[1]OUT_FinalEnergyCons!$A$4:$A$10000)))*1,[1]OUT_FinalEnergyCons!L$4:L$10000)</f>
        <v>0.17481571731158899</v>
      </c>
      <c r="O2275" s="1" cm="1">
        <f t="array" ref="O2275">SUMPRODUCT(([1]OUT_FinalEnergyCons!$B$4:$B$10000="var_ncap")*1,  (ISNUMBER(SEARCH("ITOT-SWHELCHP",[1]OUT_FinalEnergyCons!$A$4:$A$10000)))*1,[1]OUT_FinalEnergyCons!M$4:M$10000)</f>
        <v>0.14974897197626799</v>
      </c>
      <c r="P2275" s="1" cm="1">
        <f t="array" ref="P2275">SUMPRODUCT(([1]OUT_FinalEnergyCons!$B$4:$B$10000="var_ncap")*1,  (ISNUMBER(SEARCH("ITOT-SWHELCHP",[1]OUT_FinalEnergyCons!$A$4:$A$10000)))*1,[1]OUT_FinalEnergyCons!N$4:N$10000)</f>
        <v>0.19867535453077101</v>
      </c>
      <c r="Q2275" s="1" cm="1">
        <f t="array" ref="Q2275">SUMPRODUCT(([1]OUT_FinalEnergyCons!$B$4:$B$10000="var_ncap")*1,  (ISNUMBER(SEARCH("ITOT-SWHELCHP",[1]OUT_FinalEnergyCons!$A$4:$A$10000)))*1,[1]OUT_FinalEnergyCons!O$4:O$10000)</f>
        <v>0.151826209839384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2.0041253371443399E-4</v>
      </c>
      <c r="G2276" s="18">
        <f t="shared" si="2293"/>
        <v>5.998394291233884E-3</v>
      </c>
      <c r="H2276" s="18">
        <f t="shared" si="2293"/>
        <v>3.7120527995269797E-5</v>
      </c>
      <c r="I2276" s="18">
        <f t="shared" si="2293"/>
        <v>3.4241947145923899E-5</v>
      </c>
      <c r="J2276" s="18">
        <f t="shared" si="2293"/>
        <v>0.15996487866968481</v>
      </c>
      <c r="K2276" s="18">
        <f t="shared" si="2293"/>
        <v>6.7474567907481794E-3</v>
      </c>
      <c r="L2276" s="18">
        <f t="shared" ref="L2276:O2276" si="2294">SUM(L2277:L2278)</f>
        <v>4.7520705855675903E-5</v>
      </c>
      <c r="M2276" s="18">
        <f t="shared" si="2294"/>
        <v>1.3484132068188577E-2</v>
      </c>
      <c r="N2276" s="18">
        <f t="shared" si="2294"/>
        <v>5.536414122036531E-3</v>
      </c>
      <c r="O2276" s="18">
        <f t="shared" si="2294"/>
        <v>7.5606221046935402E-4</v>
      </c>
      <c r="P2276" s="18">
        <f>SUM(P2277:P2278)</f>
        <v>1.1212637210631383E-2</v>
      </c>
      <c r="Q2276" s="18">
        <f>SUM(Q2277:Q2278)</f>
        <v>7.6690393908877396E-3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5.9826865618660303E-3</v>
      </c>
      <c r="H2277" s="1" cm="1">
        <f t="array" ref="H2277">SUMPRODUCT(([1]OUT_FinalEnergyCons!$B$4:$B$10000="var_ncap")*1,  (ISNUMBER(SEARCH("ITOT-SWHLFOBR",[1]OUT_FinalEnergyCons!$A$4:$A$10000)))*1,[1]OUT_FinalEnergyCons!F$4:F$10000)</f>
        <v>2.2429650017138099E-5</v>
      </c>
      <c r="I2277" s="1" cm="1">
        <f t="array" ref="I2277">SUMPRODUCT(([1]OUT_FinalEnergyCons!$B$4:$B$10000="var_ncap")*1,  (ISNUMBER(SEARCH("ITOT-SWHLFOBR",[1]OUT_FinalEnergyCons!$A$4:$A$10000)))*1,[1]OUT_FinalEnergyCons!G$4:G$10000)</f>
        <v>2.2011887159221601E-5</v>
      </c>
      <c r="J2277" s="1" cm="1">
        <f t="array" ref="J2277">SUMPRODUCT(([1]OUT_FinalEnergyCons!$B$4:$B$10000="var_ncap")*1,  (ISNUMBER(SEARCH("ITOT-SWHLFOBR",[1]OUT_FinalEnergyCons!$A$4:$A$10000)))*1,[1]OUT_FinalEnergyCons!H$4:H$10000)</f>
        <v>0.15990999514821699</v>
      </c>
      <c r="K2277" s="1" cm="1">
        <f t="array" ref="K2277">SUMPRODUCT(([1]OUT_FinalEnergyCons!$B$4:$B$10000="var_ncap")*1,  (ISNUMBER(SEARCH("ITOT-SWHLFOBR",[1]OUT_FinalEnergyCons!$A$4:$A$10000)))*1,[1]OUT_FinalEnergyCons!I$4:I$10000)</f>
        <v>6.7266706544656602E-3</v>
      </c>
      <c r="L2277" s="1" cm="1">
        <f t="array" ref="L2277">SUMPRODUCT(([1]OUT_FinalEnergyCons!$B$4:$B$10000="var_ncap")*1,  (ISNUMBER(SEARCH("ITOT-SWHLFOBR",[1]OUT_FinalEnergyCons!$A$4:$A$10000)))*1,[1]OUT_FinalEnergyCons!J$4:J$10000)</f>
        <v>2.2486028628179699E-5</v>
      </c>
      <c r="M2277" s="1" cm="1">
        <f t="array" ref="M2277">SUMPRODUCT(([1]OUT_FinalEnergyCons!$B$4:$B$10000="var_ncap")*1,  (ISNUMBER(SEARCH("ITOT-SWHLFOBR",[1]OUT_FinalEnergyCons!$A$4:$A$10000)))*1,[1]OUT_FinalEnergyCons!K$4:K$10000)</f>
        <v>1.34841160799415E-2</v>
      </c>
      <c r="N2277" s="1" cm="1">
        <f t="array" ref="N2277">SUMPRODUCT(([1]OUT_FinalEnergyCons!$B$4:$B$10000="var_ncap")*1,  (ISNUMBER(SEARCH("ITOT-SWHLFOBR",[1]OUT_FinalEnergyCons!$A$4:$A$10000)))*1,[1]OUT_FinalEnergyCons!L$4:L$10000)</f>
        <v>5.5363984765018897E-3</v>
      </c>
      <c r="O2277" s="1" cm="1">
        <f t="array" ref="O2277">SUMPRODUCT(([1]OUT_FinalEnergyCons!$B$4:$B$10000="var_ncap")*1,  (ISNUMBER(SEARCH("ITOT-SWHLFOBR",[1]OUT_FinalEnergyCons!$A$4:$A$10000)))*1,[1]OUT_FinalEnergyCons!M$4:M$10000)</f>
        <v>7.5606221046935402E-4</v>
      </c>
      <c r="P2277" s="1" cm="1">
        <f t="array" ref="P2277">SUMPRODUCT(([1]OUT_FinalEnergyCons!$B$4:$B$10000="var_ncap")*1,  (ISNUMBER(SEARCH("ITOT-SWHLFOBR",[1]OUT_FinalEnergyCons!$A$4:$A$10000)))*1,[1]OUT_FinalEnergyCons!N$4:N$10000)</f>
        <v>1.1212619598279299E-2</v>
      </c>
      <c r="Q2277" s="1" cm="1">
        <f t="array" ref="Q2277">SUMPRODUCT(([1]OUT_FinalEnergyCons!$B$4:$B$10000="var_ncap")*1,  (ISNUMBER(SEARCH("ITOT-SWHLFOBR",[1]OUT_FinalEnergyCons!$A$4:$A$10000)))*1,[1]OUT_FinalEnergyCons!O$4:O$10000)</f>
        <v>7.6690264950515898E-3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2.0041253371443399E-4</v>
      </c>
      <c r="G2278" s="1" cm="1">
        <f t="array" ref="G2278">SUMPRODUCT(([1]OUT_FinalEnergyCons!$B$4:$B$10000="var_ncap")*1,  (ISNUMBER(SEARCH("ITOT-SWHHFOBR",[1]OUT_FinalEnergyCons!$A$4:$A$10000)))*1,[1]OUT_FinalEnergyCons!E$4:E$10000)</f>
        <v>1.5707729367854E-5</v>
      </c>
      <c r="H2278" s="1" cm="1">
        <f t="array" ref="H2278">SUMPRODUCT(([1]OUT_FinalEnergyCons!$B$4:$B$10000="var_ncap")*1,  (ISNUMBER(SEARCH("ITOT-SWHHFOBR",[1]OUT_FinalEnergyCons!$A$4:$A$10000)))*1,[1]OUT_FinalEnergyCons!F$4:F$10000)</f>
        <v>1.46908779781317E-5</v>
      </c>
      <c r="I2278" s="1" cm="1">
        <f t="array" ref="I2278">SUMPRODUCT(([1]OUT_FinalEnergyCons!$B$4:$B$10000="var_ncap")*1,  (ISNUMBER(SEARCH("ITOT-SWHHFOBR",[1]OUT_FinalEnergyCons!$A$4:$A$10000)))*1,[1]OUT_FinalEnergyCons!G$4:G$10000)</f>
        <v>1.22300599867023E-5</v>
      </c>
      <c r="J2278" s="1" cm="1">
        <f t="array" ref="J2278">SUMPRODUCT(([1]OUT_FinalEnergyCons!$B$4:$B$10000="var_ncap")*1,  (ISNUMBER(SEARCH("ITOT-SWHHFOBR",[1]OUT_FinalEnergyCons!$A$4:$A$10000)))*1,[1]OUT_FinalEnergyCons!H$4:H$10000)</f>
        <v>5.4883521467818101E-5</v>
      </c>
      <c r="K2278" s="1" cm="1">
        <f t="array" ref="K2278">SUMPRODUCT(([1]OUT_FinalEnergyCons!$B$4:$B$10000="var_ncap")*1,  (ISNUMBER(SEARCH("ITOT-SWHHFOBR",[1]OUT_FinalEnergyCons!$A$4:$A$10000)))*1,[1]OUT_FinalEnergyCons!I$4:I$10000)</f>
        <v>2.0786136282519101E-5</v>
      </c>
      <c r="L2278" s="1" cm="1">
        <f t="array" ref="L2278">SUMPRODUCT(([1]OUT_FinalEnergyCons!$B$4:$B$10000="var_ncap")*1,  (ISNUMBER(SEARCH("ITOT-SWHHFOBR",[1]OUT_FinalEnergyCons!$A$4:$A$10000)))*1,[1]OUT_FinalEnergyCons!J$4:J$10000)</f>
        <v>2.50346772274962E-5</v>
      </c>
      <c r="M2278" s="1" cm="1">
        <f t="array" ref="M2278">SUMPRODUCT(([1]OUT_FinalEnergyCons!$B$4:$B$10000="var_ncap")*1,  (ISNUMBER(SEARCH("ITOT-SWHHFOBR",[1]OUT_FinalEnergyCons!$A$4:$A$10000)))*1,[1]OUT_FinalEnergyCons!K$4:K$10000)</f>
        <v>1.59882470769803E-8</v>
      </c>
      <c r="N2278" s="1" cm="1">
        <f t="array" ref="N2278">SUMPRODUCT(([1]OUT_FinalEnergyCons!$B$4:$B$10000="var_ncap")*1,  (ISNUMBER(SEARCH("ITOT-SWHHFOBR",[1]OUT_FinalEnergyCons!$A$4:$A$10000)))*1,[1]OUT_FinalEnergyCons!L$4:L$10000)</f>
        <v>1.5645534641683001E-8</v>
      </c>
      <c r="O2278" s="1" cm="1">
        <f t="array" ref="O2278">SUMPRODUCT(([1]OUT_FinalEnergyCons!$B$4:$B$10000="var_ncap")*1,  (ISNUMBER(SEARCH("ITOT-SWHHFOBR",[1]OUT_FinalEnergyCons!$A$4:$A$10000)))*1,[1]OUT_FinalEnergyCons!M$4:M$10000)</f>
        <v>0</v>
      </c>
      <c r="P2278" s="1" cm="1">
        <f t="array" ref="P2278">SUMPRODUCT(([1]OUT_FinalEnergyCons!$B$4:$B$10000="var_ncap")*1,  (ISNUMBER(SEARCH("ITOT-SWHHFOBR",[1]OUT_FinalEnergyCons!$A$4:$A$10000)))*1,[1]OUT_FinalEnergyCons!N$4:N$10000)</f>
        <v>1.7612352082849301E-8</v>
      </c>
      <c r="Q2278" s="1" cm="1">
        <f t="array" ref="Q2278">SUMPRODUCT(([1]OUT_FinalEnergyCons!$B$4:$B$10000="var_ncap")*1,  (ISNUMBER(SEARCH("ITOT-SWHHFOBR",[1]OUT_FinalEnergyCons!$A$4:$A$10000)))*1,[1]OUT_FinalEnergyCons!O$4:O$10000)</f>
        <v>1.2895836150167501E-8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2.193725566785387E-4</v>
      </c>
      <c r="H2279" s="18">
        <f t="shared" si="2295"/>
        <v>2.7339619795431771E-3</v>
      </c>
      <c r="I2279" s="18">
        <f t="shared" si="2295"/>
        <v>6.3515123568208222E-3</v>
      </c>
      <c r="J2279" s="18">
        <f t="shared" si="2295"/>
        <v>0.84694907195286662</v>
      </c>
      <c r="K2279" s="18">
        <f t="shared" si="2295"/>
        <v>0.3634286551358975</v>
      </c>
      <c r="L2279" s="18">
        <f t="shared" ref="L2279:O2279" si="2296">SUM(L2280:L2281)</f>
        <v>5.7457177074065361E-3</v>
      </c>
      <c r="M2279" s="18">
        <f t="shared" si="2296"/>
        <v>0.86170450163459289</v>
      </c>
      <c r="N2279" s="18">
        <f t="shared" si="2296"/>
        <v>6.9002230164692868E-2</v>
      </c>
      <c r="O2279" s="18">
        <f t="shared" si="2296"/>
        <v>0.2155643210853205</v>
      </c>
      <c r="P2279" s="18">
        <f>SUM(P2280:P2281)</f>
        <v>0.68263468181083553</v>
      </c>
      <c r="Q2279" s="18">
        <f>SUM(Q2280:Q2281)</f>
        <v>4.8447934982877297E-3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1.33622098442077E-5</v>
      </c>
      <c r="H2280" s="1" cm="1">
        <f t="array" ref="H2280">SUMPRODUCT(([1]OUT_FinalEnergyCons!$B$4:$B$10000="var_ncap")*1,  (ISNUMBER(SEARCH("ITOT-SWHNGA*BR",[1]OUT_FinalEnergyCons!$A$4:$A$10000)))*1,[1]OUT_FinalEnergyCons!F$4:F$10000)</f>
        <v>4.2613514593886898E-5</v>
      </c>
      <c r="I2280" s="1" cm="1">
        <f t="array" ref="I2280">SUMPRODUCT(([1]OUT_FinalEnergyCons!$B$4:$B$10000="var_ncap")*1,  (ISNUMBER(SEARCH("ITOT-SWHNGA*BR",[1]OUT_FinalEnergyCons!$A$4:$A$10000)))*1,[1]OUT_FinalEnergyCons!G$4:G$10000)</f>
        <v>1.23975581081322E-5</v>
      </c>
      <c r="J2280" s="1" cm="1">
        <f t="array" ref="J2280">SUMPRODUCT(([1]OUT_FinalEnergyCons!$B$4:$B$10000="var_ncap")*1,  (ISNUMBER(SEARCH("ITOT-SWHNGA*BR",[1]OUT_FinalEnergyCons!$A$4:$A$10000)))*1,[1]OUT_FinalEnergyCons!H$4:H$10000)</f>
        <v>0.84466259455537696</v>
      </c>
      <c r="K2280" s="1" cm="1">
        <f t="array" ref="K2280">SUMPRODUCT(([1]OUT_FinalEnergyCons!$B$4:$B$10000="var_ncap")*1,  (ISNUMBER(SEARCH("ITOT-SWHNGA*BR",[1]OUT_FinalEnergyCons!$A$4:$A$10000)))*1,[1]OUT_FinalEnergyCons!I$4:I$10000)</f>
        <v>0.358557800616084</v>
      </c>
      <c r="L2280" s="1" cm="1">
        <f t="array" ref="L2280">SUMPRODUCT(([1]OUT_FinalEnergyCons!$B$4:$B$10000="var_ncap")*1,  (ISNUMBER(SEARCH("ITOT-SWHNGA*BR",[1]OUT_FinalEnergyCons!$A$4:$A$10000)))*1,[1]OUT_FinalEnergyCons!J$4:J$10000)</f>
        <v>3.8252384442016503E-5</v>
      </c>
      <c r="M2280" s="1" cm="1">
        <f t="array" ref="M2280">SUMPRODUCT(([1]OUT_FinalEnergyCons!$B$4:$B$10000="var_ncap")*1,  (ISNUMBER(SEARCH("ITOT-SWHNGA*BR",[1]OUT_FinalEnergyCons!$A$4:$A$10000)))*1,[1]OUT_FinalEnergyCons!K$4:K$10000)</f>
        <v>0.85923374761771398</v>
      </c>
      <c r="N2280" s="1" cm="1">
        <f t="array" ref="N2280">SUMPRODUCT(([1]OUT_FinalEnergyCons!$B$4:$B$10000="var_ncap")*1,  (ISNUMBER(SEARCH("ITOT-SWHNGA*BR",[1]OUT_FinalEnergyCons!$A$4:$A$10000)))*1,[1]OUT_FinalEnergyCons!L$4:L$10000)</f>
        <v>6.5077342165864402E-2</v>
      </c>
      <c r="O2280" s="1" cm="1">
        <f t="array" ref="O2280">SUMPRODUCT(([1]OUT_FinalEnergyCons!$B$4:$B$10000="var_ncap")*1,  (ISNUMBER(SEARCH("ITOT-SWHNGA*BR",[1]OUT_FinalEnergyCons!$A$4:$A$10000)))*1,[1]OUT_FinalEnergyCons!M$4:M$10000)</f>
        <v>1.16047022300496E-4</v>
      </c>
      <c r="P2280" s="1" cm="1">
        <f t="array" ref="P2280">SUMPRODUCT(([1]OUT_FinalEnergyCons!$B$4:$B$10000="var_ncap")*1,  (ISNUMBER(SEARCH("ITOT-SWHNGA*BR",[1]OUT_FinalEnergyCons!$A$4:$A$10000)))*1,[1]OUT_FinalEnergyCons!N$4:N$10000)</f>
        <v>0.67938070278819895</v>
      </c>
      <c r="Q2280" s="1" cm="1">
        <f t="array" ref="Q2280">SUMPRODUCT(([1]OUT_FinalEnergyCons!$B$4:$B$10000="var_ncap")*1,  (ISNUMBER(SEARCH("ITOT-SWHNGA*BR",[1]OUT_FinalEnergyCons!$A$4:$A$10000)))*1,[1]OUT_FinalEnergyCons!O$4:O$10000)</f>
        <v>2.6455940010350798E-3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2.0601034683433099E-4</v>
      </c>
      <c r="H2281" s="1" cm="1">
        <f t="array" ref="H2281">SUMPRODUCT(([1]OUT_FinalEnergyCons!$B$4:$B$10000="var_ncap")*1,  (ISNUMBER(SEARCH("ITOT-SWHNGAHP",[1]OUT_FinalEnergyCons!$A$4:$A$10000)))*1,[1]OUT_FinalEnergyCons!F$4:F$10000)</f>
        <v>2.6913484649492901E-3</v>
      </c>
      <c r="I2281" s="1" cm="1">
        <f t="array" ref="I2281">SUMPRODUCT(([1]OUT_FinalEnergyCons!$B$4:$B$10000="var_ncap")*1,  (ISNUMBER(SEARCH("ITOT-SWHNGAHP",[1]OUT_FinalEnergyCons!$A$4:$A$10000)))*1,[1]OUT_FinalEnergyCons!G$4:G$10000)</f>
        <v>6.3391147987126896E-3</v>
      </c>
      <c r="J2281" s="1" cm="1">
        <f t="array" ref="J2281">SUMPRODUCT(([1]OUT_FinalEnergyCons!$B$4:$B$10000="var_ncap")*1,  (ISNUMBER(SEARCH("ITOT-SWHNGAHP",[1]OUT_FinalEnergyCons!$A$4:$A$10000)))*1,[1]OUT_FinalEnergyCons!H$4:H$10000)</f>
        <v>2.2864773974896799E-3</v>
      </c>
      <c r="K2281" s="1" cm="1">
        <f t="array" ref="K2281">SUMPRODUCT(([1]OUT_FinalEnergyCons!$B$4:$B$10000="var_ncap")*1,  (ISNUMBER(SEARCH("ITOT-SWHNGAHP",[1]OUT_FinalEnergyCons!$A$4:$A$10000)))*1,[1]OUT_FinalEnergyCons!I$4:I$10000)</f>
        <v>4.8708545198134796E-3</v>
      </c>
      <c r="L2281" s="1" cm="1">
        <f t="array" ref="L2281">SUMPRODUCT(([1]OUT_FinalEnergyCons!$B$4:$B$10000="var_ncap")*1,  (ISNUMBER(SEARCH("ITOT-SWHNGAHP",[1]OUT_FinalEnergyCons!$A$4:$A$10000)))*1,[1]OUT_FinalEnergyCons!J$4:J$10000)</f>
        <v>5.7074653229645198E-3</v>
      </c>
      <c r="M2281" s="1" cm="1">
        <f t="array" ref="M2281">SUMPRODUCT(([1]OUT_FinalEnergyCons!$B$4:$B$10000="var_ncap")*1,  (ISNUMBER(SEARCH("ITOT-SWHNGAHP",[1]OUT_FinalEnergyCons!$A$4:$A$10000)))*1,[1]OUT_FinalEnergyCons!K$4:K$10000)</f>
        <v>2.47075401687895E-3</v>
      </c>
      <c r="N2281" s="1" cm="1">
        <f t="array" ref="N2281">SUMPRODUCT(([1]OUT_FinalEnergyCons!$B$4:$B$10000="var_ncap")*1,  (ISNUMBER(SEARCH("ITOT-SWHNGAHP",[1]OUT_FinalEnergyCons!$A$4:$A$10000)))*1,[1]OUT_FinalEnergyCons!L$4:L$10000)</f>
        <v>3.9248879988284698E-3</v>
      </c>
      <c r="O2281" s="1" cm="1">
        <f t="array" ref="O2281">SUMPRODUCT(([1]OUT_FinalEnergyCons!$B$4:$B$10000="var_ncap")*1,  (ISNUMBER(SEARCH("ITOT-SWHNGAHP",[1]OUT_FinalEnergyCons!$A$4:$A$10000)))*1,[1]OUT_FinalEnergyCons!M$4:M$10000)</f>
        <v>0.21544827406302</v>
      </c>
      <c r="P2281" s="1" cm="1">
        <f t="array" ref="P2281">SUMPRODUCT(([1]OUT_FinalEnergyCons!$B$4:$B$10000="var_ncap")*1,  (ISNUMBER(SEARCH("ITOT-SWHNGAHP",[1]OUT_FinalEnergyCons!$A$4:$A$10000)))*1,[1]OUT_FinalEnergyCons!N$4:N$10000)</f>
        <v>3.2539790226365499E-3</v>
      </c>
      <c r="Q2281" s="1" cm="1">
        <f t="array" ref="Q2281">SUMPRODUCT(([1]OUT_FinalEnergyCons!$B$4:$B$10000="var_ncap")*1,  (ISNUMBER(SEARCH("ITOT-SWHNGAHP",[1]OUT_FinalEnergyCons!$A$4:$A$10000)))*1,[1]OUT_FinalEnergyCons!O$4:O$10000)</f>
        <v>2.1991994972526499E-3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1.34276730694097E-2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9.81806854294443E-3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5.1929447813702401E-2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9.1368495646021994E-2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0.186696883414738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1.9632313758235901E-4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0.15989357137294599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0.166755824177167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1.33584563282746E-2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0.187564900411681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0.25161517150625701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6.9478439002050499E-6</v>
      </c>
      <c r="H2283" s="1">
        <f t="shared" si="2297"/>
        <v>9.5644151377280795E-6</v>
      </c>
      <c r="I2283" s="1">
        <f t="shared" si="2297"/>
        <v>9.1356963527809592E-6</v>
      </c>
      <c r="J2283" s="1">
        <f t="shared" si="2297"/>
        <v>5.1325391921747498E-5</v>
      </c>
      <c r="K2283" s="1">
        <f t="shared" si="2297"/>
        <v>2.59230899285693E-5</v>
      </c>
      <c r="L2283" s="1">
        <f t="shared" si="2297"/>
        <v>3.5925405600322499E-5</v>
      </c>
      <c r="M2283" s="1">
        <f t="shared" si="2297"/>
        <v>1.37678892454164E-4</v>
      </c>
      <c r="N2283" s="1">
        <f t="shared" si="2297"/>
        <v>1.14544789287675E-5</v>
      </c>
      <c r="O2283" s="1">
        <f t="shared" si="2297"/>
        <v>9.7545235772705005E-5</v>
      </c>
      <c r="P2283" s="1">
        <f>P2284</f>
        <v>1.6560846792342102E-5</v>
      </c>
      <c r="Q2283" s="1">
        <f>Q2284</f>
        <v>1.1739622411685899E-4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6.9478439002050499E-6</v>
      </c>
      <c r="H2284" s="1" cm="1">
        <f t="array" ref="H2284">SUMPRODUCT(([1]OUT_FinalEnergyCons!$B$4:$B$10000="var_ncap")*1,  (ISNUMBER(SEARCH("ITOT-SWHCOA*BR",[1]OUT_FinalEnergyCons!$A$4:$A$10000)))*1,[1]OUT_FinalEnergyCons!F$4:F$10000)</f>
        <v>9.5644151377280795E-6</v>
      </c>
      <c r="I2284" s="1" cm="1">
        <f t="array" ref="I2284">SUMPRODUCT(([1]OUT_FinalEnergyCons!$B$4:$B$10000="var_ncap")*1,  (ISNUMBER(SEARCH("ITOT-SWHCOA*BR",[1]OUT_FinalEnergyCons!$A$4:$A$10000)))*1,[1]OUT_FinalEnergyCons!G$4:G$10000)</f>
        <v>9.1356963527809592E-6</v>
      </c>
      <c r="J2284" s="1" cm="1">
        <f t="array" ref="J2284">SUMPRODUCT(([1]OUT_FinalEnergyCons!$B$4:$B$10000="var_ncap")*1,  (ISNUMBER(SEARCH("ITOT-SWHCOA*BR",[1]OUT_FinalEnergyCons!$A$4:$A$10000)))*1,[1]OUT_FinalEnergyCons!H$4:H$10000)</f>
        <v>5.1325391921747498E-5</v>
      </c>
      <c r="K2284" s="1" cm="1">
        <f t="array" ref="K2284">SUMPRODUCT(([1]OUT_FinalEnergyCons!$B$4:$B$10000="var_ncap")*1,  (ISNUMBER(SEARCH("ITOT-SWHCOA*BR",[1]OUT_FinalEnergyCons!$A$4:$A$10000)))*1,[1]OUT_FinalEnergyCons!I$4:I$10000)</f>
        <v>2.59230899285693E-5</v>
      </c>
      <c r="L2284" s="1" cm="1">
        <f t="array" ref="L2284">SUMPRODUCT(([1]OUT_FinalEnergyCons!$B$4:$B$10000="var_ncap")*1,  (ISNUMBER(SEARCH("ITOT-SWHCOA*BR",[1]OUT_FinalEnergyCons!$A$4:$A$10000)))*1,[1]OUT_FinalEnergyCons!J$4:J$10000)</f>
        <v>3.5925405600322499E-5</v>
      </c>
      <c r="M2284" s="1" cm="1">
        <f t="array" ref="M2284">SUMPRODUCT(([1]OUT_FinalEnergyCons!$B$4:$B$10000="var_ncap")*1,  (ISNUMBER(SEARCH("ITOT-SWHCOA*BR",[1]OUT_FinalEnergyCons!$A$4:$A$10000)))*1,[1]OUT_FinalEnergyCons!K$4:K$10000)</f>
        <v>1.37678892454164E-4</v>
      </c>
      <c r="N2284" s="1" cm="1">
        <f t="array" ref="N2284">SUMPRODUCT(([1]OUT_FinalEnergyCons!$B$4:$B$10000="var_ncap")*1,  (ISNUMBER(SEARCH("ITOT-SWHCOA*BR",[1]OUT_FinalEnergyCons!$A$4:$A$10000)))*1,[1]OUT_FinalEnergyCons!L$4:L$10000)</f>
        <v>1.14544789287675E-5</v>
      </c>
      <c r="O2284" s="1" cm="1">
        <f t="array" ref="O2284">SUMPRODUCT(([1]OUT_FinalEnergyCons!$B$4:$B$10000="var_ncap")*1,  (ISNUMBER(SEARCH("ITOT-SWHCOA*BR",[1]OUT_FinalEnergyCons!$A$4:$A$10000)))*1,[1]OUT_FinalEnergyCons!M$4:M$10000)</f>
        <v>9.7545235772705005E-5</v>
      </c>
      <c r="P2284" s="1" cm="1">
        <f t="array" ref="P2284">SUMPRODUCT(([1]OUT_FinalEnergyCons!$B$4:$B$10000="var_ncap")*1,  (ISNUMBER(SEARCH("ITOT-SWHCOA*BR",[1]OUT_FinalEnergyCons!$A$4:$A$10000)))*1,[1]OUT_FinalEnergyCons!N$4:N$10000)</f>
        <v>1.6560846792342102E-5</v>
      </c>
      <c r="Q2284" s="1" cm="1">
        <f t="array" ref="Q2284">SUMPRODUCT(([1]OUT_FinalEnergyCons!$B$4:$B$10000="var_ncap")*1,  (ISNUMBER(SEARCH("ITOT-SWHCOA*BR",[1]OUT_FinalEnergyCons!$A$4:$A$10000)))*1,[1]OUT_FinalEnergyCons!O$4:O$10000)</f>
        <v>1.1739622411685899E-4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5.2505588820097801E-2</v>
      </c>
      <c r="H2285" s="1">
        <f t="shared" si="2298"/>
        <v>1.6977783655555998E-5</v>
      </c>
      <c r="I2285" s="1">
        <f t="shared" si="2298"/>
        <v>3.6124518841201499E-2</v>
      </c>
      <c r="J2285" s="1">
        <f t="shared" si="2298"/>
        <v>0.27719041556636398</v>
      </c>
      <c r="K2285" s="1">
        <f t="shared" si="2298"/>
        <v>0.14265079801170999</v>
      </c>
      <c r="L2285" s="1">
        <f t="shared" si="2298"/>
        <v>5.3823116369031497E-2</v>
      </c>
      <c r="M2285" s="1">
        <f t="shared" si="2298"/>
        <v>0.380370329824673</v>
      </c>
      <c r="N2285" s="1">
        <f t="shared" si="2298"/>
        <v>0.13693054171494201</v>
      </c>
      <c r="O2285" s="1">
        <f t="shared" si="2298"/>
        <v>8.0390214850982397E-2</v>
      </c>
      <c r="P2285" s="1">
        <f>P2286</f>
        <v>0.20384614740108001</v>
      </c>
      <c r="Q2285" s="1">
        <f>Q2286</f>
        <v>0.132841761456613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5.2505588820097801E-2</v>
      </c>
      <c r="H2286" s="1" cm="1">
        <f t="array" ref="H2286">SUMPRODUCT(([1]OUT_FinalEnergyCons!$B$4:$B$10000="var_ncap")*1,  (ISNUMBER(SEARCH("ITOT-SWHWOD*BR",[1]OUT_FinalEnergyCons!$A$4:$A$10000)))*1,[1]OUT_FinalEnergyCons!F$4:F$10000)</f>
        <v>1.6977783655555998E-5</v>
      </c>
      <c r="I2286" s="1" cm="1">
        <f t="array" ref="I2286">SUMPRODUCT(([1]OUT_FinalEnergyCons!$B$4:$B$10000="var_ncap")*1,  (ISNUMBER(SEARCH("ITOT-SWHWOD*BR",[1]OUT_FinalEnergyCons!$A$4:$A$10000)))*1,[1]OUT_FinalEnergyCons!G$4:G$10000)</f>
        <v>3.6124518841201499E-2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0.27719041556636398</v>
      </c>
      <c r="K2286" s="1" cm="1">
        <f t="array" ref="K2286">SUMPRODUCT(([1]OUT_FinalEnergyCons!$B$4:$B$10000="var_ncap")*1,  (ISNUMBER(SEARCH("ITOT-SWHWOD*BR",[1]OUT_FinalEnergyCons!$A$4:$A$10000)))*1,[1]OUT_FinalEnergyCons!I$4:I$10000)</f>
        <v>0.14265079801170999</v>
      </c>
      <c r="L2286" s="1" cm="1">
        <f t="array" ref="L2286">SUMPRODUCT(([1]OUT_FinalEnergyCons!$B$4:$B$10000="var_ncap")*1,  (ISNUMBER(SEARCH("ITOT-SWHWOD*BR",[1]OUT_FinalEnergyCons!$A$4:$A$10000)))*1,[1]OUT_FinalEnergyCons!J$4:J$10000)</f>
        <v>5.3823116369031497E-2</v>
      </c>
      <c r="M2286" s="1" cm="1">
        <f t="array" ref="M2286">SUMPRODUCT(([1]OUT_FinalEnergyCons!$B$4:$B$10000="var_ncap")*1,  (ISNUMBER(SEARCH("ITOT-SWHWOD*BR",[1]OUT_FinalEnergyCons!$A$4:$A$10000)))*1,[1]OUT_FinalEnergyCons!K$4:K$10000)</f>
        <v>0.380370329824673</v>
      </c>
      <c r="N2286" s="1" cm="1">
        <f t="array" ref="N2286">SUMPRODUCT(([1]OUT_FinalEnergyCons!$B$4:$B$10000="var_ncap")*1,  (ISNUMBER(SEARCH("ITOT-SWHWOD*BR",[1]OUT_FinalEnergyCons!$A$4:$A$10000)))*1,[1]OUT_FinalEnergyCons!L$4:L$10000)</f>
        <v>0.13693054171494201</v>
      </c>
      <c r="O2286" s="1" cm="1">
        <f t="array" ref="O2286">SUMPRODUCT(([1]OUT_FinalEnergyCons!$B$4:$B$10000="var_ncap")*1,  (ISNUMBER(SEARCH("ITOT-SWHWOD*BR",[1]OUT_FinalEnergyCons!$A$4:$A$10000)))*1,[1]OUT_FinalEnergyCons!M$4:M$10000)</f>
        <v>8.0390214850982397E-2</v>
      </c>
      <c r="P2286" s="1" cm="1">
        <f t="array" ref="P2286">SUMPRODUCT(([1]OUT_FinalEnergyCons!$B$4:$B$10000="var_ncap")*1,  (ISNUMBER(SEARCH("ITOT-SWHWOD*BR",[1]OUT_FinalEnergyCons!$A$4:$A$10000)))*1,[1]OUT_FinalEnergyCons!N$4:N$10000)</f>
        <v>0.20384614740108001</v>
      </c>
      <c r="Q2286" s="1" cm="1">
        <f t="array" ref="Q2286">SUMPRODUCT(([1]OUT_FinalEnergyCons!$B$4:$B$10000="var_ncap")*1,  (ISNUMBER(SEARCH("ITOT-SWHWOD*BR",[1]OUT_FinalEnergyCons!$A$4:$A$10000)))*1,[1]OUT_FinalEnergyCons!O$4:O$10000)</f>
        <v>0.132841761456613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5.1701587031022901E-3</v>
      </c>
      <c r="H2287" s="1">
        <f t="shared" si="2299"/>
        <v>4.14463441079239E-5</v>
      </c>
      <c r="I2287" s="1">
        <f t="shared" si="2299"/>
        <v>6.98899630157744E-3</v>
      </c>
      <c r="J2287" s="1">
        <f t="shared" si="2299"/>
        <v>2.41746566222685E-2</v>
      </c>
      <c r="K2287" s="1">
        <f t="shared" si="2299"/>
        <v>1.0450664051627499E-2</v>
      </c>
      <c r="L2287" s="1">
        <f t="shared" si="2299"/>
        <v>3.2420558049153698E-3</v>
      </c>
      <c r="M2287" s="1">
        <f t="shared" si="2299"/>
        <v>2.6253345849534301E-2</v>
      </c>
      <c r="N2287" s="1">
        <f t="shared" si="2299"/>
        <v>7.8296841196654702E-3</v>
      </c>
      <c r="O2287" s="1">
        <f t="shared" si="2299"/>
        <v>4.1117764170543903E-3</v>
      </c>
      <c r="P2287" s="1">
        <f>P2288</f>
        <v>2.6193616453230099E-2</v>
      </c>
      <c r="Q2287" s="1">
        <f>Q2288</f>
        <v>9.6757538605177894E-3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5.1701587031022901E-3</v>
      </c>
      <c r="H2288" s="1" cm="1">
        <f t="array" ref="H2288">SUMPRODUCT(([1]OUT_FinalEnergyCons!$B$4:$B$10000="var_ncap")*1,  (ISNUMBER(SEARCH("ITOT-SWHPLT*BR",[1]OUT_FinalEnergyCons!$A$4:$A$10000)))*1,[1]OUT_FinalEnergyCons!F$4:F$10000)</f>
        <v>4.14463441079239E-5</v>
      </c>
      <c r="I2288" s="1" cm="1">
        <f t="array" ref="I2288">SUMPRODUCT(([1]OUT_FinalEnergyCons!$B$4:$B$10000="var_ncap")*1,  (ISNUMBER(SEARCH("ITOT-SWHPLT*BR",[1]OUT_FinalEnergyCons!$A$4:$A$10000)))*1,[1]OUT_FinalEnergyCons!G$4:G$10000)</f>
        <v>6.98899630157744E-3</v>
      </c>
      <c r="J2288" s="1" cm="1">
        <f t="array" ref="J2288">SUMPRODUCT(([1]OUT_FinalEnergyCons!$B$4:$B$10000="var_ncap")*1,  (ISNUMBER(SEARCH("ITOT-SWHPLT*BR",[1]OUT_FinalEnergyCons!$A$4:$A$10000)))*1,[1]OUT_FinalEnergyCons!H$4:H$10000)</f>
        <v>2.41746566222685E-2</v>
      </c>
      <c r="K2288" s="1" cm="1">
        <f t="array" ref="K2288">SUMPRODUCT(([1]OUT_FinalEnergyCons!$B$4:$B$10000="var_ncap")*1,  (ISNUMBER(SEARCH("ITOT-SWHPLT*BR",[1]OUT_FinalEnergyCons!$A$4:$A$10000)))*1,[1]OUT_FinalEnergyCons!I$4:I$10000)</f>
        <v>1.0450664051627499E-2</v>
      </c>
      <c r="L2288" s="1" cm="1">
        <f t="array" ref="L2288">SUMPRODUCT(([1]OUT_FinalEnergyCons!$B$4:$B$10000="var_ncap")*1,  (ISNUMBER(SEARCH("ITOT-SWHPLT*BR",[1]OUT_FinalEnergyCons!$A$4:$A$10000)))*1,[1]OUT_FinalEnergyCons!J$4:J$10000)</f>
        <v>3.2420558049153698E-3</v>
      </c>
      <c r="M2288" s="1" cm="1">
        <f t="array" ref="M2288">SUMPRODUCT(([1]OUT_FinalEnergyCons!$B$4:$B$10000="var_ncap")*1,  (ISNUMBER(SEARCH("ITOT-SWHPLT*BR",[1]OUT_FinalEnergyCons!$A$4:$A$10000)))*1,[1]OUT_FinalEnergyCons!K$4:K$10000)</f>
        <v>2.6253345849534301E-2</v>
      </c>
      <c r="N2288" s="1" cm="1">
        <f t="array" ref="N2288">SUMPRODUCT(([1]OUT_FinalEnergyCons!$B$4:$B$10000="var_ncap")*1,  (ISNUMBER(SEARCH("ITOT-SWHPLT*BR",[1]OUT_FinalEnergyCons!$A$4:$A$10000)))*1,[1]OUT_FinalEnergyCons!L$4:L$10000)</f>
        <v>7.8296841196654702E-3</v>
      </c>
      <c r="O2288" s="1" cm="1">
        <f t="array" ref="O2288">SUMPRODUCT(([1]OUT_FinalEnergyCons!$B$4:$B$10000="var_ncap")*1,  (ISNUMBER(SEARCH("ITOT-SWHPLT*BR",[1]OUT_FinalEnergyCons!$A$4:$A$10000)))*1,[1]OUT_FinalEnergyCons!M$4:M$10000)</f>
        <v>4.1117764170543903E-3</v>
      </c>
      <c r="P2288" s="1" cm="1">
        <f t="array" ref="P2288">SUMPRODUCT(([1]OUT_FinalEnergyCons!$B$4:$B$10000="var_ncap")*1,  (ISNUMBER(SEARCH("ITOT-SWHPLT*BR",[1]OUT_FinalEnergyCons!$A$4:$A$10000)))*1,[1]OUT_FinalEnergyCons!N$4:N$10000)</f>
        <v>2.6193616453230099E-2</v>
      </c>
      <c r="Q2288" s="1" cm="1">
        <f t="array" ref="Q2288">SUMPRODUCT(([1]OUT_FinalEnergyCons!$B$4:$B$10000="var_ncap")*1,  (ISNUMBER(SEARCH("ITOT-SWHPLT*BR",[1]OUT_FinalEnergyCons!$A$4:$A$10000)))*1,[1]OUT_FinalEnergyCons!O$4:O$10000)</f>
        <v>9.6757538605177894E-3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7.0554783455754396E-6</v>
      </c>
      <c r="H2289" s="1">
        <f t="shared" si="2300"/>
        <v>8.1918970324593397E-6</v>
      </c>
      <c r="I2289" s="1">
        <f t="shared" si="2300"/>
        <v>8.1472609690859307E-6</v>
      </c>
      <c r="J2289" s="1">
        <f t="shared" si="2300"/>
        <v>8.3394966846069493E-2</v>
      </c>
      <c r="K2289" s="1">
        <f t="shared" si="2300"/>
        <v>0.101556094296231</v>
      </c>
      <c r="L2289" s="1">
        <f t="shared" si="2300"/>
        <v>2.0267256541001101E-4</v>
      </c>
      <c r="M2289" s="1">
        <f t="shared" si="2300"/>
        <v>0.11288403346525799</v>
      </c>
      <c r="N2289" s="1">
        <f t="shared" si="2300"/>
        <v>7.4849661043385696E-2</v>
      </c>
      <c r="O2289" s="1">
        <f t="shared" si="2300"/>
        <v>1.43674523714431E-3</v>
      </c>
      <c r="P2289" s="1">
        <f>P2290</f>
        <v>0.12398814143161099</v>
      </c>
      <c r="Q2289" s="1">
        <f>Q2290</f>
        <v>6.9722477781275799E-2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7.0554783455754396E-6</v>
      </c>
      <c r="H2290" s="1" cm="1">
        <f t="array" ref="H2290">SUMPRODUCT(([1]OUT_FinalEnergyCons!$B$4:$B$10000="var_ncap")*1,  (ISNUMBER(SEARCH("ITOT-SWHWST*BR",[1]OUT_FinalEnergyCons!$A$4:$A$10000)))*1,[1]OUT_FinalEnergyCons!F$4:F$10000)</f>
        <v>8.1918970324593397E-6</v>
      </c>
      <c r="I2290" s="1" cm="1">
        <f t="array" ref="I2290">SUMPRODUCT(([1]OUT_FinalEnergyCons!$B$4:$B$10000="var_ncap")*1,  (ISNUMBER(SEARCH("ITOT-SWHWST*BR",[1]OUT_FinalEnergyCons!$A$4:$A$10000)))*1,[1]OUT_FinalEnergyCons!G$4:G$10000)</f>
        <v>8.1472609690859307E-6</v>
      </c>
      <c r="J2290" s="1" cm="1">
        <f t="array" ref="J2290">SUMPRODUCT(([1]OUT_FinalEnergyCons!$B$4:$B$10000="var_ncap")*1,  (ISNUMBER(SEARCH("ITOT-SWHWST*BR",[1]OUT_FinalEnergyCons!$A$4:$A$10000)))*1,[1]OUT_FinalEnergyCons!H$4:H$10000)</f>
        <v>8.3394966846069493E-2</v>
      </c>
      <c r="K2290" s="1" cm="1">
        <f t="array" ref="K2290">SUMPRODUCT(([1]OUT_FinalEnergyCons!$B$4:$B$10000="var_ncap")*1,  (ISNUMBER(SEARCH("ITOT-SWHWST*BR",[1]OUT_FinalEnergyCons!$A$4:$A$10000)))*1,[1]OUT_FinalEnergyCons!I$4:I$10000)</f>
        <v>0.101556094296231</v>
      </c>
      <c r="L2290" s="1" cm="1">
        <f t="array" ref="L2290">SUMPRODUCT(([1]OUT_FinalEnergyCons!$B$4:$B$10000="var_ncap")*1,  (ISNUMBER(SEARCH("ITOT-SWHWST*BR",[1]OUT_FinalEnergyCons!$A$4:$A$10000)))*1,[1]OUT_FinalEnergyCons!J$4:J$10000)</f>
        <v>2.0267256541001101E-4</v>
      </c>
      <c r="M2290" s="1" cm="1">
        <f t="array" ref="M2290">SUMPRODUCT(([1]OUT_FinalEnergyCons!$B$4:$B$10000="var_ncap")*1,  (ISNUMBER(SEARCH("ITOT-SWHWST*BR",[1]OUT_FinalEnergyCons!$A$4:$A$10000)))*1,[1]OUT_FinalEnergyCons!K$4:K$10000)</f>
        <v>0.11288403346525799</v>
      </c>
      <c r="N2290" s="1" cm="1">
        <f t="array" ref="N2290">SUMPRODUCT(([1]OUT_FinalEnergyCons!$B$4:$B$10000="var_ncap")*1,  (ISNUMBER(SEARCH("ITOT-SWHWST*BR",[1]OUT_FinalEnergyCons!$A$4:$A$10000)))*1,[1]OUT_FinalEnergyCons!L$4:L$10000)</f>
        <v>7.4849661043385696E-2</v>
      </c>
      <c r="O2290" s="1" cm="1">
        <f t="array" ref="O2290">SUMPRODUCT(([1]OUT_FinalEnergyCons!$B$4:$B$10000="var_ncap")*1,  (ISNUMBER(SEARCH("ITOT-SWHWST*BR",[1]OUT_FinalEnergyCons!$A$4:$A$10000)))*1,[1]OUT_FinalEnergyCons!M$4:M$10000)</f>
        <v>1.43674523714431E-3</v>
      </c>
      <c r="P2290" s="1" cm="1">
        <f t="array" ref="P2290">SUMPRODUCT(([1]OUT_FinalEnergyCons!$B$4:$B$10000="var_ncap")*1,  (ISNUMBER(SEARCH("ITOT-SWHWST*BR",[1]OUT_FinalEnergyCons!$A$4:$A$10000)))*1,[1]OUT_FinalEnergyCons!N$4:N$10000)</f>
        <v>0.12398814143161099</v>
      </c>
      <c r="Q2290" s="1" cm="1">
        <f t="array" ref="Q2290">SUMPRODUCT(([1]OUT_FinalEnergyCons!$B$4:$B$10000="var_ncap")*1,  (ISNUMBER(SEARCH("ITOT-SWHWST*BR",[1]OUT_FinalEnergyCons!$A$4:$A$10000)))*1,[1]OUT_FinalEnergyCons!O$4:O$10000)</f>
        <v>6.9722477781275799E-2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2.6143083867413899E-3</v>
      </c>
      <c r="H2291" s="1">
        <f t="shared" si="2301"/>
        <v>7.1196774708792797E-7</v>
      </c>
      <c r="I2291" s="1">
        <f t="shared" si="2301"/>
        <v>5.2325918187598896E-7</v>
      </c>
      <c r="J2291" s="1">
        <f t="shared" si="2301"/>
        <v>8.5510880998060593E-3</v>
      </c>
      <c r="K2291" s="1">
        <f t="shared" si="2301"/>
        <v>3.8879357903268499E-3</v>
      </c>
      <c r="L2291" s="1">
        <f t="shared" si="2301"/>
        <v>3.0087972473043001E-6</v>
      </c>
      <c r="M2291" s="1">
        <f t="shared" si="2301"/>
        <v>8.5610055026137805E-3</v>
      </c>
      <c r="N2291" s="1">
        <f t="shared" si="2301"/>
        <v>3.2912524543865802E-3</v>
      </c>
      <c r="O2291" s="1">
        <f t="shared" si="2301"/>
        <v>6.1349858838236602E-4</v>
      </c>
      <c r="P2291" s="1">
        <f>P2292</f>
        <v>8.0891949777383496E-3</v>
      </c>
      <c r="Q2291" s="1">
        <f>Q2292</f>
        <v>3.8241308410414702E-3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2.6143083867413899E-3</v>
      </c>
      <c r="H2292" s="1" cm="1">
        <f t="array" ref="H2292">SUMPRODUCT(([1]OUT_FinalEnergyCons!$B$4:$B$10000="var_ncap")*1, (ISNUMBER(SEARCH("ITOT-SWHSOLBR",[1]OUT_FinalEnergyCons!$A$4:$A$10000)))*1,[1]OUT_FinalEnergyCons!F$4:F$10000)</f>
        <v>7.1196774708792797E-7</v>
      </c>
      <c r="I2292" s="1" cm="1">
        <f t="array" ref="I2292">SUMPRODUCT(([1]OUT_FinalEnergyCons!$B$4:$B$10000="var_ncap")*1, (ISNUMBER(SEARCH("ITOT-SWHSOLBR",[1]OUT_FinalEnergyCons!$A$4:$A$10000)))*1,[1]OUT_FinalEnergyCons!G$4:G$10000)</f>
        <v>5.2325918187598896E-7</v>
      </c>
      <c r="J2292" s="1" cm="1">
        <f t="array" ref="J2292">SUMPRODUCT(([1]OUT_FinalEnergyCons!$B$4:$B$10000="var_ncap")*1, (ISNUMBER(SEARCH("ITOT-SWHSOLBR",[1]OUT_FinalEnergyCons!$A$4:$A$10000)))*1,[1]OUT_FinalEnergyCons!H$4:H$10000)</f>
        <v>8.5510880998060593E-3</v>
      </c>
      <c r="K2292" s="1" cm="1">
        <f t="array" ref="K2292">SUMPRODUCT(([1]OUT_FinalEnergyCons!$B$4:$B$10000="var_ncap")*1, (ISNUMBER(SEARCH("ITOT-SWHSOLBR",[1]OUT_FinalEnergyCons!$A$4:$A$10000)))*1,[1]OUT_FinalEnergyCons!I$4:I$10000)</f>
        <v>3.8879357903268499E-3</v>
      </c>
      <c r="L2292" s="1" cm="1">
        <f t="array" ref="L2292">SUMPRODUCT(([1]OUT_FinalEnergyCons!$B$4:$B$10000="var_ncap")*1, (ISNUMBER(SEARCH("ITOT-SWHSOLBR",[1]OUT_FinalEnergyCons!$A$4:$A$10000)))*1,[1]OUT_FinalEnergyCons!J$4:J$10000)</f>
        <v>3.0087972473043001E-6</v>
      </c>
      <c r="M2292" s="1" cm="1">
        <f t="array" ref="M2292">SUMPRODUCT(([1]OUT_FinalEnergyCons!$B$4:$B$10000="var_ncap")*1, (ISNUMBER(SEARCH("ITOT-SWHSOLBR",[1]OUT_FinalEnergyCons!$A$4:$A$10000)))*1,[1]OUT_FinalEnergyCons!K$4:K$10000)</f>
        <v>8.5610055026137805E-3</v>
      </c>
      <c r="N2292" s="1" cm="1">
        <f t="array" ref="N2292">SUMPRODUCT(([1]OUT_FinalEnergyCons!$B$4:$B$10000="var_ncap")*1, (ISNUMBER(SEARCH("ITOT-SWHSOLBR",[1]OUT_FinalEnergyCons!$A$4:$A$10000)))*1,[1]OUT_FinalEnergyCons!L$4:L$10000)</f>
        <v>3.2912524543865802E-3</v>
      </c>
      <c r="O2292" s="1" cm="1">
        <f t="array" ref="O2292">SUMPRODUCT(([1]OUT_FinalEnergyCons!$B$4:$B$10000="var_ncap")*1, (ISNUMBER(SEARCH("ITOT-SWHSOLBR",[1]OUT_FinalEnergyCons!$A$4:$A$10000)))*1,[1]OUT_FinalEnergyCons!M$4:M$10000)</f>
        <v>6.1349858838236602E-4</v>
      </c>
      <c r="P2292" s="1" cm="1">
        <f t="array" ref="P2292">SUMPRODUCT(([1]OUT_FinalEnergyCons!$B$4:$B$10000="var_ncap")*1, (ISNUMBER(SEARCH("ITOT-SWHSOLBR",[1]OUT_FinalEnergyCons!$A$4:$A$10000)))*1,[1]OUT_FinalEnergyCons!N$4:N$10000)</f>
        <v>8.0891949777383496E-3</v>
      </c>
      <c r="Q2292" s="1" cm="1">
        <f t="array" ref="Q2292">SUMPRODUCT(([1]OUT_FinalEnergyCons!$B$4:$B$10000="var_ncap")*1, (ISNUMBER(SEARCH("ITOT-SWHSOLBR",[1]OUT_FinalEnergyCons!$A$4:$A$10000)))*1,[1]OUT_FinalEnergyCons!O$4:O$10000)</f>
        <v>3.8241308410414702E-3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4.8565377265934299E-5</v>
      </c>
      <c r="J2293" s="1">
        <f t="shared" si="2302"/>
        <v>2.02034350614191E-4</v>
      </c>
      <c r="K2293" s="1">
        <f t="shared" si="2302"/>
        <v>8.3182832885694404E-5</v>
      </c>
      <c r="L2293" s="1">
        <f t="shared" si="2302"/>
        <v>4.7116903719923698E-5</v>
      </c>
      <c r="M2293" s="1">
        <f t="shared" si="2302"/>
        <v>2.9092247535749101E-3</v>
      </c>
      <c r="N2293" s="1">
        <f t="shared" si="2302"/>
        <v>1.08628718006724E-3</v>
      </c>
      <c r="O2293" s="1">
        <f t="shared" si="2302"/>
        <v>5.7747242014628396E-3</v>
      </c>
      <c r="P2293" s="1">
        <f>P2294</f>
        <v>4.3049541548450601E-3</v>
      </c>
      <c r="Q2293" s="1">
        <f>Q2294</f>
        <v>1.0447455160714301E-2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4.8565377265934299E-5</v>
      </c>
      <c r="J2294" s="1" cm="1">
        <f t="array" ref="J2294">SUMPRODUCT(([1]OUT_FinalEnergyCons!$B$4:$B$10000="var_ncap")*1, (ISNUMBER(SEARCH("ITOT-SWHH2BR",[1]OUT_FinalEnergyCons!$A$4:$A$10000)))*1,[1]OUT_FinalEnergyCons!H$4:H$10000)</f>
        <v>2.02034350614191E-4</v>
      </c>
      <c r="K2294" s="1" cm="1">
        <f t="array" ref="K2294">SUMPRODUCT(([1]OUT_FinalEnergyCons!$B$4:$B$10000="var_ncap")*1, (ISNUMBER(SEARCH("ITOT-SWHH2BR",[1]OUT_FinalEnergyCons!$A$4:$A$10000)))*1,[1]OUT_FinalEnergyCons!I$4:I$10000)</f>
        <v>8.3182832885694404E-5</v>
      </c>
      <c r="L2294" s="1" cm="1">
        <f t="array" ref="L2294">SUMPRODUCT(([1]OUT_FinalEnergyCons!$B$4:$B$10000="var_ncap")*1, (ISNUMBER(SEARCH("ITOT-SWHH2BR",[1]OUT_FinalEnergyCons!$A$4:$A$10000)))*1,[1]OUT_FinalEnergyCons!J$4:J$10000)</f>
        <v>4.7116903719923698E-5</v>
      </c>
      <c r="M2294" s="1" cm="1">
        <f t="array" ref="M2294">SUMPRODUCT(([1]OUT_FinalEnergyCons!$B$4:$B$10000="var_ncap")*1, (ISNUMBER(SEARCH("ITOT-SWHH2BR",[1]OUT_FinalEnergyCons!$A$4:$A$10000)))*1,[1]OUT_FinalEnergyCons!K$4:K$10000)</f>
        <v>2.9092247535749101E-3</v>
      </c>
      <c r="N2294" s="1" cm="1">
        <f t="array" ref="N2294">SUMPRODUCT(([1]OUT_FinalEnergyCons!$B$4:$B$10000="var_ncap")*1, (ISNUMBER(SEARCH("ITOT-SWHH2BR",[1]OUT_FinalEnergyCons!$A$4:$A$10000)))*1,[1]OUT_FinalEnergyCons!L$4:L$10000)</f>
        <v>1.08628718006724E-3</v>
      </c>
      <c r="O2294" s="1" cm="1">
        <f t="array" ref="O2294">SUMPRODUCT(([1]OUT_FinalEnergyCons!$B$4:$B$10000="var_ncap")*1, (ISNUMBER(SEARCH("ITOT-SWHH2BR",[1]OUT_FinalEnergyCons!$A$4:$A$10000)))*1,[1]OUT_FinalEnergyCons!M$4:M$10000)</f>
        <v>5.7747242014628396E-3</v>
      </c>
      <c r="P2294" s="1" cm="1">
        <f t="array" ref="P2294">SUMPRODUCT(([1]OUT_FinalEnergyCons!$B$4:$B$10000="var_ncap")*1, (ISNUMBER(SEARCH("ITOT-SWHH2BR",[1]OUT_FinalEnergyCons!$A$4:$A$10000)))*1,[1]OUT_FinalEnergyCons!N$4:N$10000)</f>
        <v>4.3049541548450601E-3</v>
      </c>
      <c r="Q2294" s="1" cm="1">
        <f t="array" ref="Q2294">SUMPRODUCT(([1]OUT_FinalEnergyCons!$B$4:$B$10000="var_ncap")*1, (ISNUMBER(SEARCH("ITOT-SWHH2BR",[1]OUT_FinalEnergyCons!$A$4:$A$10000)))*1,[1]OUT_FinalEnergyCons!O$4:O$10000)</f>
        <v>1.0447455160714301E-2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2.6938448108965487E-5</v>
      </c>
      <c r="G2295" s="17">
        <f t="shared" si="2303"/>
        <v>6.5501380688632468E-2</v>
      </c>
      <c r="H2295" s="17">
        <f t="shared" si="2303"/>
        <v>0.1199165590807056</v>
      </c>
      <c r="I2295" s="17">
        <f t="shared" si="2303"/>
        <v>1.5532910763828607E-2</v>
      </c>
      <c r="J2295" s="17">
        <f t="shared" si="2303"/>
        <v>2.7412351880934449</v>
      </c>
      <c r="K2295" s="17">
        <f t="shared" si="2303"/>
        <v>1.4533728855541821</v>
      </c>
      <c r="L2295" s="17">
        <f t="shared" ref="L2295:O2295" si="2304">SUM(L2296,L2299,L2301,L2305,L2307,L2309,L2311)</f>
        <v>3.4182873531806192E-2</v>
      </c>
      <c r="M2295" s="17">
        <f t="shared" si="2304"/>
        <v>2.2919784060692914</v>
      </c>
      <c r="N2295" s="17">
        <f t="shared" si="2304"/>
        <v>1.0635633910225708</v>
      </c>
      <c r="O2295" s="17">
        <f t="shared" si="2304"/>
        <v>0.15925540116644921</v>
      </c>
      <c r="P2295" s="17">
        <f>SUM(P2296,P2299,P2301,P2305,P2307,P2309,P2311)</f>
        <v>2.1398618120909449</v>
      </c>
      <c r="Q2295" s="17">
        <f>SUM(Q2296,Q2299,Q2301,Q2305,Q2307,Q2309,Q2311)</f>
        <v>0.94933746750661541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1.191838886149831E-6</v>
      </c>
      <c r="G2296" s="1">
        <f t="shared" si="2307"/>
        <v>1.6489378561283771E-6</v>
      </c>
      <c r="H2296" s="1">
        <f t="shared" si="2307"/>
        <v>0.11549301719032194</v>
      </c>
      <c r="I2296" s="1">
        <f t="shared" si="2307"/>
        <v>6.9427949807530816E-6</v>
      </c>
      <c r="J2296" s="1">
        <f t="shared" si="2307"/>
        <v>0.3495268616370345</v>
      </c>
      <c r="K2296" s="1">
        <f t="shared" si="2307"/>
        <v>0.2289560083862191</v>
      </c>
      <c r="L2296" s="1">
        <f t="shared" ref="L2296:O2296" si="2308">SUM(L2297:L2298)</f>
        <v>3.3438942271876146E-2</v>
      </c>
      <c r="M2296" s="1">
        <f t="shared" si="2308"/>
        <v>0.36173451874727081</v>
      </c>
      <c r="N2296" s="1">
        <f t="shared" si="2308"/>
        <v>0.23483912118291439</v>
      </c>
      <c r="O2296" s="1">
        <f t="shared" si="2308"/>
        <v>0.1041365682136812</v>
      </c>
      <c r="P2296" s="1">
        <f>SUM(P2297:P2298)</f>
        <v>0.42293867673372948</v>
      </c>
      <c r="Q2296" s="1">
        <f>SUM(Q2297:Q2298)</f>
        <v>0.2725391968096415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1.1237429354687101E-6</v>
      </c>
      <c r="G2297" s="1" cm="1">
        <f t="array" ref="G2297">SUMPRODUCT(([1]OUT_FinalEnergyCons!$B$4:$B$10000="var_ncap")*1, (ISNUMBER(SEARCH("SCOM-SHELCBR",[1]OUT_FinalEnergyCons!$A$4:$A$10000)))*1,[1]OUT_FinalEnergyCons!E$4:E$10000)</f>
        <v>1.24647864509939E-6</v>
      </c>
      <c r="H2297" s="1" cm="1">
        <f t="array" ref="H2297">SUMPRODUCT(([1]OUT_FinalEnergyCons!$B$4:$B$10000="var_ncap")*1, (ISNUMBER(SEARCH("SCOM-SHELCBR",[1]OUT_FinalEnergyCons!$A$4:$A$10000)))*1,[1]OUT_FinalEnergyCons!F$4:F$10000)</f>
        <v>0.115492439132779</v>
      </c>
      <c r="I2297" s="1" cm="1">
        <f t="array" ref="I2297">SUMPRODUCT(([1]OUT_FinalEnergyCons!$B$4:$B$10000="var_ncap")*1, (ISNUMBER(SEARCH("SCOM-SHELCBR",[1]OUT_FinalEnergyCons!$A$4:$A$10000)))*1,[1]OUT_FinalEnergyCons!G$4:G$10000)</f>
        <v>6.0181133966621899E-6</v>
      </c>
      <c r="J2297" s="1" cm="1">
        <f t="array" ref="J2297">SUMPRODUCT(([1]OUT_FinalEnergyCons!$B$4:$B$10000="var_ncap")*1, (ISNUMBER(SEARCH("SCOM-SHELCBR",[1]OUT_FinalEnergyCons!$A$4:$A$10000)))*1,[1]OUT_FinalEnergyCons!H$4:H$10000)</f>
        <v>2.87360601978515E-2</v>
      </c>
      <c r="K2297" s="1" cm="1">
        <f t="array" ref="K2297">SUMPRODUCT(([1]OUT_FinalEnergyCons!$B$4:$B$10000="var_ncap")*1, (ISNUMBER(SEARCH("SCOM-SHELCBR",[1]OUT_FinalEnergyCons!$A$4:$A$10000)))*1,[1]OUT_FinalEnergyCons!I$4:I$10000)</f>
        <v>8.2319266226631105E-2</v>
      </c>
      <c r="L2297" s="1" cm="1">
        <f t="array" ref="L2297">SUMPRODUCT(([1]OUT_FinalEnergyCons!$B$4:$B$10000="var_ncap")*1, (ISNUMBER(SEARCH("SCOM-SHELCBR",[1]OUT_FinalEnergyCons!$A$4:$A$10000)))*1,[1]OUT_FinalEnergyCons!J$4:J$10000)</f>
        <v>1.902920354344E-5</v>
      </c>
      <c r="M2297" s="1" cm="1">
        <f t="array" ref="M2297">SUMPRODUCT(([1]OUT_FinalEnergyCons!$B$4:$B$10000="var_ncap")*1, (ISNUMBER(SEARCH("SCOM-SHELCBR",[1]OUT_FinalEnergyCons!$A$4:$A$10000)))*1,[1]OUT_FinalEnergyCons!K$4:K$10000)</f>
        <v>1.81661781031677E-3</v>
      </c>
      <c r="N2297" s="1" cm="1">
        <f t="array" ref="N2297">SUMPRODUCT(([1]OUT_FinalEnergyCons!$B$4:$B$10000="var_ncap")*1, (ISNUMBER(SEARCH("SCOM-SHELCBR",[1]OUT_FinalEnergyCons!$A$4:$A$10000)))*1,[1]OUT_FinalEnergyCons!L$4:L$10000)</f>
        <v>6.4129108747049399E-2</v>
      </c>
      <c r="O2297" s="1" cm="1">
        <f t="array" ref="O2297">SUMPRODUCT(([1]OUT_FinalEnergyCons!$B$4:$B$10000="var_ncap")*1, (ISNUMBER(SEARCH("SCOM-SHELCBR",[1]OUT_FinalEnergyCons!$A$4:$A$10000)))*1,[1]OUT_FinalEnergyCons!M$4:M$10000)</f>
        <v>9.7383139201457896E-3</v>
      </c>
      <c r="P2297" s="1" cm="1">
        <f t="array" ref="P2297">SUMPRODUCT(([1]OUT_FinalEnergyCons!$B$4:$B$10000="var_ncap")*1, (ISNUMBER(SEARCH("SCOM-SHELCBR",[1]OUT_FinalEnergyCons!$A$4:$A$10000)))*1,[1]OUT_FinalEnergyCons!N$4:N$10000)</f>
        <v>2.39313422943155E-2</v>
      </c>
      <c r="Q2297" s="1" cm="1">
        <f t="array" ref="Q2297">SUMPRODUCT(([1]OUT_FinalEnergyCons!$B$4:$B$10000="var_ncap")*1, (ISNUMBER(SEARCH("SCOM-SHELCBR",[1]OUT_FinalEnergyCons!$A$4:$A$10000)))*1,[1]OUT_FinalEnergyCons!O$4:O$10000)</f>
        <v>4.7588310941025502E-2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6.8095950681120998E-8</v>
      </c>
      <c r="G2298" s="1" cm="1">
        <f t="array" ref="G2298">SUMPRODUCT(([1]OUT_FinalEnergyCons!$B$4:$B$10000="var_ncap")*1, (ISNUMBER(SEARCH("SCOM-SHELCHP",[1]OUT_FinalEnergyCons!$A$4:$A$10000)))*1,[1]OUT_FinalEnergyCons!E$4:E$10000)</f>
        <v>4.0245921102898702E-7</v>
      </c>
      <c r="H2298" s="1" cm="1">
        <f t="array" ref="H2298">SUMPRODUCT(([1]OUT_FinalEnergyCons!$B$4:$B$10000="var_ncap")*1, (ISNUMBER(SEARCH("SCOM-SHELCHP",[1]OUT_FinalEnergyCons!$A$4:$A$10000)))*1,[1]OUT_FinalEnergyCons!F$4:F$10000)</f>
        <v>5.7805754293782604E-7</v>
      </c>
      <c r="I2298" s="1" cm="1">
        <f t="array" ref="I2298">SUMPRODUCT(([1]OUT_FinalEnergyCons!$B$4:$B$10000="var_ncap")*1, (ISNUMBER(SEARCH("SCOM-SHELCHP",[1]OUT_FinalEnergyCons!$A$4:$A$10000)))*1,[1]OUT_FinalEnergyCons!G$4:G$10000)</f>
        <v>9.2468158409089195E-7</v>
      </c>
      <c r="J2298" s="1" cm="1">
        <f t="array" ref="J2298">SUMPRODUCT(([1]OUT_FinalEnergyCons!$B$4:$B$10000="var_ncap")*1, (ISNUMBER(SEARCH("SCOM-SHELCHP",[1]OUT_FinalEnergyCons!$A$4:$A$10000)))*1,[1]OUT_FinalEnergyCons!H$4:H$10000)</f>
        <v>0.32079080143918298</v>
      </c>
      <c r="K2298" s="1" cm="1">
        <f t="array" ref="K2298">SUMPRODUCT(([1]OUT_FinalEnergyCons!$B$4:$B$10000="var_ncap")*1, (ISNUMBER(SEARCH("SCOM-SHELCHP",[1]OUT_FinalEnergyCons!$A$4:$A$10000)))*1,[1]OUT_FinalEnergyCons!I$4:I$10000)</f>
        <v>0.146636742159588</v>
      </c>
      <c r="L2298" s="1" cm="1">
        <f t="array" ref="L2298">SUMPRODUCT(([1]OUT_FinalEnergyCons!$B$4:$B$10000="var_ncap")*1, (ISNUMBER(SEARCH("SCOM-SHELCHP",[1]OUT_FinalEnergyCons!$A$4:$A$10000)))*1,[1]OUT_FinalEnergyCons!J$4:J$10000)</f>
        <v>3.3419913068332703E-2</v>
      </c>
      <c r="M2298" s="1" cm="1">
        <f t="array" ref="M2298">SUMPRODUCT(([1]OUT_FinalEnergyCons!$B$4:$B$10000="var_ncap")*1, (ISNUMBER(SEARCH("SCOM-SHELCHP",[1]OUT_FinalEnergyCons!$A$4:$A$10000)))*1,[1]OUT_FinalEnergyCons!K$4:K$10000)</f>
        <v>0.35991790093695403</v>
      </c>
      <c r="N2298" s="1" cm="1">
        <f t="array" ref="N2298">SUMPRODUCT(([1]OUT_FinalEnergyCons!$B$4:$B$10000="var_ncap")*1, (ISNUMBER(SEARCH("SCOM-SHELCHP",[1]OUT_FinalEnergyCons!$A$4:$A$10000)))*1,[1]OUT_FinalEnergyCons!L$4:L$10000)</f>
        <v>0.17071001243586501</v>
      </c>
      <c r="O2298" s="1" cm="1">
        <f t="array" ref="O2298">SUMPRODUCT(([1]OUT_FinalEnergyCons!$B$4:$B$10000="var_ncap")*1, (ISNUMBER(SEARCH("SCOM-SHELCHP",[1]OUT_FinalEnergyCons!$A$4:$A$10000)))*1,[1]OUT_FinalEnergyCons!M$4:M$10000)</f>
        <v>9.4398254293535405E-2</v>
      </c>
      <c r="P2298" s="1" cm="1">
        <f t="array" ref="P2298">SUMPRODUCT(([1]OUT_FinalEnergyCons!$B$4:$B$10000="var_ncap")*1, (ISNUMBER(SEARCH("SCOM-SHELCHP",[1]OUT_FinalEnergyCons!$A$4:$A$10000)))*1,[1]OUT_FinalEnergyCons!N$4:N$10000)</f>
        <v>0.399007334439414</v>
      </c>
      <c r="Q2298" s="1" cm="1">
        <f t="array" ref="Q2298">SUMPRODUCT(([1]OUT_FinalEnergyCons!$B$4:$B$10000="var_ncap")*1, (ISNUMBER(SEARCH("SCOM-SHELCHP",[1]OUT_FinalEnergyCons!$A$4:$A$10000)))*1,[1]OUT_FinalEnergyCons!O$4:O$10000)</f>
        <v>0.224950885868616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6.4357928817414903E-7</v>
      </c>
      <c r="G2299" s="1">
        <f t="shared" si="2309"/>
        <v>6.2355417477782204E-7</v>
      </c>
      <c r="H2299" s="1">
        <f t="shared" si="2309"/>
        <v>9.0025940230140301E-7</v>
      </c>
      <c r="I2299" s="1">
        <f t="shared" si="2309"/>
        <v>9.4800984744830299E-7</v>
      </c>
      <c r="J2299" s="1">
        <f t="shared" si="2309"/>
        <v>0.607950274194486</v>
      </c>
      <c r="K2299" s="1">
        <f t="shared" si="2309"/>
        <v>0.32474692907229002</v>
      </c>
      <c r="L2299" s="1">
        <f t="shared" si="2309"/>
        <v>1.5177199736937799E-6</v>
      </c>
      <c r="M2299" s="1">
        <f t="shared" si="2309"/>
        <v>0.50531382503405398</v>
      </c>
      <c r="N2299" s="1">
        <f t="shared" si="2309"/>
        <v>5.4435148459323998E-2</v>
      </c>
      <c r="O2299" s="1">
        <f t="shared" si="2309"/>
        <v>5.0299432897033598E-6</v>
      </c>
      <c r="P2299" s="1">
        <f>P2300</f>
        <v>0.15075382487803499</v>
      </c>
      <c r="Q2299" s="1">
        <f>Q2300</f>
        <v>9.9265101299733395E-6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6.4357928817414903E-7</v>
      </c>
      <c r="G2300" s="1" cm="1">
        <f t="array" ref="G2300">SUMPRODUCT(([1]OUT_FinalEnergyCons!$B$4:$B$10000="var_ncap")*1,(ISNUMBER(SEARCH("SCOM-SHLFOBR",[1]OUT_FinalEnergyCons!$A$4:$A$10000)))*1,[1]OUT_FinalEnergyCons!E$4:E$10000)</f>
        <v>6.2355417477782204E-7</v>
      </c>
      <c r="H2300" s="1" cm="1">
        <f t="array" ref="H2300">SUMPRODUCT(([1]OUT_FinalEnergyCons!$B$4:$B$10000="var_ncap")*1,(ISNUMBER(SEARCH("SCOM-SHLFOBR",[1]OUT_FinalEnergyCons!$A$4:$A$10000)))*1,[1]OUT_FinalEnergyCons!F$4:F$10000)</f>
        <v>9.0025940230140301E-7</v>
      </c>
      <c r="I2300" s="1" cm="1">
        <f t="array" ref="I2300">SUMPRODUCT(([1]OUT_FinalEnergyCons!$B$4:$B$10000="var_ncap")*1,(ISNUMBER(SEARCH("SCOM-SHLFOBR",[1]OUT_FinalEnergyCons!$A$4:$A$10000)))*1,[1]OUT_FinalEnergyCons!G$4:G$10000)</f>
        <v>9.4800984744830299E-7</v>
      </c>
      <c r="J2300" s="1" cm="1">
        <f t="array" ref="J2300">SUMPRODUCT(([1]OUT_FinalEnergyCons!$B$4:$B$10000="var_ncap")*1,(ISNUMBER(SEARCH("SCOM-SHLFOBR",[1]OUT_FinalEnergyCons!$A$4:$A$10000)))*1,[1]OUT_FinalEnergyCons!H$4:H$10000)</f>
        <v>0.607950274194486</v>
      </c>
      <c r="K2300" s="1" cm="1">
        <f t="array" ref="K2300">SUMPRODUCT(([1]OUT_FinalEnergyCons!$B$4:$B$10000="var_ncap")*1,(ISNUMBER(SEARCH("SCOM-SHLFOBR",[1]OUT_FinalEnergyCons!$A$4:$A$10000)))*1,[1]OUT_FinalEnergyCons!I$4:I$10000)</f>
        <v>0.32474692907229002</v>
      </c>
      <c r="L2300" s="1" cm="1">
        <f t="array" ref="L2300">SUMPRODUCT(([1]OUT_FinalEnergyCons!$B$4:$B$10000="var_ncap")*1,(ISNUMBER(SEARCH("SCOM-SHLFOBR",[1]OUT_FinalEnergyCons!$A$4:$A$10000)))*1,[1]OUT_FinalEnergyCons!J$4:J$10000)</f>
        <v>1.5177199736937799E-6</v>
      </c>
      <c r="M2300" s="1" cm="1">
        <f t="array" ref="M2300">SUMPRODUCT(([1]OUT_FinalEnergyCons!$B$4:$B$10000="var_ncap")*1,(ISNUMBER(SEARCH("SCOM-SHLFOBR",[1]OUT_FinalEnergyCons!$A$4:$A$10000)))*1,[1]OUT_FinalEnergyCons!K$4:K$10000)</f>
        <v>0.50531382503405398</v>
      </c>
      <c r="N2300" s="1" cm="1">
        <f t="array" ref="N2300">SUMPRODUCT(([1]OUT_FinalEnergyCons!$B$4:$B$10000="var_ncap")*1,(ISNUMBER(SEARCH("SCOM-SHLFOBR",[1]OUT_FinalEnergyCons!$A$4:$A$10000)))*1,[1]OUT_FinalEnergyCons!L$4:L$10000)</f>
        <v>5.4435148459323998E-2</v>
      </c>
      <c r="O2300" s="1" cm="1">
        <f t="array" ref="O2300">SUMPRODUCT(([1]OUT_FinalEnergyCons!$B$4:$B$10000="var_ncap")*1,(ISNUMBER(SEARCH("SCOM-SHLFOBR",[1]OUT_FinalEnergyCons!$A$4:$A$10000)))*1,[1]OUT_FinalEnergyCons!M$4:M$10000)</f>
        <v>5.0299432897033598E-6</v>
      </c>
      <c r="P2300" s="1" cm="1">
        <f t="array" ref="P2300">SUMPRODUCT(([1]OUT_FinalEnergyCons!$B$4:$B$10000="var_ncap")*1,(ISNUMBER(SEARCH("SCOM-SHLFOBR",[1]OUT_FinalEnergyCons!$A$4:$A$10000)))*1,[1]OUT_FinalEnergyCons!N$4:N$10000)</f>
        <v>0.15075382487803499</v>
      </c>
      <c r="Q2300" s="1" cm="1">
        <f t="array" ref="Q2300">SUMPRODUCT(([1]OUT_FinalEnergyCons!$B$4:$B$10000="var_ncap")*1,(ISNUMBER(SEARCH("SCOM-SHLFOBR",[1]OUT_FinalEnergyCons!$A$4:$A$10000)))*1,[1]OUT_FinalEnergyCons!O$4:O$10000)</f>
        <v>9.9265101299733395E-6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3.0389339730625942E-6</v>
      </c>
      <c r="G2301" s="1">
        <f t="shared" si="2311"/>
        <v>4.5829010941349075E-5</v>
      </c>
      <c r="H2301" s="1">
        <f t="shared" si="2311"/>
        <v>4.417474556044694E-3</v>
      </c>
      <c r="I2301" s="1">
        <f t="shared" si="2311"/>
        <v>1.3993472990430039E-5</v>
      </c>
      <c r="J2301" s="1">
        <f t="shared" si="2311"/>
        <v>1.4311539797348689</v>
      </c>
      <c r="K2301" s="1">
        <f t="shared" si="2311"/>
        <v>0.75966504863071327</v>
      </c>
      <c r="L2301" s="1">
        <f t="shared" ref="L2301:O2301" si="2312">SUM(L2302:L2304)</f>
        <v>7.2877413971301325E-4</v>
      </c>
      <c r="M2301" s="1">
        <f t="shared" si="2312"/>
        <v>1.2097254077812922</v>
      </c>
      <c r="N2301" s="1">
        <f t="shared" si="2312"/>
        <v>0.66259387788994106</v>
      </c>
      <c r="O2301" s="1">
        <f t="shared" si="2312"/>
        <v>3.5121336753350565E-2</v>
      </c>
      <c r="P2301" s="1">
        <f>SUM(P2302:P2304)</f>
        <v>1.3477544646483419</v>
      </c>
      <c r="Q2301" s="1">
        <f>SUM(Q2302:Q2304)</f>
        <v>0.57337835306064622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1.46373817329124E-7</v>
      </c>
      <c r="G2302" s="1" cm="1">
        <f t="array" ref="G2302">SUMPRODUCT(([1]OUT_FinalEnergyCons!$B$4:$B$10000="var_ncap")*1, (ISNUMBER(SEARCH("SCOM-SHNGABR",[1]OUT_FinalEnergyCons!$A$4:$A$10000)))*1,[1]OUT_FinalEnergyCons!E$4:E$10000)</f>
        <v>9.3947876701254299E-7</v>
      </c>
      <c r="H2302" s="1" cm="1">
        <f t="array" ref="H2302">SUMPRODUCT(([1]OUT_FinalEnergyCons!$B$4:$B$10000="var_ncap")*1, (ISNUMBER(SEARCH("SCOM-SHNGABR",[1]OUT_FinalEnergyCons!$A$4:$A$10000)))*1,[1]OUT_FinalEnergyCons!F$4:F$10000)</f>
        <v>1.24389720115115E-6</v>
      </c>
      <c r="I2302" s="1" cm="1">
        <f t="array" ref="I2302">SUMPRODUCT(([1]OUT_FinalEnergyCons!$B$4:$B$10000="var_ncap")*1, (ISNUMBER(SEARCH("SCOM-SHNGABR",[1]OUT_FinalEnergyCons!$A$4:$A$10000)))*1,[1]OUT_FinalEnergyCons!G$4:G$10000)</f>
        <v>1.3836841784142601E-6</v>
      </c>
      <c r="J2302" s="1" cm="1">
        <f t="array" ref="J2302">SUMPRODUCT(([1]OUT_FinalEnergyCons!$B$4:$B$10000="var_ncap")*1, (ISNUMBER(SEARCH("SCOM-SHNGABR",[1]OUT_FinalEnergyCons!$A$4:$A$10000)))*1,[1]OUT_FinalEnergyCons!H$4:H$10000)</f>
        <v>1.32593666112655</v>
      </c>
      <c r="K2302" s="1" cm="1">
        <f t="array" ref="K2302">SUMPRODUCT(([1]OUT_FinalEnergyCons!$B$4:$B$10000="var_ncap")*1, (ISNUMBER(SEARCH("SCOM-SHNGABR",[1]OUT_FinalEnergyCons!$A$4:$A$10000)))*1,[1]OUT_FinalEnergyCons!I$4:I$10000)</f>
        <v>0.72339707908884798</v>
      </c>
      <c r="L2302" s="1" cm="1">
        <f t="array" ref="L2302">SUMPRODUCT(([1]OUT_FinalEnergyCons!$B$4:$B$10000="var_ncap")*1, (ISNUMBER(SEARCH("SCOM-SHNGABR",[1]OUT_FinalEnergyCons!$A$4:$A$10000)))*1,[1]OUT_FinalEnergyCons!J$4:J$10000)</f>
        <v>2.1962183620789E-6</v>
      </c>
      <c r="M2302" s="1" cm="1">
        <f t="array" ref="M2302">SUMPRODUCT(([1]OUT_FinalEnergyCons!$B$4:$B$10000="var_ncap")*1, (ISNUMBER(SEARCH("SCOM-SHNGABR",[1]OUT_FinalEnergyCons!$A$4:$A$10000)))*1,[1]OUT_FinalEnergyCons!K$4:K$10000)</f>
        <v>1.0785726121814101</v>
      </c>
      <c r="N2302" s="1" cm="1">
        <f t="array" ref="N2302">SUMPRODUCT(([1]OUT_FinalEnergyCons!$B$4:$B$10000="var_ncap")*1, (ISNUMBER(SEARCH("SCOM-SHNGABR",[1]OUT_FinalEnergyCons!$A$4:$A$10000)))*1,[1]OUT_FinalEnergyCons!L$4:L$10000)</f>
        <v>0.63641258002325096</v>
      </c>
      <c r="O2302" s="1" cm="1">
        <f t="array" ref="O2302">SUMPRODUCT(([1]OUT_FinalEnergyCons!$B$4:$B$10000="var_ncap")*1, (ISNUMBER(SEARCH("SCOM-SHNGABR",[1]OUT_FinalEnergyCons!$A$4:$A$10000)))*1,[1]OUT_FinalEnergyCons!M$4:M$10000)</f>
        <v>3.02797929455581E-2</v>
      </c>
      <c r="P2302" s="1" cm="1">
        <f t="array" ref="P2302">SUMPRODUCT(([1]OUT_FinalEnergyCons!$B$4:$B$10000="var_ncap")*1, (ISNUMBER(SEARCH("SCOM-SHNGABR",[1]OUT_FinalEnergyCons!$A$4:$A$10000)))*1,[1]OUT_FinalEnergyCons!N$4:N$10000)</f>
        <v>1.1207873249245</v>
      </c>
      <c r="Q2302" s="1" cm="1">
        <f t="array" ref="Q2302">SUMPRODUCT(([1]OUT_FinalEnergyCons!$B$4:$B$10000="var_ncap")*1, (ISNUMBER(SEARCH("SCOM-SHNGABR",[1]OUT_FinalEnergyCons!$A$4:$A$10000)))*1,[1]OUT_FinalEnergyCons!O$4:O$10000)</f>
        <v>0.51615994513733499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8.8852404377878E-7</v>
      </c>
      <c r="G2303" s="1" cm="1">
        <f t="array" ref="G2303">SUMPRODUCT(([1]OUT_FinalEnergyCons!$B$4:$B$10000="var_ncap")*1, (ISNUMBER(SEARCH("SCOM-SHngahp",[1]OUT_FinalEnergyCons!$A$4:$A$10000)))*1,[1]OUT_FinalEnergyCons!E$4:E$10000)</f>
        <v>3.5260654811408998E-5</v>
      </c>
      <c r="H2303" s="1" cm="1">
        <f t="array" ref="H2303">SUMPRODUCT(([1]OUT_FinalEnergyCons!$B$4:$B$10000="var_ncap")*1, (ISNUMBER(SEARCH("SCOM-SHngahp",[1]OUT_FinalEnergyCons!$A$4:$A$10000)))*1,[1]OUT_FinalEnergyCons!F$4:F$10000)</f>
        <v>9.1926548281602994E-5</v>
      </c>
      <c r="I2303" s="1" cm="1">
        <f t="array" ref="I2303">SUMPRODUCT(([1]OUT_FinalEnergyCons!$B$4:$B$10000="var_ncap")*1, (ISNUMBER(SEARCH("SCOM-SHngahp",[1]OUT_FinalEnergyCons!$A$4:$A$10000)))*1,[1]OUT_FinalEnergyCons!G$4:G$10000)</f>
        <v>2.33436318636808E-6</v>
      </c>
      <c r="J2303" s="1" cm="1">
        <f t="array" ref="J2303">SUMPRODUCT(([1]OUT_FinalEnergyCons!$B$4:$B$10000="var_ncap")*1, (ISNUMBER(SEARCH("SCOM-SHngahp",[1]OUT_FinalEnergyCons!$A$4:$A$10000)))*1,[1]OUT_FinalEnergyCons!H$4:H$10000)</f>
        <v>4.3203934829508001E-4</v>
      </c>
      <c r="K2303" s="1" cm="1">
        <f t="array" ref="K2303">SUMPRODUCT(([1]OUT_FinalEnergyCons!$B$4:$B$10000="var_ncap")*1, (ISNUMBER(SEARCH("SCOM-SHngahp",[1]OUT_FinalEnergyCons!$A$4:$A$10000)))*1,[1]OUT_FinalEnergyCons!I$4:I$10000)</f>
        <v>5.23779016481335E-4</v>
      </c>
      <c r="L2303" s="1" cm="1">
        <f t="array" ref="L2303">SUMPRODUCT(([1]OUT_FinalEnergyCons!$B$4:$B$10000="var_ncap")*1, (ISNUMBER(SEARCH("SCOM-SHngahp",[1]OUT_FinalEnergyCons!$A$4:$A$10000)))*1,[1]OUT_FinalEnergyCons!J$4:J$10000)</f>
        <v>7.2037952320772199E-4</v>
      </c>
      <c r="M2303" s="1" cm="1">
        <f t="array" ref="M2303">SUMPRODUCT(([1]OUT_FinalEnergyCons!$B$4:$B$10000="var_ncap")*1, (ISNUMBER(SEARCH("SCOM-SHngahp",[1]OUT_FinalEnergyCons!$A$4:$A$10000)))*1,[1]OUT_FinalEnergyCons!K$4:K$10000)</f>
        <v>1.46888299218129E-4</v>
      </c>
      <c r="N2303" s="1" cm="1">
        <f t="array" ref="N2303">SUMPRODUCT(([1]OUT_FinalEnergyCons!$B$4:$B$10000="var_ncap")*1, (ISNUMBER(SEARCH("SCOM-SHngahp",[1]OUT_FinalEnergyCons!$A$4:$A$10000)))*1,[1]OUT_FinalEnergyCons!L$4:L$10000)</f>
        <v>1.97133198725068E-4</v>
      </c>
      <c r="O2303" s="1" cm="1">
        <f t="array" ref="O2303">SUMPRODUCT(([1]OUT_FinalEnergyCons!$B$4:$B$10000="var_ncap")*1, (ISNUMBER(SEARCH("SCOM-SHngahp",[1]OUT_FinalEnergyCons!$A$4:$A$10000)))*1,[1]OUT_FinalEnergyCons!M$4:M$10000)</f>
        <v>2.9033617519560202E-3</v>
      </c>
      <c r="P2303" s="1" cm="1">
        <f t="array" ref="P2303">SUMPRODUCT(([1]OUT_FinalEnergyCons!$B$4:$B$10000="var_ncap")*1, (ISNUMBER(SEARCH("SCOM-SHngahp",[1]OUT_FinalEnergyCons!$A$4:$A$10000)))*1,[1]OUT_FinalEnergyCons!N$4:N$10000)</f>
        <v>1.8132926985858102E-5</v>
      </c>
      <c r="Q2303" s="1" cm="1">
        <f t="array" ref="Q2303">SUMPRODUCT(([1]OUT_FinalEnergyCons!$B$4:$B$10000="var_ncap")*1, (ISNUMBER(SEARCH("SCOM-SHngahp",[1]OUT_FinalEnergyCons!$A$4:$A$10000)))*1,[1]OUT_FinalEnergyCons!O$4:O$10000)</f>
        <v>7.8627095107414897E-3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2.00403611195469E-6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9.62887736292753E-6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4.32430411056194E-3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1.02754256256477E-5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0.104785279260024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3.5744190525383898E-2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6.19839814321236E-6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0.131005907300664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2.59841646679651E-2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1.93818205583644E-3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0.22694900679685601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4.9355698412569697E-2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5.7473051974247804E-6</v>
      </c>
      <c r="G2305" s="1">
        <f t="shared" si="2313"/>
        <v>3.4580379709797202E-2</v>
      </c>
      <c r="H2305" s="1">
        <f t="shared" si="2313"/>
        <v>1.33209256474576E-6</v>
      </c>
      <c r="I2305" s="1">
        <f t="shared" si="2313"/>
        <v>3.5160040531643999E-6</v>
      </c>
      <c r="J2305" s="1">
        <f t="shared" si="2313"/>
        <v>0.14569711059826401</v>
      </c>
      <c r="K2305" s="1">
        <f t="shared" si="2313"/>
        <v>3.56345582087291E-2</v>
      </c>
      <c r="L2305" s="1">
        <f t="shared" si="2313"/>
        <v>8.9563847044540301E-7</v>
      </c>
      <c r="M2305" s="1">
        <f t="shared" si="2313"/>
        <v>1.19222811501249E-4</v>
      </c>
      <c r="N2305" s="1">
        <f t="shared" si="2313"/>
        <v>2.9186831496663901E-2</v>
      </c>
      <c r="O2305" s="1">
        <f t="shared" si="2313"/>
        <v>4.8004844323170197E-3</v>
      </c>
      <c r="P2305" s="1">
        <f>P2306</f>
        <v>8.8944513988792797E-3</v>
      </c>
      <c r="Q2305" s="1">
        <f>Q2306</f>
        <v>1.8562174848928099E-2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5.7473051974247804E-6</v>
      </c>
      <c r="G2306" s="1" cm="1">
        <f t="array" ref="G2306">SUMPRODUCT(([1]OUT_FinalEnergyCons!$B$4:$B$10000="var_ncap")*1, (ISNUMBER(SEARCH("SCOM-SHWODBR",[1]OUT_FinalEnergyCons!$A$4:$A$10000)))*1,[1]OUT_FinalEnergyCons!E$4:E$10000)</f>
        <v>3.4580379709797202E-2</v>
      </c>
      <c r="H2306" s="1" cm="1">
        <f t="array" ref="H2306">SUMPRODUCT(([1]OUT_FinalEnergyCons!$B$4:$B$10000="var_ncap")*1, (ISNUMBER(SEARCH("SCOM-SHWODBR",[1]OUT_FinalEnergyCons!$A$4:$A$10000)))*1,[1]OUT_FinalEnergyCons!F$4:F$10000)</f>
        <v>1.33209256474576E-6</v>
      </c>
      <c r="I2306" s="1" cm="1">
        <f t="array" ref="I2306">SUMPRODUCT(([1]OUT_FinalEnergyCons!$B$4:$B$10000="var_ncap")*1, (ISNUMBER(SEARCH("SCOM-SHWODBR",[1]OUT_FinalEnergyCons!$A$4:$A$10000)))*1,[1]OUT_FinalEnergyCons!G$4:G$10000)</f>
        <v>3.5160040531643999E-6</v>
      </c>
      <c r="J2306" s="1" cm="1">
        <f t="array" ref="J2306">SUMPRODUCT(([1]OUT_FinalEnergyCons!$B$4:$B$10000="var_ncap")*1, (ISNUMBER(SEARCH("SCOM-SHWODBR",[1]OUT_FinalEnergyCons!$A$4:$A$10000)))*1,[1]OUT_FinalEnergyCons!H$4:H$10000)</f>
        <v>0.14569711059826401</v>
      </c>
      <c r="K2306" s="1" cm="1">
        <f t="array" ref="K2306">SUMPRODUCT(([1]OUT_FinalEnergyCons!$B$4:$B$10000="var_ncap")*1, (ISNUMBER(SEARCH("SCOM-SHWODBR",[1]OUT_FinalEnergyCons!$A$4:$A$10000)))*1,[1]OUT_FinalEnergyCons!I$4:I$10000)</f>
        <v>3.56345582087291E-2</v>
      </c>
      <c r="L2306" s="1" cm="1">
        <f t="array" ref="L2306">SUMPRODUCT(([1]OUT_FinalEnergyCons!$B$4:$B$10000="var_ncap")*1, (ISNUMBER(SEARCH("SCOM-SHWODBR",[1]OUT_FinalEnergyCons!$A$4:$A$10000)))*1,[1]OUT_FinalEnergyCons!J$4:J$10000)</f>
        <v>8.9563847044540301E-7</v>
      </c>
      <c r="M2306" s="1" cm="1">
        <f t="array" ref="M2306">SUMPRODUCT(([1]OUT_FinalEnergyCons!$B$4:$B$10000="var_ncap")*1, (ISNUMBER(SEARCH("SCOM-SHWODBR",[1]OUT_FinalEnergyCons!$A$4:$A$10000)))*1,[1]OUT_FinalEnergyCons!K$4:K$10000)</f>
        <v>1.19222811501249E-4</v>
      </c>
      <c r="N2306" s="1" cm="1">
        <f t="array" ref="N2306">SUMPRODUCT(([1]OUT_FinalEnergyCons!$B$4:$B$10000="var_ncap")*1, (ISNUMBER(SEARCH("SCOM-SHWODBR",[1]OUT_FinalEnergyCons!$A$4:$A$10000)))*1,[1]OUT_FinalEnergyCons!L$4:L$10000)</f>
        <v>2.9186831496663901E-2</v>
      </c>
      <c r="O2306" s="1" cm="1">
        <f t="array" ref="O2306">SUMPRODUCT(([1]OUT_FinalEnergyCons!$B$4:$B$10000="var_ncap")*1, (ISNUMBER(SEARCH("SCOM-SHWODBR",[1]OUT_FinalEnergyCons!$A$4:$A$10000)))*1,[1]OUT_FinalEnergyCons!M$4:M$10000)</f>
        <v>4.8004844323170197E-3</v>
      </c>
      <c r="P2306" s="1" cm="1">
        <f t="array" ref="P2306">SUMPRODUCT(([1]OUT_FinalEnergyCons!$B$4:$B$10000="var_ncap")*1, (ISNUMBER(SEARCH("SCOM-SHWODBR",[1]OUT_FinalEnergyCons!$A$4:$A$10000)))*1,[1]OUT_FinalEnergyCons!N$4:N$10000)</f>
        <v>8.8944513988792797E-3</v>
      </c>
      <c r="Q2306" s="1" cm="1">
        <f t="array" ref="Q2306">SUMPRODUCT(([1]OUT_FinalEnergyCons!$B$4:$B$10000="var_ncap")*1, (ISNUMBER(SEARCH("SCOM-SHWODBR",[1]OUT_FinalEnergyCons!$A$4:$A$10000)))*1,[1]OUT_FinalEnergyCons!O$4:O$10000)</f>
        <v>1.8562174848928099E-2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1.5096157430988301E-6</v>
      </c>
      <c r="G2307" s="1">
        <f t="shared" si="2314"/>
        <v>2.2108224112732201E-2</v>
      </c>
      <c r="H2307" s="1">
        <f t="shared" si="2314"/>
        <v>2.4491478214077698E-6</v>
      </c>
      <c r="I2307" s="1">
        <f t="shared" si="2314"/>
        <v>1.5441121015327399E-2</v>
      </c>
      <c r="J2307" s="1">
        <f t="shared" si="2314"/>
        <v>0.13509123175697299</v>
      </c>
      <c r="K2307" s="1">
        <f t="shared" si="2314"/>
        <v>7.6200649649167507E-2</v>
      </c>
      <c r="L2307" s="1">
        <f t="shared" si="2314"/>
        <v>2.0549885095235298E-6</v>
      </c>
      <c r="M2307" s="1">
        <f t="shared" si="2314"/>
        <v>0.14283011368637699</v>
      </c>
      <c r="N2307" s="1">
        <f t="shared" si="2314"/>
        <v>5.8686498739447299E-2</v>
      </c>
      <c r="O2307" s="1">
        <f t="shared" si="2314"/>
        <v>4.1337397587234304E-3</v>
      </c>
      <c r="P2307" s="1">
        <f>P2308</f>
        <v>0.135957861703629</v>
      </c>
      <c r="Q2307" s="1">
        <f>Q2308</f>
        <v>5.5833572881153502E-2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1.5096157430988301E-6</v>
      </c>
      <c r="G2308" s="1" cm="1">
        <f t="array" ref="G2308">SUMPRODUCT(([1]OUT_FinalEnergyCons!$B$4:$B$10000="var_ncap")*1,(ISNUMBER(SEARCH("SCOM-SHPLTBR",[1]OUT_FinalEnergyCons!$A$4:$A$10000)))*1,[1]OUT_FinalEnergyCons!E$4:E$10000)</f>
        <v>2.2108224112732201E-2</v>
      </c>
      <c r="H2308" s="1" cm="1">
        <f t="array" ref="H2308">SUMPRODUCT(([1]OUT_FinalEnergyCons!$B$4:$B$10000="var_ncap")*1,(ISNUMBER(SEARCH("SCOM-SHPLTBR",[1]OUT_FinalEnergyCons!$A$4:$A$10000)))*1,[1]OUT_FinalEnergyCons!F$4:F$10000)</f>
        <v>2.4491478214077698E-6</v>
      </c>
      <c r="I2308" s="1" cm="1">
        <f t="array" ref="I2308">SUMPRODUCT(([1]OUT_FinalEnergyCons!$B$4:$B$10000="var_ncap")*1,(ISNUMBER(SEARCH("SCOM-SHPLTBR",[1]OUT_FinalEnergyCons!$A$4:$A$10000)))*1,[1]OUT_FinalEnergyCons!G$4:G$10000)</f>
        <v>1.5441121015327399E-2</v>
      </c>
      <c r="J2308" s="1" cm="1">
        <f t="array" ref="J2308">SUMPRODUCT(([1]OUT_FinalEnergyCons!$B$4:$B$10000="var_ncap")*1,(ISNUMBER(SEARCH("SCOM-SHPLTBR",[1]OUT_FinalEnergyCons!$A$4:$A$10000)))*1,[1]OUT_FinalEnergyCons!H$4:H$10000)</f>
        <v>0.13509123175697299</v>
      </c>
      <c r="K2308" s="1" cm="1">
        <f t="array" ref="K2308">SUMPRODUCT(([1]OUT_FinalEnergyCons!$B$4:$B$10000="var_ncap")*1,(ISNUMBER(SEARCH("SCOM-SHPLTBR",[1]OUT_FinalEnergyCons!$A$4:$A$10000)))*1,[1]OUT_FinalEnergyCons!I$4:I$10000)</f>
        <v>7.6200649649167507E-2</v>
      </c>
      <c r="L2308" s="1" cm="1">
        <f t="array" ref="L2308">SUMPRODUCT(([1]OUT_FinalEnergyCons!$B$4:$B$10000="var_ncap")*1,(ISNUMBER(SEARCH("SCOM-SHPLTBR",[1]OUT_FinalEnergyCons!$A$4:$A$10000)))*1,[1]OUT_FinalEnergyCons!J$4:J$10000)</f>
        <v>2.0549885095235298E-6</v>
      </c>
      <c r="M2308" s="1" cm="1">
        <f t="array" ref="M2308">SUMPRODUCT(([1]OUT_FinalEnergyCons!$B$4:$B$10000="var_ncap")*1,(ISNUMBER(SEARCH("SCOM-SHPLTBR",[1]OUT_FinalEnergyCons!$A$4:$A$10000)))*1,[1]OUT_FinalEnergyCons!K$4:K$10000)</f>
        <v>0.14283011368637699</v>
      </c>
      <c r="N2308" s="1" cm="1">
        <f t="array" ref="N2308">SUMPRODUCT(([1]OUT_FinalEnergyCons!$B$4:$B$10000="var_ncap")*1,(ISNUMBER(SEARCH("SCOM-SHPLTBR",[1]OUT_FinalEnergyCons!$A$4:$A$10000)))*1,[1]OUT_FinalEnergyCons!L$4:L$10000)</f>
        <v>5.8686498739447299E-2</v>
      </c>
      <c r="O2308" s="1" cm="1">
        <f t="array" ref="O2308">SUMPRODUCT(([1]OUT_FinalEnergyCons!$B$4:$B$10000="var_ncap")*1,(ISNUMBER(SEARCH("SCOM-SHPLTBR",[1]OUT_FinalEnergyCons!$A$4:$A$10000)))*1,[1]OUT_FinalEnergyCons!M$4:M$10000)</f>
        <v>4.1337397587234304E-3</v>
      </c>
      <c r="P2308" s="1" cm="1">
        <f t="array" ref="P2308">SUMPRODUCT(([1]OUT_FinalEnergyCons!$B$4:$B$10000="var_ncap")*1,(ISNUMBER(SEARCH("SCOM-SHPLTBR",[1]OUT_FinalEnergyCons!$A$4:$A$10000)))*1,[1]OUT_FinalEnergyCons!N$4:N$10000)</f>
        <v>0.135957861703629</v>
      </c>
      <c r="Q2308" s="1" cm="1">
        <f t="array" ref="Q2308">SUMPRODUCT(([1]OUT_FinalEnergyCons!$B$4:$B$10000="var_ncap")*1,(ISNUMBER(SEARCH("SCOM-SHPLTBR",[1]OUT_FinalEnergyCons!$A$4:$A$10000)))*1,[1]OUT_FinalEnergyCons!O$4:O$10000)</f>
        <v>5.5833572881153502E-2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1.48071750210553E-5</v>
      </c>
      <c r="G2309" s="1">
        <f t="shared" si="2315"/>
        <v>8.7646753631308097E-3</v>
      </c>
      <c r="H2309" s="1">
        <f t="shared" si="2315"/>
        <v>1.38583455051034E-6</v>
      </c>
      <c r="I2309" s="1">
        <f t="shared" si="2315"/>
        <v>3.1028875021890998E-6</v>
      </c>
      <c r="J2309" s="1">
        <f t="shared" si="2315"/>
        <v>7.1729238447293994E-2</v>
      </c>
      <c r="K2309" s="1">
        <f t="shared" si="2315"/>
        <v>2.8110845908329699E-2</v>
      </c>
      <c r="L2309" s="1">
        <f t="shared" si="2315"/>
        <v>4.0368382844536103E-6</v>
      </c>
      <c r="M2309" s="1">
        <f t="shared" si="2315"/>
        <v>7.1732094483361597E-2</v>
      </c>
      <c r="N2309" s="1">
        <f t="shared" si="2315"/>
        <v>2.3792951838424201E-2</v>
      </c>
      <c r="O2309" s="1">
        <f t="shared" si="2315"/>
        <v>4.3254702172137597E-3</v>
      </c>
      <c r="P2309" s="1">
        <f>P2310</f>
        <v>6.6573697730332004E-2</v>
      </c>
      <c r="Q2309" s="1">
        <f>Q2310</f>
        <v>2.89646053383537E-2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1.48071750210553E-5</v>
      </c>
      <c r="G2310" s="1" cm="1">
        <f t="array" ref="G2310">SUMPRODUCT(([1]OUT_FinalEnergyCons!$B$4:$B$10000="var_ncap")*1, (ISNUMBER(SEARCH("SCOM-SHSOLBR",[1]OUT_FinalEnergyCons!$A$4:$A$10000)))*1,[1]OUT_FinalEnergyCons!E$4:E$10000)</f>
        <v>8.7646753631308097E-3</v>
      </c>
      <c r="H2310" s="1" cm="1">
        <f t="array" ref="H2310">SUMPRODUCT(([1]OUT_FinalEnergyCons!$B$4:$B$10000="var_ncap")*1, (ISNUMBER(SEARCH("SCOM-SHSOLBR",[1]OUT_FinalEnergyCons!$A$4:$A$10000)))*1,[1]OUT_FinalEnergyCons!F$4:F$10000)</f>
        <v>1.38583455051034E-6</v>
      </c>
      <c r="I2310" s="1" cm="1">
        <f t="array" ref="I2310">SUMPRODUCT(([1]OUT_FinalEnergyCons!$B$4:$B$10000="var_ncap")*1, (ISNUMBER(SEARCH("SCOM-SHSOLBR",[1]OUT_FinalEnergyCons!$A$4:$A$10000)))*1,[1]OUT_FinalEnergyCons!G$4:G$10000)</f>
        <v>3.1028875021890998E-6</v>
      </c>
      <c r="J2310" s="1" cm="1">
        <f t="array" ref="J2310">SUMPRODUCT(([1]OUT_FinalEnergyCons!$B$4:$B$10000="var_ncap")*1, (ISNUMBER(SEARCH("SCOM-SHSOLBR",[1]OUT_FinalEnergyCons!$A$4:$A$10000)))*1,[1]OUT_FinalEnergyCons!H$4:H$10000)</f>
        <v>7.1729238447293994E-2</v>
      </c>
      <c r="K2310" s="1" cm="1">
        <f t="array" ref="K2310">SUMPRODUCT(([1]OUT_FinalEnergyCons!$B$4:$B$10000="var_ncap")*1, (ISNUMBER(SEARCH("SCOM-SHSOLBR",[1]OUT_FinalEnergyCons!$A$4:$A$10000)))*1,[1]OUT_FinalEnergyCons!I$4:I$10000)</f>
        <v>2.8110845908329699E-2</v>
      </c>
      <c r="L2310" s="1" cm="1">
        <f t="array" ref="L2310">SUMPRODUCT(([1]OUT_FinalEnergyCons!$B$4:$B$10000="var_ncap")*1, (ISNUMBER(SEARCH("SCOM-SHSOLBR",[1]OUT_FinalEnergyCons!$A$4:$A$10000)))*1,[1]OUT_FinalEnergyCons!J$4:J$10000)</f>
        <v>4.0368382844536103E-6</v>
      </c>
      <c r="M2310" s="1" cm="1">
        <f t="array" ref="M2310">SUMPRODUCT(([1]OUT_FinalEnergyCons!$B$4:$B$10000="var_ncap")*1, (ISNUMBER(SEARCH("SCOM-SHSOLBR",[1]OUT_FinalEnergyCons!$A$4:$A$10000)))*1,[1]OUT_FinalEnergyCons!K$4:K$10000)</f>
        <v>7.1732094483361597E-2</v>
      </c>
      <c r="N2310" s="1" cm="1">
        <f t="array" ref="N2310">SUMPRODUCT(([1]OUT_FinalEnergyCons!$B$4:$B$10000="var_ncap")*1, (ISNUMBER(SEARCH("SCOM-SHSOLBR",[1]OUT_FinalEnergyCons!$A$4:$A$10000)))*1,[1]OUT_FinalEnergyCons!L$4:L$10000)</f>
        <v>2.3792951838424201E-2</v>
      </c>
      <c r="O2310" s="1" cm="1">
        <f t="array" ref="O2310">SUMPRODUCT(([1]OUT_FinalEnergyCons!$B$4:$B$10000="var_ncap")*1, (ISNUMBER(SEARCH("SCOM-SHSOLBR",[1]OUT_FinalEnergyCons!$A$4:$A$10000)))*1,[1]OUT_FinalEnergyCons!M$4:M$10000)</f>
        <v>4.3254702172137597E-3</v>
      </c>
      <c r="P2310" s="1" cm="1">
        <f t="array" ref="P2310">SUMPRODUCT(([1]OUT_FinalEnergyCons!$B$4:$B$10000="var_ncap")*1, (ISNUMBER(SEARCH("SCOM-SHSOLBR",[1]OUT_FinalEnergyCons!$A$4:$A$10000)))*1,[1]OUT_FinalEnergyCons!N$4:N$10000)</f>
        <v>6.6573697730332004E-2</v>
      </c>
      <c r="Q2310" s="1" cm="1">
        <f t="array" ref="Q2310">SUMPRODUCT(([1]OUT_FinalEnergyCons!$B$4:$B$10000="var_ncap")*1, (ISNUMBER(SEARCH("SCOM-SHSOLBR",[1]OUT_FinalEnergyCons!$A$4:$A$10000)))*1,[1]OUT_FinalEnergyCons!O$4:O$10000)</f>
        <v>2.89646053383537E-2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6.3286579127223001E-5</v>
      </c>
      <c r="J2311" s="1">
        <f t="shared" si="2316"/>
        <v>8.6491724524723903E-5</v>
      </c>
      <c r="K2311" s="1">
        <f t="shared" si="2316"/>
        <v>5.8845698733314599E-5</v>
      </c>
      <c r="L2311" s="1">
        <f t="shared" si="2316"/>
        <v>6.6519349789167499E-6</v>
      </c>
      <c r="M2311" s="1">
        <f t="shared" si="2316"/>
        <v>5.2322352543482397E-4</v>
      </c>
      <c r="N2311" s="1">
        <f t="shared" si="2316"/>
        <v>2.8961415855870599E-5</v>
      </c>
      <c r="O2311" s="1">
        <f t="shared" si="2316"/>
        <v>6.7327718478735199E-3</v>
      </c>
      <c r="P2311" s="1">
        <f>P2312</f>
        <v>6.9888349979980603E-3</v>
      </c>
      <c r="Q2311" s="1">
        <f>Q2312</f>
        <v>4.9638057762445097E-5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6.3286579127223001E-5</v>
      </c>
      <c r="J2312" s="1" cm="1">
        <f t="array" ref="J2312">SUMPRODUCT(([1]OUT_FinalEnergyCons!$B$4:$B$10000="var_ncap")*1, (ISNUMBER(SEARCH("SCOM-SHH2BR",[1]OUT_FinalEnergyCons!$A$4:$A$10000)))*1,[1]OUT_FinalEnergyCons!H$4:H$10000)</f>
        <v>8.6491724524723903E-5</v>
      </c>
      <c r="K2312" s="1" cm="1">
        <f t="array" ref="K2312">SUMPRODUCT(([1]OUT_FinalEnergyCons!$B$4:$B$10000="var_ncap")*1, (ISNUMBER(SEARCH("SCOM-SHH2BR",[1]OUT_FinalEnergyCons!$A$4:$A$10000)))*1,[1]OUT_FinalEnergyCons!I$4:I$10000)</f>
        <v>5.8845698733314599E-5</v>
      </c>
      <c r="L2312" s="1" cm="1">
        <f t="array" ref="L2312">SUMPRODUCT(([1]OUT_FinalEnergyCons!$B$4:$B$10000="var_ncap")*1, (ISNUMBER(SEARCH("SCOM-SHH2BR",[1]OUT_FinalEnergyCons!$A$4:$A$10000)))*1,[1]OUT_FinalEnergyCons!J$4:J$10000)</f>
        <v>6.6519349789167499E-6</v>
      </c>
      <c r="M2312" s="1" cm="1">
        <f t="array" ref="M2312">SUMPRODUCT(([1]OUT_FinalEnergyCons!$B$4:$B$10000="var_ncap")*1, (ISNUMBER(SEARCH("SCOM-SHH2BR",[1]OUT_FinalEnergyCons!$A$4:$A$10000)))*1,[1]OUT_FinalEnergyCons!K$4:K$10000)</f>
        <v>5.2322352543482397E-4</v>
      </c>
      <c r="N2312" s="1" cm="1">
        <f t="array" ref="N2312">SUMPRODUCT(([1]OUT_FinalEnergyCons!$B$4:$B$10000="var_ncap")*1, (ISNUMBER(SEARCH("SCOM-SHH2BR",[1]OUT_FinalEnergyCons!$A$4:$A$10000)))*1,[1]OUT_FinalEnergyCons!L$4:L$10000)</f>
        <v>2.8961415855870599E-5</v>
      </c>
      <c r="O2312" s="1" cm="1">
        <f t="array" ref="O2312">SUMPRODUCT(([1]OUT_FinalEnergyCons!$B$4:$B$10000="var_ncap")*1, (ISNUMBER(SEARCH("SCOM-SHH2BR",[1]OUT_FinalEnergyCons!$A$4:$A$10000)))*1,[1]OUT_FinalEnergyCons!M$4:M$10000)</f>
        <v>6.7327718478735199E-3</v>
      </c>
      <c r="P2312" s="1" cm="1">
        <f t="array" ref="P2312">SUMPRODUCT(([1]OUT_FinalEnergyCons!$B$4:$B$10000="var_ncap")*1, (ISNUMBER(SEARCH("SCOM-SHH2BR",[1]OUT_FinalEnergyCons!$A$4:$A$10000)))*1,[1]OUT_FinalEnergyCons!N$4:N$10000)</f>
        <v>6.9888349979980603E-3</v>
      </c>
      <c r="Q2312" s="1" cm="1">
        <f t="array" ref="Q2312">SUMPRODUCT(([1]OUT_FinalEnergyCons!$B$4:$B$10000="var_ncap")*1, (ISNUMBER(SEARCH("SCOM-SHH2BR",[1]OUT_FinalEnergyCons!$A$4:$A$10000)))*1,[1]OUT_FinalEnergyCons!O$4:O$10000)</f>
        <v>4.9638057762445097E-5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2.4586575716592599E-4</v>
      </c>
      <c r="G2313" s="3">
        <f t="shared" si="2317"/>
        <v>5.1380162092657201E-5</v>
      </c>
      <c r="H2313" s="3">
        <f t="shared" si="2317"/>
        <v>3.2805763121819901E-6</v>
      </c>
      <c r="I2313" s="3">
        <f t="shared" si="2317"/>
        <v>5.1575044408563402E-5</v>
      </c>
      <c r="J2313" s="3">
        <f t="shared" si="2317"/>
        <v>8.6381456627077926E-4</v>
      </c>
      <c r="K2313" s="3">
        <f t="shared" si="2317"/>
        <v>1.060469171967657E-3</v>
      </c>
      <c r="L2313" s="3">
        <f t="shared" ref="L2313:O2313" si="2318">SUM(L2314,L2318,L2321)</f>
        <v>2.5154388853043479E-4</v>
      </c>
      <c r="M2313" s="3">
        <f t="shared" si="2318"/>
        <v>9.811493173960479E-3</v>
      </c>
      <c r="N2313" s="3">
        <f t="shared" si="2318"/>
        <v>1.26326521848857E-4</v>
      </c>
      <c r="O2313" s="3">
        <f t="shared" si="2318"/>
        <v>3.2372746572436696E-2</v>
      </c>
      <c r="P2313" s="3">
        <f>SUM(P2314,P2318,P2321)</f>
        <v>1.7616897987663464E-2</v>
      </c>
      <c r="Q2313" s="3">
        <f>SUM(Q2314,Q2318,Q2321)</f>
        <v>1.1845264050161699E-2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2.4586575716592599E-4</v>
      </c>
      <c r="G2314" s="1" cm="1">
        <f t="array" ref="G2314">SUMPRODUCT(ISNUMBER(SEARCH("SUP_ELCH2*",[1]OUT_SyntheticFuels!$C$4:$C$1000))*1,("var_ncap"=[1]OUT_SyntheticFuels!$B$4:$B$1000)*1,[1]OUT_SyntheticFuels!F$4:F$1000)</f>
        <v>5.1380162092657201E-5</v>
      </c>
      <c r="H2314" s="1" cm="1">
        <f t="array" ref="H2314">SUMPRODUCT(ISNUMBER(SEARCH("SUP_ELCH2*",[1]OUT_SyntheticFuels!$C$4:$C$1000))*1,("var_ncap"=[1]OUT_SyntheticFuels!$B$4:$B$1000)*1,[1]OUT_SyntheticFuels!G$4:G$1000)</f>
        <v>3.2805763121819901E-6</v>
      </c>
      <c r="I2314" s="1" cm="1">
        <f t="array" ref="I2314">SUMPRODUCT(ISNUMBER(SEARCH("SUP_ELCH2*",[1]OUT_SyntheticFuels!$C$4:$C$1000))*1,("var_ncap"=[1]OUT_SyntheticFuels!$B$4:$B$1000)*1,[1]OUT_SyntheticFuels!H$4:H$1000)</f>
        <v>5.0988044218778318E-5</v>
      </c>
      <c r="J2314" s="1" cm="1">
        <f t="array" ref="J2314">SUMPRODUCT(ISNUMBER(SEARCH("SUP_ELCH2*",[1]OUT_SyntheticFuels!$C$4:$C$1000))*1,("var_ncap"=[1]OUT_SyntheticFuels!$B$4:$B$1000)*1,[1]OUT_SyntheticFuels!I$4:I$1000)</f>
        <v>8.6292707667630472E-4</v>
      </c>
      <c r="K2314" s="1" cm="1">
        <f t="array" ref="K2314">SUMPRODUCT(ISNUMBER(SEARCH("SUP_ELCH2*",[1]OUT_SyntheticFuels!$C$4:$C$1000))*1,("var_ncap"=[1]OUT_SyntheticFuels!$B$4:$B$1000)*1,[1]OUT_SyntheticFuels!J$4:J$1000)</f>
        <v>1.0594108188688154E-3</v>
      </c>
      <c r="L2314" s="1" cm="1">
        <f t="array" ref="L2314">SUMPRODUCT(ISNUMBER(SEARCH("SUP_ELCH2*",[1]OUT_SyntheticFuels!$C$4:$C$1000))*1,("var_ncap"=[1]OUT_SyntheticFuels!$B$4:$B$1000)*1,[1]OUT_SyntheticFuels!K$4:K$1000)</f>
        <v>2.4986683042192823E-4</v>
      </c>
      <c r="M2314" s="1" cm="1">
        <f t="array" ref="M2314">SUMPRODUCT(ISNUMBER(SEARCH("SUP_ELCH2*",[1]OUT_SyntheticFuels!$C$4:$C$1000))*1,("var_ncap"=[1]OUT_SyntheticFuels!$B$4:$B$1000)*1,[1]OUT_SyntheticFuels!L$4:L$1000)</f>
        <v>9.503719953024516E-3</v>
      </c>
      <c r="N2314" s="1" cm="1">
        <f t="array" ref="N2314">SUMPRODUCT(ISNUMBER(SEARCH("SUP_ELCH2*",[1]OUT_SyntheticFuels!$C$4:$C$1000))*1,("var_ncap"=[1]OUT_SyntheticFuels!$B$4:$B$1000)*1,[1]OUT_SyntheticFuels!M$4:M$1000)</f>
        <v>1.201862355552998E-4</v>
      </c>
      <c r="O2314" s="1" cm="1">
        <f t="array" ref="O2314">SUMPRODUCT(ISNUMBER(SEARCH("SUP_ELCH2*",[1]OUT_SyntheticFuels!$C$4:$C$1000))*1,("var_ncap"=[1]OUT_SyntheticFuels!$B$4:$B$1000)*1,[1]OUT_SyntheticFuels!N$4:N$1000)</f>
        <v>3.218649914811729E-2</v>
      </c>
      <c r="P2314" s="1" cm="1">
        <f t="array" ref="P2314">SUMPRODUCT(ISNUMBER(SEARCH("SUP_ELCH2*",[1]OUT_SyntheticFuels!$C$4:$C$1000))*1,("var_ncap"=[1]OUT_SyntheticFuels!$B$4:$B$1000)*1,[1]OUT_SyntheticFuels!O$4:O$1000)</f>
        <v>1.7594691539575959E-2</v>
      </c>
      <c r="Q2314" s="1" cm="1">
        <f t="array" ref="Q2314">SUMPRODUCT(ISNUMBER(SEARCH("SUP_ELCH2*",[1]OUT_SyntheticFuels!$C$4:$C$1000))*1,("var_ncap"=[1]OUT_SyntheticFuels!$B$4:$B$1000)*1,[1]OUT_SyntheticFuels!P$4:P$1000)</f>
        <v>1.0754067266472938E-2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2.4586575716592599E-4</v>
      </c>
      <c r="G2315" s="1">
        <f t="shared" si="2321"/>
        <v>5.1380162092657201E-5</v>
      </c>
      <c r="H2315" s="1">
        <f t="shared" si="2321"/>
        <v>3.2805763121819901E-6</v>
      </c>
      <c r="I2315" s="1">
        <f t="shared" si="2321"/>
        <v>4.4361105045231598E-5</v>
      </c>
      <c r="J2315" s="1">
        <f t="shared" si="2321"/>
        <v>8.2473346031876099E-4</v>
      </c>
      <c r="K2315" s="1">
        <f t="shared" si="2321"/>
        <v>6.5138402975400099E-4</v>
      </c>
      <c r="L2315" s="1">
        <f t="shared" ref="L2315:O2315" si="2322">L2314-L2316-L2317</f>
        <v>8.0350713497205818E-5</v>
      </c>
      <c r="M2315" s="1">
        <f t="shared" si="2322"/>
        <v>8.92224693391536E-3</v>
      </c>
      <c r="N2315" s="1">
        <f t="shared" si="2322"/>
        <v>8.7796575854270096E-5</v>
      </c>
      <c r="O2315" s="1">
        <f t="shared" si="2322"/>
        <v>3.1360036884508301E-2</v>
      </c>
      <c r="P2315" s="1">
        <f>P2314-P2316-P2317</f>
        <v>1.7577411920425001E-2</v>
      </c>
      <c r="Q2315" s="1">
        <f>Q2314-Q2316-Q2317</f>
        <v>9.1942294182844799E-3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6.6269391735467197E-6</v>
      </c>
      <c r="J2316" s="1" cm="1">
        <f t="array" ref="J2316">SUMPRODUCT(ISNUMBER(SEARCH("SUP_ELCH2*D",[1]OUT_SyntheticFuels!$C$4:$C$1000))*1,("var_ncap"=[1]OUT_SyntheticFuels!$B$4:$B$1000)*1,[1]OUT_SyntheticFuels!I$4:I$1000)</f>
        <v>3.8193616357543703E-5</v>
      </c>
      <c r="K2316" s="1" cm="1">
        <f t="array" ref="K2316">SUMPRODUCT(ISNUMBER(SEARCH("SUP_ELCH2*D",[1]OUT_SyntheticFuels!$C$4:$C$1000))*1,("var_ncap"=[1]OUT_SyntheticFuels!$B$4:$B$1000)*1,[1]OUT_SyntheticFuels!J$4:J$1000)</f>
        <v>7.3654163493826303E-5</v>
      </c>
      <c r="L2316" s="1" cm="1">
        <f t="array" ref="L2316">SUMPRODUCT(ISNUMBER(SEARCH("SUP_ELCH2*D",[1]OUT_SyntheticFuels!$C$4:$C$1000))*1,("var_ncap"=[1]OUT_SyntheticFuels!$B$4:$B$1000)*1,[1]OUT_SyntheticFuels!K$4:K$1000)</f>
        <v>3.0903393249278402E-5</v>
      </c>
      <c r="M2316" s="1" cm="1">
        <f t="array" ref="M2316">SUMPRODUCT(ISNUMBER(SEARCH("SUP_ELCH2*D",[1]OUT_SyntheticFuels!$C$4:$C$1000))*1,("var_ncap"=[1]OUT_SyntheticFuels!$B$4:$B$1000)*1,[1]OUT_SyntheticFuels!L$4:L$1000)</f>
        <v>3.9431004755161402E-5</v>
      </c>
      <c r="N2316" s="1" cm="1">
        <f t="array" ref="N2316">SUMPRODUCT(ISNUMBER(SEARCH("SUP_ELCH2*D",[1]OUT_SyntheticFuels!$C$4:$C$1000))*1,("var_ncap"=[1]OUT_SyntheticFuels!$B$4:$B$1000)*1,[1]OUT_SyntheticFuels!M$4:M$1000)</f>
        <v>1.5587462630035201E-5</v>
      </c>
      <c r="O2316" s="1" cm="1">
        <f t="array" ref="O2316">SUMPRODUCT(ISNUMBER(SEARCH("SUP_ELCH2*D",[1]OUT_SyntheticFuels!$C$4:$C$1000))*1,("var_ncap"=[1]OUT_SyntheticFuels!$B$4:$B$1000)*1,[1]OUT_SyntheticFuels!N$4:N$1000)</f>
        <v>1.03622190921441E-4</v>
      </c>
      <c r="P2316" s="1" cm="1">
        <f t="array" ref="P2316">SUMPRODUCT(ISNUMBER(SEARCH("SUP_ELCH2*D",[1]OUT_SyntheticFuels!$C$4:$C$1000))*1,("var_ncap"=[1]OUT_SyntheticFuels!$B$4:$B$1000)*1,[1]OUT_SyntheticFuels!O$4:O$1000)</f>
        <v>7.54622011787808E-6</v>
      </c>
      <c r="Q2316" s="1" cm="1">
        <f t="array" ref="Q2316">SUMPRODUCT(ISNUMBER(SEARCH("SUP_ELCH2*D",[1]OUT_SyntheticFuels!$C$4:$C$1000))*1,("var_ncap"=[1]OUT_SyntheticFuels!$B$4:$B$1000)*1,[1]OUT_SyntheticFuels!P$4:P$1000)</f>
        <v>1.77214013098119E-4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3.34372625620988E-4</v>
      </c>
      <c r="L2317" s="1" cm="1">
        <f t="array" ref="L2317">SUMPRODUCT(ISNUMBER(SEARCH("SUP_ELCH2*SOEC*",[1]OUT_SyntheticFuels!$C$4:$C$1000))*1,("var_ncap"=[1]OUT_SyntheticFuels!$B$4:$B$1000)*1,[1]OUT_SyntheticFuels!K$4:K$1000)</f>
        <v>1.3861272367544401E-4</v>
      </c>
      <c r="M2317" s="1" cm="1">
        <f t="array" ref="M2317">SUMPRODUCT(ISNUMBER(SEARCH("SUP_ELCH2*SOEC*",[1]OUT_SyntheticFuels!$C$4:$C$1000))*1,("var_ncap"=[1]OUT_SyntheticFuels!$B$4:$B$1000)*1,[1]OUT_SyntheticFuels!L$4:L$1000)</f>
        <v>5.4204201435399495E-4</v>
      </c>
      <c r="N2317" s="1" cm="1">
        <f t="array" ref="N2317">SUMPRODUCT(ISNUMBER(SEARCH("SUP_ELCH2*SOEC*",[1]OUT_SyntheticFuels!$C$4:$C$1000))*1,("var_ncap"=[1]OUT_SyntheticFuels!$B$4:$B$1000)*1,[1]OUT_SyntheticFuels!M$4:M$1000)</f>
        <v>1.6802197070994498E-5</v>
      </c>
      <c r="O2317" s="1" cm="1">
        <f t="array" ref="O2317">SUMPRODUCT(ISNUMBER(SEARCH("SUP_ELCH2*SOEC*",[1]OUT_SyntheticFuels!$C$4:$C$1000))*1,("var_ncap"=[1]OUT_SyntheticFuels!$B$4:$B$1000)*1,[1]OUT_SyntheticFuels!N$4:N$1000)</f>
        <v>7.2284007268754499E-4</v>
      </c>
      <c r="P2317" s="1" cm="1">
        <f t="array" ref="P2317">SUMPRODUCT(ISNUMBER(SEARCH("SUP_ELCH2*SOEC*",[1]OUT_SyntheticFuels!$C$4:$C$1000))*1,("var_ncap"=[1]OUT_SyntheticFuels!$B$4:$B$1000)*1,[1]OUT_SyntheticFuels!O$4:O$1000)</f>
        <v>9.7333990330786199E-6</v>
      </c>
      <c r="Q2317" s="1" cm="1">
        <f t="array" ref="Q2317">SUMPRODUCT(ISNUMBER(SEARCH("SUP_ELCH2*SOEC*",[1]OUT_SyntheticFuels!$C$4:$C$1000))*1,("var_ncap"=[1]OUT_SyntheticFuels!$B$4:$B$1000)*1,[1]OUT_SyntheticFuels!P$4:P$1000)</f>
        <v>1.3826238350903399E-3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5.8700018978508699E-7</v>
      </c>
      <c r="J2318" s="1">
        <f t="shared" si="2323"/>
        <v>8.8748959447458295E-7</v>
      </c>
      <c r="K2318" s="1">
        <f t="shared" si="2323"/>
        <v>1.0583530988415499E-6</v>
      </c>
      <c r="L2318" s="1">
        <f t="shared" ref="L2318:O2318" si="2324">SUM(L2319:L2320)</f>
        <v>1.6770581085065601E-6</v>
      </c>
      <c r="M2318" s="1">
        <f t="shared" si="2324"/>
        <v>1.3441976359302701E-4</v>
      </c>
      <c r="N2318" s="1">
        <f t="shared" si="2324"/>
        <v>2.8276906647193199E-6</v>
      </c>
      <c r="O2318" s="1">
        <f t="shared" si="2324"/>
        <v>5.9409360649506E-5</v>
      </c>
      <c r="P2318" s="1">
        <f>SUM(P2319:P2320)</f>
        <v>5.3199330300654903E-6</v>
      </c>
      <c r="Q2318" s="1">
        <f>SUM(Q2319:Q2320)</f>
        <v>2.4160226617243801E-4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5.8700018978508699E-7</v>
      </c>
      <c r="J2319" s="1" cm="1">
        <f t="array" ref="J2319">SUMPRODUCT(ISNUMBER(SEARCH("SUP_NGAH2",[1]OUT_SyntheticFuels!$C$4:$C$1000))*1,("var_ncap"=[1]OUT_SyntheticFuels!$B$4:$B$1000)*1,[1]OUT_SyntheticFuels!I$4:I$1000)-J2320</f>
        <v>8.8748959447458295E-7</v>
      </c>
      <c r="K2319" s="1" cm="1">
        <f t="array" ref="K2319">SUMPRODUCT(ISNUMBER(SEARCH("SUP_NGAH2",[1]OUT_SyntheticFuels!$C$4:$C$1000))*1,("var_ncap"=[1]OUT_SyntheticFuels!$B$4:$B$1000)*1,[1]OUT_SyntheticFuels!J$4:J$1000)-K2320</f>
        <v>1.0583530988415499E-6</v>
      </c>
      <c r="L2319" s="1" cm="1">
        <f t="array" ref="L2319">SUMPRODUCT(ISNUMBER(SEARCH("SUP_NGAH2",[1]OUT_SyntheticFuels!$C$4:$C$1000))*1,("var_ncap"=[1]OUT_SyntheticFuels!$B$4:$B$1000)*1,[1]OUT_SyntheticFuels!K$4:K$1000)-L2320</f>
        <v>1.6770581085065601E-6</v>
      </c>
      <c r="M2319" s="1" cm="1">
        <f t="array" ref="M2319">SUMPRODUCT(ISNUMBER(SEARCH("SUP_NGAH2",[1]OUT_SyntheticFuels!$C$4:$C$1000))*1,("var_ncap"=[1]OUT_SyntheticFuels!$B$4:$B$1000)*1,[1]OUT_SyntheticFuels!L$4:L$1000)-M2320</f>
        <v>1.3441976359302701E-4</v>
      </c>
      <c r="N2319" s="1" cm="1">
        <f t="array" ref="N2319">SUMPRODUCT(ISNUMBER(SEARCH("SUP_NGAH2",[1]OUT_SyntheticFuels!$C$4:$C$1000))*1,("var_ncap"=[1]OUT_SyntheticFuels!$B$4:$B$1000)*1,[1]OUT_SyntheticFuels!M$4:M$1000)-N2320</f>
        <v>2.8276906647193199E-6</v>
      </c>
      <c r="O2319" s="1" cm="1">
        <f t="array" ref="O2319">SUMPRODUCT(ISNUMBER(SEARCH("SUP_NGAH2",[1]OUT_SyntheticFuels!$C$4:$C$1000))*1,("var_ncap"=[1]OUT_SyntheticFuels!$B$4:$B$1000)*1,[1]OUT_SyntheticFuels!N$4:N$1000)-O2320</f>
        <v>5.9409360649506E-5</v>
      </c>
      <c r="P2319" s="1" cm="1">
        <f t="array" ref="P2319">SUMPRODUCT(ISNUMBER(SEARCH("SUP_NGAH2",[1]OUT_SyntheticFuels!$C$4:$C$1000))*1,("var_ncap"=[1]OUT_SyntheticFuels!$B$4:$B$1000)*1,[1]OUT_SyntheticFuels!O$4:O$1000)-P2320</f>
        <v>5.3199330300654903E-6</v>
      </c>
      <c r="Q2319" s="1" cm="1">
        <f t="array" ref="Q2319">SUMPRODUCT(ISNUMBER(SEARCH("SUP_NGAH2",[1]OUT_SyntheticFuels!$C$4:$C$1000))*1,("var_ncap"=[1]OUT_SyntheticFuels!$B$4:$B$1000)*1,[1]OUT_SyntheticFuels!P$4:P$1000)-Q2320</f>
        <v>2.4160226617243801E-4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0</v>
      </c>
      <c r="L2320" s="1" cm="1">
        <f t="array" ref="L2320">SUMPRODUCT(ISNUMBER(SEARCH("SUP_NGAH2CCS",[1]OUT_SyntheticFuels!$C$4:$C$1000))*1,("var_ncap"=[1]OUT_SyntheticFuels!$B$4:$B$1000)*1,[1]OUT_SyntheticFuels!K$4:K$1000)</f>
        <v>0</v>
      </c>
      <c r="M2320" s="1" cm="1">
        <f t="array" ref="M2320">SUMPRODUCT(ISNUMBER(SEARCH("SUP_NGAH2CCS",[1]OUT_SyntheticFuels!$C$4:$C$1000))*1,("var_ncap"=[1]OUT_SyntheticFuels!$B$4:$B$1000)*1,[1]OUT_SyntheticFuels!L$4:L$1000)</f>
        <v>0</v>
      </c>
      <c r="N2320" s="1" cm="1">
        <f t="array" ref="N2320">SUMPRODUCT(ISNUMBER(SEARCH("SUP_NGAH2CCS",[1]OUT_SyntheticFuels!$C$4:$C$1000))*1,("var_ncap"=[1]OUT_SyntheticFuels!$B$4:$B$1000)*1,[1]OUT_SyntheticFuels!M$4:M$1000)</f>
        <v>0</v>
      </c>
      <c r="O2320" s="1" cm="1">
        <f t="array" ref="O2320">SUMPRODUCT(ISNUMBER(SEARCH("SUP_NGAH2CCS",[1]OUT_SyntheticFuels!$C$4:$C$1000))*1,("var_ncap"=[1]OUT_SyntheticFuels!$B$4:$B$1000)*1,[1]OUT_SyntheticFuels!N$4:N$1000)</f>
        <v>0</v>
      </c>
      <c r="P2320" s="1" cm="1">
        <f t="array" ref="P2320">SUMPRODUCT(ISNUMBER(SEARCH("SUP_NGAH2CCS",[1]OUT_SyntheticFuels!$C$4:$C$1000))*1,("var_ncap"=[1]OUT_SyntheticFuels!$B$4:$B$1000)*1,[1]OUT_SyntheticFuels!O$4:O$1000)</f>
        <v>0</v>
      </c>
      <c r="Q2320" s="1" cm="1">
        <f t="array" ref="Q2320">SUMPRODUCT(ISNUMBER(SEARCH("SUP_NGAH2CCS",[1]OUT_SyntheticFuels!$C$4:$C$1000))*1,("var_ncap"=[1]OUT_SyntheticFuels!$B$4:$B$1000)*1,[1]OUT_SyntheticFuels!P$4:P$1000)</f>
        <v>0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1.7335345734293501E-4</v>
      </c>
      <c r="N2321" s="1">
        <f t="shared" si="2326"/>
        <v>3.3125956288378902E-6</v>
      </c>
      <c r="O2321" s="1">
        <f t="shared" si="2326"/>
        <v>1.26838063669901E-4</v>
      </c>
      <c r="P2321" s="1">
        <f>SUM(P2322:P2323)</f>
        <v>1.6886515057437802E-5</v>
      </c>
      <c r="Q2321" s="1">
        <f>SUM(Q2322:Q2323)</f>
        <v>8.4959451751632196E-4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1.7335345734293501E-4</v>
      </c>
      <c r="N2322" s="1" cm="1">
        <f t="array" ref="N2322">SUMPRODUCT(ISNUMBER(SEARCH("SUP_WODH2",[1]OUT_SyntheticFuels!$C$4:$C$1000))*1,("var_ncap"=[1]OUT_SyntheticFuels!$B$4:$B$1000)*1,[1]OUT_SyntheticFuels!M$4:M$1000)-N2323</f>
        <v>3.3125956288378902E-6</v>
      </c>
      <c r="O2322" s="1" cm="1">
        <f t="array" ref="O2322">SUMPRODUCT(ISNUMBER(SEARCH("SUP_WODH2",[1]OUT_SyntheticFuels!$C$4:$C$1000))*1,("var_ncap"=[1]OUT_SyntheticFuels!$B$4:$B$1000)*1,[1]OUT_SyntheticFuels!N$4:N$1000)-O2323</f>
        <v>1.26838063669901E-4</v>
      </c>
      <c r="P2322" s="1" cm="1">
        <f t="array" ref="P2322">SUMPRODUCT(ISNUMBER(SEARCH("SUP_WODH2",[1]OUT_SyntheticFuels!$C$4:$C$1000))*1,("var_ncap"=[1]OUT_SyntheticFuels!$B$4:$B$1000)*1,[1]OUT_SyntheticFuels!O$4:O$1000)-P2323</f>
        <v>1.6886515057437802E-5</v>
      </c>
      <c r="Q2322" s="1" cm="1">
        <f t="array" ref="Q2322">SUMPRODUCT(ISNUMBER(SEARCH("SUP_WODH2",[1]OUT_SyntheticFuels!$C$4:$C$1000))*1,("var_ncap"=[1]OUT_SyntheticFuels!$B$4:$B$1000)*1,[1]OUT_SyntheticFuels!P$4:P$1000)-Q2323</f>
        <v>8.4959451751632196E-4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</v>
      </c>
      <c r="N2323" s="1" cm="1">
        <f t="array" ref="N2323">SUMPRODUCT(ISNUMBER(SEARCH("SUP_WODH2CCS",[1]OUT_SyntheticFuels!$C$4:$C$1000))*1,("var_ncap"=[1]OUT_SyntheticFuels!$B$4:$B$1000)*1,[1]OUT_SyntheticFuels!M$4:M$1000)</f>
        <v>0</v>
      </c>
      <c r="O2323" s="1" cm="1">
        <f t="array" ref="O2323">SUMPRODUCT(ISNUMBER(SEARCH("SUP_WODH2CCS",[1]OUT_SyntheticFuels!$C$4:$C$1000))*1,("var_ncap"=[1]OUT_SyntheticFuels!$B$4:$B$1000)*1,[1]OUT_SyntheticFuels!N$4:N$1000)</f>
        <v>0</v>
      </c>
      <c r="P2323" s="1" cm="1">
        <f t="array" ref="P2323">SUMPRODUCT(ISNUMBER(SEARCH("SUP_WODH2CCS",[1]OUT_SyntheticFuels!$C$4:$C$1000))*1,("var_ncap"=[1]OUT_SyntheticFuels!$B$4:$B$1000)*1,[1]OUT_SyntheticFuels!O$4:O$1000)</f>
        <v>0</v>
      </c>
      <c r="Q2323" s="1" cm="1">
        <f t="array" ref="Q2323">SUMPRODUCT(ISNUMBER(SEARCH("SUP_WODH2CCS",[1]OUT_SyntheticFuels!$C$4:$C$1000))*1,("var_ncap"=[1]OUT_SyntheticFuels!$B$4:$B$1000)*1,[1]OUT_SyntheticFuels!P$4:P$1000)</f>
        <v>0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2.21072932281538E-7</v>
      </c>
      <c r="G2325" s="7" cm="1">
        <f t="array" ref="G2325">SUMPRODUCT(("CT_CWODBDS"=[1]OUT_SyntheticFuels!$C$4:$C$1000)*1,("var_ncap"=[1]OUT_SyntheticFuels!$B$4:$B$1000)*1,[1]OUT_SyntheticFuels!F$4:F$1000)</f>
        <v>1.4629590648226099E-7</v>
      </c>
      <c r="H2325" s="7" cm="1">
        <f t="array" ref="H2325">SUMPRODUCT(("CT_CWODBDS"=[1]OUT_SyntheticFuels!$C$4:$C$1000)*1,("var_ncap"=[1]OUT_SyntheticFuels!$B$4:$B$1000)*1,[1]OUT_SyntheticFuels!G$4:G$1000)</f>
        <v>1.76440384690085E-7</v>
      </c>
      <c r="I2325" s="7" cm="1">
        <f t="array" ref="I2325">SUMPRODUCT(("CT_CWODBDS"=[1]OUT_SyntheticFuels!$C$4:$C$1000)*1,("var_ncap"=[1]OUT_SyntheticFuels!$B$4:$B$1000)*1,[1]OUT_SyntheticFuels!H$4:H$1000)</f>
        <v>1.7439481377427301E-7</v>
      </c>
      <c r="J2325" s="7" cm="1">
        <f t="array" ref="J2325">SUMPRODUCT(("CT_CWODBDS"=[1]OUT_SyntheticFuels!$C$4:$C$1000)*1,("var_ncap"=[1]OUT_SyntheticFuels!$B$4:$B$1000)*1,[1]OUT_SyntheticFuels!I$4:I$1000)</f>
        <v>1.7084848059774401E-5</v>
      </c>
      <c r="K2325" s="7" cm="1">
        <f t="array" ref="K2325">SUMPRODUCT(("CT_CWODBDS"=[1]OUT_SyntheticFuels!$C$4:$C$1000)*1,("var_ncap"=[1]OUT_SyntheticFuels!$B$4:$B$1000)*1,[1]OUT_SyntheticFuels!J$4:J$1000)</f>
        <v>1.2800405891898199E-5</v>
      </c>
      <c r="L2325" s="7" cm="1">
        <f t="array" ref="L2325">SUMPRODUCT(("CT_CWODBDS"=[1]OUT_SyntheticFuels!$C$4:$C$1000)*1,("var_ncap"=[1]OUT_SyntheticFuels!$B$4:$B$1000)*1,[1]OUT_SyntheticFuels!K$4:K$1000)</f>
        <v>1.10162312222738E-5</v>
      </c>
      <c r="M2325" s="7" cm="1">
        <f t="array" ref="M2325">SUMPRODUCT(("CT_CWODBDS"=[1]OUT_SyntheticFuels!$C$4:$C$1000)*1,("var_ncap"=[1]OUT_SyntheticFuels!$B$4:$B$1000)*1,[1]OUT_SyntheticFuels!L$4:L$1000)</f>
        <v>1.6576616607196301E-4</v>
      </c>
      <c r="N2325" s="7" cm="1">
        <f t="array" ref="N2325">SUMPRODUCT(("CT_CWODBDS"=[1]OUT_SyntheticFuels!$C$4:$C$1000)*1,("var_ncap"=[1]OUT_SyntheticFuels!$B$4:$B$1000)*1,[1]OUT_SyntheticFuels!M$4:M$1000)</f>
        <v>3.19075031500207E-4</v>
      </c>
      <c r="O2325" s="7" cm="1">
        <f t="array" ref="O2325">SUMPRODUCT(("CT_CWODBDS"=[1]OUT_SyntheticFuels!$C$4:$C$1000)*1,("var_ncap"=[1]OUT_SyntheticFuels!$B$4:$B$1000)*1,[1]OUT_SyntheticFuels!N$4:N$1000)</f>
        <v>8.1586947500442292E-3</v>
      </c>
      <c r="P2325" s="7" cm="1">
        <f t="array" ref="P2325">SUMPRODUCT(("CT_CWODBDS"=[1]OUT_SyntheticFuels!$C$4:$C$1000)*1,("var_ncap"=[1]OUT_SyntheticFuels!$B$4:$B$1000)*1,[1]OUT_SyntheticFuels!O$4:O$1000)</f>
        <v>8.4084837488920997E-2</v>
      </c>
      <c r="Q2325" s="7" cm="1">
        <f t="array" ref="Q2325">SUMPRODUCT(("CT_CWODBDS"=[1]OUT_SyntheticFuels!$C$4:$C$1000)*1,("var_ncap"=[1]OUT_SyntheticFuels!$B$4:$B$1000)*1,[1]OUT_SyntheticFuels!P$4:P$1000)</f>
        <v>3.99977417860252E-2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0</v>
      </c>
      <c r="L2326" s="7" cm="1">
        <f t="array" ref="L2326">SUMPRODUCT(("CT_CWODBDSCCS"=[1]OUT_SyntheticFuels!$C$4:$C$1000)*1,("var_ncap"=[1]OUT_SyntheticFuels!$B$4:$B$1000)*1,[1]OUT_SyntheticFuels!K$4:K$1000)</f>
        <v>0</v>
      </c>
      <c r="M2326" s="7" cm="1">
        <f t="array" ref="M2326">SUMPRODUCT(("CT_CWODBDSCCS"=[1]OUT_SyntheticFuels!$C$4:$C$1000)*1,("var_ncap"=[1]OUT_SyntheticFuels!$B$4:$B$1000)*1,[1]OUT_SyntheticFuels!L$4:L$1000)</f>
        <v>0</v>
      </c>
      <c r="N2326" s="7" cm="1">
        <f t="array" ref="N2326">SUMPRODUCT(("CT_CWODBDSCCS"=[1]OUT_SyntheticFuels!$C$4:$C$1000)*1,("var_ncap"=[1]OUT_SyntheticFuels!$B$4:$B$1000)*1,[1]OUT_SyntheticFuels!M$4:M$1000)</f>
        <v>0</v>
      </c>
      <c r="O2326" s="7" cm="1">
        <f t="array" ref="O2326">SUMPRODUCT(("CT_CWODBDSCCS"=[1]OUT_SyntheticFuels!$C$4:$C$1000)*1,("var_ncap"=[1]OUT_SyntheticFuels!$B$4:$B$1000)*1,[1]OUT_SyntheticFuels!N$4:N$1000)</f>
        <v>0</v>
      </c>
      <c r="P2326" s="7" cm="1">
        <f t="array" ref="P2326">SUMPRODUCT(("CT_CWODBDSCCS"=[1]OUT_SyntheticFuels!$C$4:$C$1000)*1,("var_ncap"=[1]OUT_SyntheticFuels!$B$4:$B$1000)*1,[1]OUT_SyntheticFuels!O$4:O$1000)</f>
        <v>0</v>
      </c>
      <c r="Q2326" s="7" cm="1">
        <f t="array" ref="Q2326">SUMPRODUCT(("CT_CWODBDSCCS"=[1]OUT_SyntheticFuels!$C$4:$C$1000)*1,("var_ncap"=[1]OUT_SyntheticFuels!$B$4:$B$1000)*1,[1]OUT_SyntheticFuels!P$4:P$1000)</f>
        <v>0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4.9193508276858498E-3</v>
      </c>
      <c r="G2327" s="7" cm="1">
        <f t="array" ref="G2327">SUMPRODUCT(("CT_CWODETH"=[1]OUT_SyntheticFuels!$C$4:$C$1000)*1,("var_ncap"=[1]OUT_SyntheticFuels!$B$4:$B$1000)*1,[1]OUT_SyntheticFuels!F$4:F$1000)</f>
        <v>1.5325244665299499E-7</v>
      </c>
      <c r="H2327" s="7" cm="1">
        <f t="array" ref="H2327">SUMPRODUCT(("CT_CWODETH"=[1]OUT_SyntheticFuels!$C$4:$C$1000)*1,("var_ncap"=[1]OUT_SyntheticFuels!$B$4:$B$1000)*1,[1]OUT_SyntheticFuels!G$4:G$1000)</f>
        <v>1.87566439048917E-7</v>
      </c>
      <c r="I2327" s="7" cm="1">
        <f t="array" ref="I2327">SUMPRODUCT(("CT_CWODETH"=[1]OUT_SyntheticFuels!$C$4:$C$1000)*1,("var_ncap"=[1]OUT_SyntheticFuels!$B$4:$B$1000)*1,[1]OUT_SyntheticFuels!H$4:H$1000)</f>
        <v>1.58683148118877E-7</v>
      </c>
      <c r="J2327" s="7" cm="1">
        <f t="array" ref="J2327">SUMPRODUCT(("CT_CWODETH"=[1]OUT_SyntheticFuels!$C$4:$C$1000)*1,("var_ncap"=[1]OUT_SyntheticFuels!$B$4:$B$1000)*1,[1]OUT_SyntheticFuels!I$4:I$1000)</f>
        <v>1.3940058506557301E-6</v>
      </c>
      <c r="K2327" s="7" cm="1">
        <f t="array" ref="K2327">SUMPRODUCT(("CT_CWODETH"=[1]OUT_SyntheticFuels!$C$4:$C$1000)*1,("var_ncap"=[1]OUT_SyntheticFuels!$B$4:$B$1000)*1,[1]OUT_SyntheticFuels!J$4:J$1000)</f>
        <v>7.27436765718847E-6</v>
      </c>
      <c r="L2327" s="7" cm="1">
        <f t="array" ref="L2327">SUMPRODUCT(("CT_CWODETH"=[1]OUT_SyntheticFuels!$C$4:$C$1000)*1,("var_ncap"=[1]OUT_SyntheticFuels!$B$4:$B$1000)*1,[1]OUT_SyntheticFuels!K$4:K$1000)</f>
        <v>9.7440316605960997E-6</v>
      </c>
      <c r="M2327" s="7" cm="1">
        <f t="array" ref="M2327">SUMPRODUCT(("CT_CWODETH"=[1]OUT_SyntheticFuels!$C$4:$C$1000)*1,("var_ncap"=[1]OUT_SyntheticFuels!$B$4:$B$1000)*1,[1]OUT_SyntheticFuels!L$4:L$1000)</f>
        <v>1.7273018397975901E-5</v>
      </c>
      <c r="N2327" s="7" cm="1">
        <f t="array" ref="N2327">SUMPRODUCT(("CT_CWODETH"=[1]OUT_SyntheticFuels!$C$4:$C$1000)*1,("var_ncap"=[1]OUT_SyntheticFuels!$B$4:$B$1000)*1,[1]OUT_SyntheticFuels!M$4:M$1000)</f>
        <v>1.07755588877104E-6</v>
      </c>
      <c r="O2327" s="7" cm="1">
        <f t="array" ref="O2327">SUMPRODUCT(("CT_CWODETH"=[1]OUT_SyntheticFuels!$C$4:$C$1000)*1,("var_ncap"=[1]OUT_SyntheticFuels!$B$4:$B$1000)*1,[1]OUT_SyntheticFuels!N$4:N$1000)</f>
        <v>2.7807254883518402E-5</v>
      </c>
      <c r="P2327" s="7" cm="1">
        <f t="array" ref="P2327">SUMPRODUCT(("CT_CWODETH"=[1]OUT_SyntheticFuels!$C$4:$C$1000)*1,("var_ncap"=[1]OUT_SyntheticFuels!$B$4:$B$1000)*1,[1]OUT_SyntheticFuels!O$4:O$1000)</f>
        <v>3.1227002931330899E-6</v>
      </c>
      <c r="Q2327" s="7" cm="1">
        <f t="array" ref="Q2327">SUMPRODUCT(("CT_CWODETH"=[1]OUT_SyntheticFuels!$C$4:$C$1000)*1,("var_ncap"=[1]OUT_SyntheticFuels!$B$4:$B$1000)*1,[1]OUT_SyntheticFuels!P$4:P$1000)</f>
        <v>7.0582011451444498E-5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0</v>
      </c>
      <c r="L2328" s="7" cm="1">
        <f t="array" ref="L2328">SUMPRODUCT(("CT_CWODETHCCS"=[1]OUT_SyntheticFuels!$C$4:$C$1000)*1,("var_ncap"=[1]OUT_SyntheticFuels!$B$4:$B$1000)*1,[1]OUT_SyntheticFuels!K$4:K$1000)</f>
        <v>0</v>
      </c>
      <c r="M2328" s="7" cm="1">
        <f t="array" ref="M2328">SUMPRODUCT(("CT_CWODETHCCS"=[1]OUT_SyntheticFuels!$C$4:$C$1000)*1,("var_ncap"=[1]OUT_SyntheticFuels!$B$4:$B$1000)*1,[1]OUT_SyntheticFuels!L$4:L$1000)</f>
        <v>0</v>
      </c>
      <c r="N2328" s="7" cm="1">
        <f t="array" ref="N2328">SUMPRODUCT(("CT_CWODETHCCS"=[1]OUT_SyntheticFuels!$C$4:$C$1000)*1,("var_ncap"=[1]OUT_SyntheticFuels!$B$4:$B$1000)*1,[1]OUT_SyntheticFuels!M$4:M$1000)</f>
        <v>0</v>
      </c>
      <c r="O2328" s="7" cm="1">
        <f t="array" ref="O2328">SUMPRODUCT(("CT_CWODETHCCS"=[1]OUT_SyntheticFuels!$C$4:$C$1000)*1,("var_ncap"=[1]OUT_SyntheticFuels!$B$4:$B$1000)*1,[1]OUT_SyntheticFuels!N$4:N$1000)</f>
        <v>0</v>
      </c>
      <c r="P2328" s="7" cm="1">
        <f t="array" ref="P2328">SUMPRODUCT(("CT_CWODETHCCS"=[1]OUT_SyntheticFuels!$C$4:$C$1000)*1,("var_ncap"=[1]OUT_SyntheticFuels!$B$4:$B$1000)*1,[1]OUT_SyntheticFuels!O$4:O$1000)</f>
        <v>0</v>
      </c>
      <c r="Q2328" s="7" cm="1">
        <f t="array" ref="Q2328">SUMPRODUCT(("CT_CWODETHCCS"=[1]OUT_SyntheticFuels!$C$4:$C$1000)*1,("var_ncap"=[1]OUT_SyntheticFuels!$B$4:$B$1000)*1,[1]OUT_SyntheticFuels!P$4:P$1000)</f>
        <v>0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4.95156266656024E-2</v>
      </c>
      <c r="G2329" s="7" cm="1">
        <f t="array" ref="G2329">SUMPRODUCT(("SUP_MNRBIO"=[1]OUT_SyntheticFuels!$C$4:$C$1000)*1,("var_ncap"=[1]OUT_SyntheticFuels!$B$4:$B$1000)*1,[1]OUT_SyntheticFuels!F$4:F$1000)</f>
        <v>0.112771963508909</v>
      </c>
      <c r="H2329" s="7" cm="1">
        <f t="array" ref="H2329">SUMPRODUCT(("SUP_MNRBIO"=[1]OUT_SyntheticFuels!$C$4:$C$1000)*1,("var_ncap"=[1]OUT_SyntheticFuels!$B$4:$B$1000)*1,[1]OUT_SyntheticFuels!G$4:G$1000)</f>
        <v>1.12008874695926E-4</v>
      </c>
      <c r="I2329" s="7" cm="1">
        <f t="array" ref="I2329">SUMPRODUCT(("SUP_MNRBIO"=[1]OUT_SyntheticFuels!$C$4:$C$1000)*1,("var_ncap"=[1]OUT_SyntheticFuels!$B$4:$B$1000)*1,[1]OUT_SyntheticFuels!H$4:H$1000)</f>
        <v>2.0895825232909398E-6</v>
      </c>
      <c r="J2329" s="7" cm="1">
        <f t="array" ref="J2329">SUMPRODUCT(("SUP_MNRBIO"=[1]OUT_SyntheticFuels!$C$4:$C$1000)*1,("var_ncap"=[1]OUT_SyntheticFuels!$B$4:$B$1000)*1,[1]OUT_SyntheticFuels!I$4:I$1000)</f>
        <v>5.5314885106848604E-6</v>
      </c>
      <c r="K2329" s="7" cm="1">
        <f t="array" ref="K2329">SUMPRODUCT(("SUP_MNRBIO"=[1]OUT_SyntheticFuels!$C$4:$C$1000)*1,("var_ncap"=[1]OUT_SyntheticFuels!$B$4:$B$1000)*1,[1]OUT_SyntheticFuels!J$4:J$1000)</f>
        <v>7.2428314038040495E-2</v>
      </c>
      <c r="L2329" s="7" cm="1">
        <f t="array" ref="L2329">SUMPRODUCT(("SUP_MNRBIO"=[1]OUT_SyntheticFuels!$C$4:$C$1000)*1,("var_ncap"=[1]OUT_SyntheticFuels!$B$4:$B$1000)*1,[1]OUT_SyntheticFuels!K$4:K$1000)</f>
        <v>8.9959954190720906E-2</v>
      </c>
      <c r="M2329" s="7" cm="1">
        <f t="array" ref="M2329">SUMPRODUCT(("SUP_MNRBIO"=[1]OUT_SyntheticFuels!$C$4:$C$1000)*1,("var_ncap"=[1]OUT_SyntheticFuels!$B$4:$B$1000)*1,[1]OUT_SyntheticFuels!L$4:L$1000)</f>
        <v>2.52778031707781E-5</v>
      </c>
      <c r="N2329" s="7" cm="1">
        <f t="array" ref="N2329">SUMPRODUCT(("SUP_MNRBIO"=[1]OUT_SyntheticFuels!$C$4:$C$1000)*1,("var_ncap"=[1]OUT_SyntheticFuels!$B$4:$B$1000)*1,[1]OUT_SyntheticFuels!M$4:M$1000)</f>
        <v>9.5981088637340107E-3</v>
      </c>
      <c r="O2329" s="7" cm="1">
        <f t="array" ref="O2329">SUMPRODUCT(("SUP_MNRBIO"=[1]OUT_SyntheticFuels!$C$4:$C$1000)*1,("var_ncap"=[1]OUT_SyntheticFuels!$B$4:$B$1000)*1,[1]OUT_SyntheticFuels!N$4:N$1000)</f>
        <v>6.2837193183339704E-2</v>
      </c>
      <c r="P2329" s="7" cm="1">
        <f t="array" ref="P2329">SUMPRODUCT(("SUP_MNRBIO"=[1]OUT_SyntheticFuels!$C$4:$C$1000)*1,("var_ncap"=[1]OUT_SyntheticFuels!$B$4:$B$1000)*1,[1]OUT_SyntheticFuels!O$4:O$1000)</f>
        <v>8.9958732516737999E-2</v>
      </c>
      <c r="Q2329" s="7" cm="1">
        <f t="array" ref="Q2329">SUMPRODUCT(("SUP_MNRBIO"=[1]OUT_SyntheticFuels!$C$4:$C$1000)*1,("var_ncap"=[1]OUT_SyntheticFuels!$B$4:$B$1000)*1,[1]OUT_SyntheticFuels!P$4:P$1000)</f>
        <v>3.5185681025454403E-5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4.0978529294905704E-3</v>
      </c>
      <c r="G2330" s="7" cm="1">
        <f t="array" ref="G2330">SUMPRODUCT(("SUP_WSTBIO"=[1]OUT_SyntheticFuels!$C$4:$C$1000)*1,("var_ncap"=[1]OUT_SyntheticFuels!$B$4:$B$1000)*1,[1]OUT_SyntheticFuels!F$4:F$1000)</f>
        <v>5.0873723599249802E-3</v>
      </c>
      <c r="H2330" s="7" cm="1">
        <f t="array" ref="H2330">SUMPRODUCT(("SUP_WSTBIO"=[1]OUT_SyntheticFuels!$C$4:$C$1000)*1,("var_ncap"=[1]OUT_SyntheticFuels!$B$4:$B$1000)*1,[1]OUT_SyntheticFuels!G$4:G$1000)</f>
        <v>1.1877457892188901E-6</v>
      </c>
      <c r="I2330" s="7" cm="1">
        <f t="array" ref="I2330">SUMPRODUCT(("SUP_WSTBIO"=[1]OUT_SyntheticFuels!$C$4:$C$1000)*1,("var_ncap"=[1]OUT_SyntheticFuels!$B$4:$B$1000)*1,[1]OUT_SyntheticFuels!H$4:H$1000)</f>
        <v>7.2848850364387693E-2</v>
      </c>
      <c r="J2330" s="7" cm="1">
        <f t="array" ref="J2330">SUMPRODUCT(("SUP_WSTBIO"=[1]OUT_SyntheticFuels!$C$4:$C$1000)*1,("var_ncap"=[1]OUT_SyntheticFuels!$B$4:$B$1000)*1,[1]OUT_SyntheticFuels!I$4:I$1000)</f>
        <v>0.11685352750179299</v>
      </c>
      <c r="K2330" s="7" cm="1">
        <f t="array" ref="K2330">SUMPRODUCT(("SUP_WSTBIO"=[1]OUT_SyntheticFuels!$C$4:$C$1000)*1,("var_ncap"=[1]OUT_SyntheticFuels!$B$4:$B$1000)*1,[1]OUT_SyntheticFuels!J$4:J$1000)</f>
        <v>1.5940901457178001E-2</v>
      </c>
      <c r="L2330" s="7" cm="1">
        <f t="array" ref="L2330">SUMPRODUCT(("SUP_WSTBIO"=[1]OUT_SyntheticFuels!$C$4:$C$1000)*1,("var_ncap"=[1]OUT_SyntheticFuels!$B$4:$B$1000)*1,[1]OUT_SyntheticFuels!K$4:K$1000)</f>
        <v>2.1850117075600702E-2</v>
      </c>
      <c r="M2330" s="7" cm="1">
        <f t="array" ref="M2330">SUMPRODUCT(("SUP_WSTBIO"=[1]OUT_SyntheticFuels!$C$4:$C$1000)*1,("var_ncap"=[1]OUT_SyntheticFuels!$B$4:$B$1000)*1,[1]OUT_SyntheticFuels!L$4:L$1000)</f>
        <v>4.3685633862677598E-2</v>
      </c>
      <c r="N2330" s="7" cm="1">
        <f t="array" ref="N2330">SUMPRODUCT(("SUP_WSTBIO"=[1]OUT_SyntheticFuels!$C$4:$C$1000)*1,("var_ncap"=[1]OUT_SyntheticFuels!$B$4:$B$1000)*1,[1]OUT_SyntheticFuels!M$4:M$1000)</f>
        <v>8.3490443481131396E-2</v>
      </c>
      <c r="O2330" s="7" cm="1">
        <f t="array" ref="O2330">SUMPRODUCT(("SUP_WSTBIO"=[1]OUT_SyntheticFuels!$C$4:$C$1000)*1,("var_ncap"=[1]OUT_SyntheticFuels!$B$4:$B$1000)*1,[1]OUT_SyntheticFuels!N$4:N$1000)</f>
        <v>4.9299019206354697E-2</v>
      </c>
      <c r="P2330" s="7" cm="1">
        <f t="array" ref="P2330">SUMPRODUCT(("SUP_WSTBIO"=[1]OUT_SyntheticFuels!$C$4:$C$1000)*1,("var_ncap"=[1]OUT_SyntheticFuels!$B$4:$B$1000)*1,[1]OUT_SyntheticFuels!O$4:O$1000)</f>
        <v>2.18492288025589E-2</v>
      </c>
      <c r="Q2330" s="7" cm="1">
        <f t="array" ref="Q2330">SUMPRODUCT(("SUP_WSTBIO"=[1]OUT_SyntheticFuels!$C$4:$C$1000)*1,("var_ncap"=[1]OUT_SyntheticFuels!$B$4:$B$1000)*1,[1]OUT_SyntheticFuels!P$4:P$1000)</f>
        <v>4.36701756020949E-2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2.38552790914553E-5</v>
      </c>
      <c r="L2332" s="7" cm="1">
        <f t="array" ref="L2332">SUMPRODUCT(("SUP_WSTHTGBIO"=[1]OUT_SyntheticFuels!$C$4:$C$1000)*1,("var_ncap"=[1]OUT_SyntheticFuels!$B$4:$B$1000)*1,[1]OUT_SyntheticFuels!K$4:K$1000)</f>
        <v>1.1523961491073501E-6</v>
      </c>
      <c r="M2332" s="7" cm="1">
        <f t="array" ref="M2332">SUMPRODUCT(("SUP_WSTHTGBIO"=[1]OUT_SyntheticFuels!$C$4:$C$1000)*1,("var_ncap"=[1]OUT_SyntheticFuels!$B$4:$B$1000)*1,[1]OUT_SyntheticFuels!L$4:L$1000)</f>
        <v>4.5220343256790697E-6</v>
      </c>
      <c r="N2332" s="7" cm="1">
        <f t="array" ref="N2332">SUMPRODUCT(("SUP_WSTHTGBIO"=[1]OUT_SyntheticFuels!$C$4:$C$1000)*1,("var_ncap"=[1]OUT_SyntheticFuels!$B$4:$B$1000)*1,[1]OUT_SyntheticFuels!M$4:M$1000)</f>
        <v>8.7542338138714003E-7</v>
      </c>
      <c r="O2332" s="7" cm="1">
        <f t="array" ref="O2332">SUMPRODUCT(("SUP_WSTHTGBIO"=[1]OUT_SyntheticFuels!$C$4:$C$1000)*1,("var_ncap"=[1]OUT_SyntheticFuels!$B$4:$B$1000)*1,[1]OUT_SyntheticFuels!N$4:N$1000)</f>
        <v>2.8444833835189701E-5</v>
      </c>
      <c r="P2332" s="7" cm="1">
        <f t="array" ref="P2332">SUMPRODUCT(("SUP_WSTHTGBIO"=[1]OUT_SyntheticFuels!$C$4:$C$1000)*1,("var_ncap"=[1]OUT_SyntheticFuels!$B$4:$B$1000)*1,[1]OUT_SyntheticFuels!O$4:O$1000)</f>
        <v>5.5316988950392901E-7</v>
      </c>
      <c r="Q2332" s="7" cm="1">
        <f t="array" ref="Q2332">SUMPRODUCT(("SUP_WSTHTGBIO"=[1]OUT_SyntheticFuels!$C$4:$C$1000)*1,("var_ncap"=[1]OUT_SyntheticFuels!$B$4:$B$1000)*1,[1]OUT_SyntheticFuels!P$4:P$1000)</f>
        <v>3.4613837681537202E-5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0</v>
      </c>
      <c r="L2333" s="7" cm="1">
        <f t="array" ref="L2333">SUMPRODUCT(("SUP_WSTHTGBIOCCS"=[1]OUT_SyntheticFuels!$C$4:$C$1000)*1,("var_ncap"=[1]OUT_SyntheticFuels!$B$4:$B$1000)*1,[1]OUT_SyntheticFuels!K$4:K$1000)</f>
        <v>0</v>
      </c>
      <c r="M2333" s="7" cm="1">
        <f t="array" ref="M2333">SUMPRODUCT(("SUP_WSTHTGBIOCCS"=[1]OUT_SyntheticFuels!$C$4:$C$1000)*1,("var_ncap"=[1]OUT_SyntheticFuels!$B$4:$B$1000)*1,[1]OUT_SyntheticFuels!L$4:L$1000)</f>
        <v>0</v>
      </c>
      <c r="N2333" s="7" cm="1">
        <f t="array" ref="N2333">SUMPRODUCT(("SUP_WSTHTGBIOCCS"=[1]OUT_SyntheticFuels!$C$4:$C$1000)*1,("var_ncap"=[1]OUT_SyntheticFuels!$B$4:$B$1000)*1,[1]OUT_SyntheticFuels!M$4:M$1000)</f>
        <v>0</v>
      </c>
      <c r="O2333" s="7" cm="1">
        <f t="array" ref="O2333">SUMPRODUCT(("SUP_WSTHTGBIOCCS"=[1]OUT_SyntheticFuels!$C$4:$C$1000)*1,("var_ncap"=[1]OUT_SyntheticFuels!$B$4:$B$1000)*1,[1]OUT_SyntheticFuels!N$4:N$1000)</f>
        <v>0</v>
      </c>
      <c r="P2333" s="7" cm="1">
        <f t="array" ref="P2333">SUMPRODUCT(("SUP_WSTHTGBIOCCS"=[1]OUT_SyntheticFuels!$C$4:$C$1000)*1,("var_ncap"=[1]OUT_SyntheticFuels!$B$4:$B$1000)*1,[1]OUT_SyntheticFuels!O$4:O$1000)</f>
        <v>0</v>
      </c>
      <c r="Q2333" s="7" cm="1">
        <f t="array" ref="Q2333">SUMPRODUCT(("SUP_WSTHTGBIOCCS"=[1]OUT_SyntheticFuels!$C$4:$C$1000)*1,("var_ncap"=[1]OUT_SyntheticFuels!$B$4:$B$1000)*1,[1]OUT_SyntheticFuels!P$4:P$1000)</f>
        <v>0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6.8981381141069405E-7</v>
      </c>
      <c r="G2334" s="7" cm="1">
        <f t="array" ref="G2334">SUMPRODUCT(("SUP_WODBIO"=[1]OUT_SyntheticFuels!$C$4:$C$1000)*1,("var_ncap"=[1]OUT_SyntheticFuels!$B$4:$B$1000)*1,[1]OUT_SyntheticFuels!F$4:F$1000)</f>
        <v>1.62084000473145E-5</v>
      </c>
      <c r="H2334" s="7" cm="1">
        <f t="array" ref="H2334">SUMPRODUCT(("SUP_WODBIO"=[1]OUT_SyntheticFuels!$C$4:$C$1000)*1,("var_ncap"=[1]OUT_SyntheticFuels!$B$4:$B$1000)*1,[1]OUT_SyntheticFuels!G$4:G$1000)</f>
        <v>1.08102099076732E-6</v>
      </c>
      <c r="I2334" s="7" cm="1">
        <f t="array" ref="I2334">SUMPRODUCT(("SUP_WODBIO"=[1]OUT_SyntheticFuels!$C$4:$C$1000)*1,("var_ncap"=[1]OUT_SyntheticFuels!$B$4:$B$1000)*1,[1]OUT_SyntheticFuels!H$4:H$1000)</f>
        <v>4.4039229497550699E-7</v>
      </c>
      <c r="J2334" s="7" cm="1">
        <f t="array" ref="J2334">SUMPRODUCT(("SUP_WODBIO"=[1]OUT_SyntheticFuels!$C$4:$C$1000)*1,("var_ncap"=[1]OUT_SyntheticFuels!$B$4:$B$1000)*1,[1]OUT_SyntheticFuels!I$4:I$1000)</f>
        <v>1.28886162307452E-5</v>
      </c>
      <c r="K2334" s="7" cm="1">
        <f t="array" ref="K2334">SUMPRODUCT(("SUP_WODBIO"=[1]OUT_SyntheticFuels!$C$4:$C$1000)*1,("var_ncap"=[1]OUT_SyntheticFuels!$B$4:$B$1000)*1,[1]OUT_SyntheticFuels!J$4:J$1000)</f>
        <v>3.9973987359576599E-6</v>
      </c>
      <c r="L2334" s="7" cm="1">
        <f t="array" ref="L2334">SUMPRODUCT(("SUP_WODBIO"=[1]OUT_SyntheticFuels!$C$4:$C$1000)*1,("var_ncap"=[1]OUT_SyntheticFuels!$B$4:$B$1000)*1,[1]OUT_SyntheticFuels!K$4:K$1000)</f>
        <v>1.0393729613906999E-5</v>
      </c>
      <c r="M2334" s="7" cm="1">
        <f t="array" ref="M2334">SUMPRODUCT(("SUP_WODBIO"=[1]OUT_SyntheticFuels!$C$4:$C$1000)*1,("var_ncap"=[1]OUT_SyntheticFuels!$B$4:$B$1000)*1,[1]OUT_SyntheticFuels!L$4:L$1000)</f>
        <v>1.6655216888813301E-5</v>
      </c>
      <c r="N2334" s="7" cm="1">
        <f t="array" ref="N2334">SUMPRODUCT(("SUP_WODBIO"=[1]OUT_SyntheticFuels!$C$4:$C$1000)*1,("var_ncap"=[1]OUT_SyntheticFuels!$B$4:$B$1000)*1,[1]OUT_SyntheticFuels!M$4:M$1000)</f>
        <v>1.3607698334245999E-6</v>
      </c>
      <c r="O2334" s="7" cm="1">
        <f t="array" ref="O2334">SUMPRODUCT(("SUP_WODBIO"=[1]OUT_SyntheticFuels!$C$4:$C$1000)*1,("var_ncap"=[1]OUT_SyntheticFuels!$B$4:$B$1000)*1,[1]OUT_SyntheticFuels!N$4:N$1000)</f>
        <v>2.3642175932048299E-5</v>
      </c>
      <c r="P2334" s="7" cm="1">
        <f t="array" ref="P2334">SUMPRODUCT(("SUP_WODBIO"=[1]OUT_SyntheticFuels!$C$4:$C$1000)*1,("var_ncap"=[1]OUT_SyntheticFuels!$B$4:$B$1000)*1,[1]OUT_SyntheticFuels!O$4:O$1000)</f>
        <v>3.41307231828497E-6</v>
      </c>
      <c r="Q2334" s="7" cm="1">
        <f t="array" ref="Q2334">SUMPRODUCT(("SUP_WODBIO"=[1]OUT_SyntheticFuels!$C$4:$C$1000)*1,("var_ncap"=[1]OUT_SyntheticFuels!$B$4:$B$1000)*1,[1]OUT_SyntheticFuels!P$4:P$1000)</f>
        <v>6.8454062341917102E-5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0</v>
      </c>
      <c r="L2335" s="7" cm="1">
        <f t="array" ref="L2335">SUMPRODUCT(("SUP_WODBIOCCS"=[1]OUT_SyntheticFuels!$C$4:$C$1000)*1,("var_ncap"=[1]OUT_SyntheticFuels!$B$4:$B$1000)*1,[1]OUT_SyntheticFuels!K$4:K$1000)</f>
        <v>0</v>
      </c>
      <c r="M2335" s="7" cm="1">
        <f t="array" ref="M2335">SUMPRODUCT(("SUP_WODBIOCCS"=[1]OUT_SyntheticFuels!$C$4:$C$1000)*1,("var_ncap"=[1]OUT_SyntheticFuels!$B$4:$B$1000)*1,[1]OUT_SyntheticFuels!L$4:L$1000)</f>
        <v>0</v>
      </c>
      <c r="N2335" s="7" cm="1">
        <f t="array" ref="N2335">SUMPRODUCT(("SUP_WODBIOCCS"=[1]OUT_SyntheticFuels!$C$4:$C$1000)*1,("var_ncap"=[1]OUT_SyntheticFuels!$B$4:$B$1000)*1,[1]OUT_SyntheticFuels!M$4:M$1000)</f>
        <v>0</v>
      </c>
      <c r="O2335" s="7" cm="1">
        <f t="array" ref="O2335">SUMPRODUCT(("SUP_WODBIOCCS"=[1]OUT_SyntheticFuels!$C$4:$C$1000)*1,("var_ncap"=[1]OUT_SyntheticFuels!$B$4:$B$1000)*1,[1]OUT_SyntheticFuels!N$4:N$1000)</f>
        <v>0</v>
      </c>
      <c r="P2335" s="7" cm="1">
        <f t="array" ref="P2335">SUMPRODUCT(("SUP_WODBIOCCS"=[1]OUT_SyntheticFuels!$C$4:$C$1000)*1,("var_ncap"=[1]OUT_SyntheticFuels!$B$4:$B$1000)*1,[1]OUT_SyntheticFuels!O$4:O$1000)</f>
        <v>0</v>
      </c>
      <c r="Q2335" s="7" cm="1">
        <f t="array" ref="Q2335">SUMPRODUCT(("SUP_WODBIOCCS"=[1]OUT_SyntheticFuels!$C$4:$C$1000)*1,("var_ncap"=[1]OUT_SyntheticFuels!$B$4:$B$1000)*1,[1]OUT_SyntheticFuels!P$4:P$1000)</f>
        <v>0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1.43925658059049E-2</v>
      </c>
      <c r="G2336" s="7" cm="1">
        <f t="array" ref="G2336">SUMPRODUCT(("SUP_BIONGA"=[1]OUT_SyntheticFuels!$C$4:$C$1000)*1,("var_ncap"=[1]OUT_SyntheticFuels!$B$4:$B$1000)*1,[1]OUT_SyntheticFuels!F$4:F$1000)</f>
        <v>6.9795144968457304E-2</v>
      </c>
      <c r="H2336" s="7" cm="1">
        <f t="array" ref="H2336">SUMPRODUCT(("SUP_BIONGA"=[1]OUT_SyntheticFuels!$C$4:$C$1000)*1,("var_ncap"=[1]OUT_SyntheticFuels!$B$4:$B$1000)*1,[1]OUT_SyntheticFuels!G$4:G$1000)</f>
        <v>4.4784950454477801E-7</v>
      </c>
      <c r="I2336" s="7" cm="1">
        <f t="array" ref="I2336">SUMPRODUCT(("SUP_BIONGA"=[1]OUT_SyntheticFuels!$C$4:$C$1000)*1,("var_ncap"=[1]OUT_SyntheticFuels!$B$4:$B$1000)*1,[1]OUT_SyntheticFuels!H$4:H$1000)</f>
        <v>4.0839939301215201E-7</v>
      </c>
      <c r="J2336" s="7" cm="1">
        <f t="array" ref="J2336">SUMPRODUCT(("SUP_BIONGA"=[1]OUT_SyntheticFuels!$C$4:$C$1000)*1,("var_ncap"=[1]OUT_SyntheticFuels!$B$4:$B$1000)*1,[1]OUT_SyntheticFuels!I$4:I$1000)</f>
        <v>1.50886478303987E-2</v>
      </c>
      <c r="K2336" s="7" cm="1">
        <f t="array" ref="K2336">SUMPRODUCT(("SUP_BIONGA"=[1]OUT_SyntheticFuels!$C$4:$C$1000)*1,("var_ncap"=[1]OUT_SyntheticFuels!$B$4:$B$1000)*1,[1]OUT_SyntheticFuels!J$4:J$1000)</f>
        <v>3.9765958161876898E-2</v>
      </c>
      <c r="L2336" s="7" cm="1">
        <f t="array" ref="L2336">SUMPRODUCT(("SUP_BIONGA"=[1]OUT_SyntheticFuels!$C$4:$C$1000)*1,("var_ncap"=[1]OUT_SyntheticFuels!$B$4:$B$1000)*1,[1]OUT_SyntheticFuels!K$4:K$1000)</f>
        <v>4.8877835153134097E-2</v>
      </c>
      <c r="M2336" s="7" cm="1">
        <f t="array" ref="M2336">SUMPRODUCT(("SUP_BIONGA"=[1]OUT_SyntheticFuels!$C$4:$C$1000)*1,("var_ncap"=[1]OUT_SyntheticFuels!$B$4:$B$1000)*1,[1]OUT_SyntheticFuels!L$4:L$1000)</f>
        <v>5.2084420110414899E-5</v>
      </c>
      <c r="N2336" s="7" cm="1">
        <f t="array" ref="N2336">SUMPRODUCT(("SUP_BIONGA"=[1]OUT_SyntheticFuels!$C$4:$C$1000)*1,("var_ncap"=[1]OUT_SyntheticFuels!$B$4:$B$1000)*1,[1]OUT_SyntheticFuels!M$4:M$1000)</f>
        <v>1.57734745757508E-2</v>
      </c>
      <c r="O2336" s="7" cm="1">
        <f t="array" ref="O2336">SUMPRODUCT(("SUP_BIONGA"=[1]OUT_SyntheticFuels!$C$4:$C$1000)*1,("var_ncap"=[1]OUT_SyntheticFuels!$B$4:$B$1000)*1,[1]OUT_SyntheticFuels!N$4:N$1000)</f>
        <v>3.9093256444694198E-2</v>
      </c>
      <c r="P2336" s="7" cm="1">
        <f t="array" ref="P2336">SUMPRODUCT(("SUP_BIONGA"=[1]OUT_SyntheticFuels!$C$4:$C$1000)*1,("var_ncap"=[1]OUT_SyntheticFuels!$B$4:$B$1000)*1,[1]OUT_SyntheticFuels!O$4:O$1000)</f>
        <v>4.8878831837896798E-2</v>
      </c>
      <c r="Q2336" s="7" cm="1">
        <f t="array" ref="Q2336">SUMPRODUCT(("SUP_BIONGA"=[1]OUT_SyntheticFuels!$C$4:$C$1000)*1,("var_ncap"=[1]OUT_SyntheticFuels!$B$4:$B$1000)*1,[1]OUT_SyntheticFuels!P$4:P$1000)</f>
        <v>1.5985413806145999E-4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0.16125498189294901</v>
      </c>
      <c r="G2337" s="7" cm="1">
        <f t="array" ref="G2337">SUMPRODUCT(("CT_CWODPLT"=[1]OUT_SyntheticFuels!$C$4:$C$1000)*1,("var_ncap"=[1]OUT_SyntheticFuels!$B$4:$B$1000)*1,[1]OUT_SyntheticFuels!F$4:F$1000)</f>
        <v>5.1237930295157497E-2</v>
      </c>
      <c r="H2337" s="7" cm="1">
        <f t="array" ref="H2337">SUMPRODUCT(("CT_CWODPLT"=[1]OUT_SyntheticFuels!$C$4:$C$1000)*1,("var_ncap"=[1]OUT_SyntheticFuels!$B$4:$B$1000)*1,[1]OUT_SyntheticFuels!G$4:G$1000)</f>
        <v>2.9942879550136202E-6</v>
      </c>
      <c r="I2337" s="7" cm="1">
        <f t="array" ref="I2337">SUMPRODUCT(("CT_CWODPLT"=[1]OUT_SyntheticFuels!$C$4:$C$1000)*1,("var_ncap"=[1]OUT_SyntheticFuels!$B$4:$B$1000)*1,[1]OUT_SyntheticFuels!H$4:H$1000)</f>
        <v>1.07996643681939E-3</v>
      </c>
      <c r="J2337" s="7" cm="1">
        <f t="array" ref="J2337">SUMPRODUCT(("CT_CWODPLT"=[1]OUT_SyntheticFuels!$C$4:$C$1000)*1,("var_ncap"=[1]OUT_SyntheticFuels!$B$4:$B$1000)*1,[1]OUT_SyntheticFuels!I$4:I$1000)</f>
        <v>0.168808497901801</v>
      </c>
      <c r="K2337" s="7" cm="1">
        <f t="array" ref="K2337">SUMPRODUCT(("CT_CWODPLT"=[1]OUT_SyntheticFuels!$C$4:$C$1000)*1,("var_ncap"=[1]OUT_SyntheticFuels!$B$4:$B$1000)*1,[1]OUT_SyntheticFuels!J$4:J$1000)</f>
        <v>0.19489063672888601</v>
      </c>
      <c r="L2337" s="7" cm="1">
        <f t="array" ref="L2337">SUMPRODUCT(("CT_CWODPLT"=[1]OUT_SyntheticFuels!$C$4:$C$1000)*1,("var_ncap"=[1]OUT_SyntheticFuels!$B$4:$B$1000)*1,[1]OUT_SyntheticFuels!K$4:K$1000)</f>
        <v>0.100469204849234</v>
      </c>
      <c r="M2337" s="7" cm="1">
        <f t="array" ref="M2337">SUMPRODUCT(("CT_CWODPLT"=[1]OUT_SyntheticFuels!$C$4:$C$1000)*1,("var_ncap"=[1]OUT_SyntheticFuels!$B$4:$B$1000)*1,[1]OUT_SyntheticFuels!L$4:L$1000)</f>
        <v>5.6490081854684597E-3</v>
      </c>
      <c r="N2337" s="7" cm="1">
        <f t="array" ref="N2337">SUMPRODUCT(("CT_CWODPLT"=[1]OUT_SyntheticFuels!$C$4:$C$1000)*1,("var_ncap"=[1]OUT_SyntheticFuels!$B$4:$B$1000)*1,[1]OUT_SyntheticFuels!M$4:M$1000)</f>
        <v>0.14506983273299601</v>
      </c>
      <c r="O2337" s="7" cm="1">
        <f t="array" ref="O2337">SUMPRODUCT(("CT_CWODPLT"=[1]OUT_SyntheticFuels!$C$4:$C$1000)*1,("var_ncap"=[1]OUT_SyntheticFuels!$B$4:$B$1000)*1,[1]OUT_SyntheticFuels!N$4:N$1000)</f>
        <v>0.21963584391291899</v>
      </c>
      <c r="P2337" s="7" cm="1">
        <f t="array" ref="P2337">SUMPRODUCT(("CT_CWODPLT"=[1]OUT_SyntheticFuels!$C$4:$C$1000)*1,("var_ncap"=[1]OUT_SyntheticFuels!$B$4:$B$1000)*1,[1]OUT_SyntheticFuels!O$4:O$1000)</f>
        <v>9.4713141039236601E-2</v>
      </c>
      <c r="Q2337" s="7" cm="1">
        <f t="array" ref="Q2337">SUMPRODUCT(("CT_CWODPLT"=[1]OUT_SyntheticFuels!$C$4:$C$1000)*1,("var_ncap"=[1]OUT_SyntheticFuels!$B$4:$B$1000)*1,[1]OUT_SyntheticFuels!P$4:P$1000)</f>
        <v>1.1752403901419299E-4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7.2650985181313903E-7</v>
      </c>
      <c r="J2338" s="7" cm="1">
        <f t="array" ref="J2338">SUMPRODUCT(("SUP_H2NGA"=[1]OUT_SyntheticFuels!$C$4:$C$1000)*1,("var_ncap"=[1]OUT_SyntheticFuels!$B$4:$B$1000)*1,[1]OUT_SyntheticFuels!I$4:I$1000)</f>
        <v>1.10224479928346E-6</v>
      </c>
      <c r="K2338" s="7" cm="1">
        <f t="array" ref="K2338">SUMPRODUCT(("SUP_H2NGA"=[1]OUT_SyntheticFuels!$C$4:$C$1000)*1,("var_ncap"=[1]OUT_SyntheticFuels!$B$4:$B$1000)*1,[1]OUT_SyntheticFuels!J$4:J$1000)</f>
        <v>1.21427729553626E-6</v>
      </c>
      <c r="L2338" s="7" cm="1">
        <f t="array" ref="L2338">SUMPRODUCT(("SUP_H2NGA"=[1]OUT_SyntheticFuels!$C$4:$C$1000)*1,("var_ncap"=[1]OUT_SyntheticFuels!$B$4:$B$1000)*1,[1]OUT_SyntheticFuels!K$4:K$1000)</f>
        <v>1.4804017624479001E-6</v>
      </c>
      <c r="M2338" s="7" cm="1">
        <f t="array" ref="M2338">SUMPRODUCT(("SUP_H2NGA"=[1]OUT_SyntheticFuels!$C$4:$C$1000)*1,("var_ncap"=[1]OUT_SyntheticFuels!$B$4:$B$1000)*1,[1]OUT_SyntheticFuels!L$4:L$1000)</f>
        <v>1.5933710502429501E-6</v>
      </c>
      <c r="N2338" s="7" cm="1">
        <f t="array" ref="N2338">SUMPRODUCT(("SUP_H2NGA"=[1]OUT_SyntheticFuels!$C$4:$C$1000)*1,("var_ncap"=[1]OUT_SyntheticFuels!$B$4:$B$1000)*1,[1]OUT_SyntheticFuels!M$4:M$1000)</f>
        <v>1.27539260142127E-6</v>
      </c>
      <c r="O2338" s="7" cm="1">
        <f t="array" ref="O2338">SUMPRODUCT(("SUP_H2NGA"=[1]OUT_SyntheticFuels!$C$4:$C$1000)*1,("var_ncap"=[1]OUT_SyntheticFuels!$B$4:$B$1000)*1,[1]OUT_SyntheticFuels!N$4:N$1000)</f>
        <v>6.83453674800163E-7</v>
      </c>
      <c r="P2338" s="7" cm="1">
        <f t="array" ref="P2338">SUMPRODUCT(("SUP_H2NGA"=[1]OUT_SyntheticFuels!$C$4:$C$1000)*1,("var_ncap"=[1]OUT_SyntheticFuels!$B$4:$B$1000)*1,[1]OUT_SyntheticFuels!O$4:O$1000)</f>
        <v>9.5460764997427597E-7</v>
      </c>
      <c r="Q2338" s="7" cm="1">
        <f t="array" ref="Q2338">SUMPRODUCT(("SUP_H2NGA"=[1]OUT_SyntheticFuels!$C$4:$C$1000)*1,("var_ncap"=[1]OUT_SyntheticFuels!$B$4:$B$1000)*1,[1]OUT_SyntheticFuels!P$4:P$1000)</f>
        <v>3.03261110302578E-6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9.3293519485662504E-7</v>
      </c>
      <c r="J2339" s="7" cm="1">
        <f t="array" ref="J2339">SUMPRODUCT(("SUP_H2DSL"=[1]OUT_SyntheticFuels!$C$4:$C$1000)*1,("var_ncap"=[1]OUT_SyntheticFuels!$B$4:$B$1000)*1,[1]OUT_SyntheticFuels!I$4:I$1000)</f>
        <v>1.4754341507235001E-6</v>
      </c>
      <c r="K2339" s="7" cm="1">
        <f t="array" ref="K2339">SUMPRODUCT(("SUP_H2DSL"=[1]OUT_SyntheticFuels!$C$4:$C$1000)*1,("var_ncap"=[1]OUT_SyntheticFuels!$B$4:$B$1000)*1,[1]OUT_SyntheticFuels!J$4:J$1000)</f>
        <v>1.36940195600172E-6</v>
      </c>
      <c r="L2339" s="7" cm="1">
        <f t="array" ref="L2339">SUMPRODUCT(("SUP_H2DSL"=[1]OUT_SyntheticFuels!$C$4:$C$1000)*1,("var_ncap"=[1]OUT_SyntheticFuels!$B$4:$B$1000)*1,[1]OUT_SyntheticFuels!K$4:K$1000)</f>
        <v>1.6537020143964E-6</v>
      </c>
      <c r="M2339" s="7" cm="1">
        <f t="array" ref="M2339">SUMPRODUCT(("SUP_H2DSL"=[1]OUT_SyntheticFuels!$C$4:$C$1000)*1,("var_ncap"=[1]OUT_SyntheticFuels!$B$4:$B$1000)*1,[1]OUT_SyntheticFuels!L$4:L$1000)</f>
        <v>1.8874308737481899E-6</v>
      </c>
      <c r="N2339" s="7" cm="1">
        <f t="array" ref="N2339">SUMPRODUCT(("SUP_H2DSL"=[1]OUT_SyntheticFuels!$C$4:$C$1000)*1,("var_ncap"=[1]OUT_SyntheticFuels!$B$4:$B$1000)*1,[1]OUT_SyntheticFuels!M$4:M$1000)</f>
        <v>2.02565795481428E-6</v>
      </c>
      <c r="O2339" s="7" cm="1">
        <f t="array" ref="O2339">SUMPRODUCT(("SUP_H2DSL"=[1]OUT_SyntheticFuels!$C$4:$C$1000)*1,("var_ncap"=[1]OUT_SyntheticFuels!$B$4:$B$1000)*1,[1]OUT_SyntheticFuels!N$4:N$1000)</f>
        <v>9.4074342437089902E-7</v>
      </c>
      <c r="P2339" s="7" cm="1">
        <f t="array" ref="P2339">SUMPRODUCT(("SUP_H2DSL"=[1]OUT_SyntheticFuels!$C$4:$C$1000)*1,("var_ncap"=[1]OUT_SyntheticFuels!$B$4:$B$1000)*1,[1]OUT_SyntheticFuels!O$4:O$1000)</f>
        <v>1.3012858297033E-6</v>
      </c>
      <c r="Q2339" s="7" cm="1">
        <f t="array" ref="Q2339">SUMPRODUCT(("SUP_H2DSL"=[1]OUT_SyntheticFuels!$C$4:$C$1000)*1,("var_ncap"=[1]OUT_SyntheticFuels!$B$4:$B$1000)*1,[1]OUT_SyntheticFuels!P$4:P$1000)</f>
        <v>4.5159198739908098E-6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8.5868541807850097E-7</v>
      </c>
      <c r="J2340" s="7" cm="1">
        <f t="array" ref="J2340">SUMPRODUCT(("SUP_H2GSL"=[1]OUT_SyntheticFuels!$C$4:$C$1000)*1,("var_ncap"=[1]OUT_SyntheticFuels!$B$4:$B$1000)*1,[1]OUT_SyntheticFuels!I$4:I$1000)</f>
        <v>1.3502563413121E-6</v>
      </c>
      <c r="K2340" s="7" cm="1">
        <f t="array" ref="K2340">SUMPRODUCT(("SUP_H2GSL"=[1]OUT_SyntheticFuels!$C$4:$C$1000)*1,("var_ncap"=[1]OUT_SyntheticFuels!$B$4:$B$1000)*1,[1]OUT_SyntheticFuels!J$4:J$1000)</f>
        <v>1.2492831167203399E-6</v>
      </c>
      <c r="L2340" s="7" cm="1">
        <f t="array" ref="L2340">SUMPRODUCT(("SUP_H2GSL"=[1]OUT_SyntheticFuels!$C$4:$C$1000)*1,("var_ncap"=[1]OUT_SyntheticFuels!$B$4:$B$1000)*1,[1]OUT_SyntheticFuels!K$4:K$1000)</f>
        <v>1.49633518880306E-6</v>
      </c>
      <c r="M2340" s="7" cm="1">
        <f t="array" ref="M2340">SUMPRODUCT(("SUP_H2GSL"=[1]OUT_SyntheticFuels!$C$4:$C$1000)*1,("var_ncap"=[1]OUT_SyntheticFuels!$B$4:$B$1000)*1,[1]OUT_SyntheticFuels!L$4:L$1000)</f>
        <v>1.69216678313917E-6</v>
      </c>
      <c r="N2340" s="7" cm="1">
        <f t="array" ref="N2340">SUMPRODUCT(("SUP_H2GSL"=[1]OUT_SyntheticFuels!$C$4:$C$1000)*1,("var_ncap"=[1]OUT_SyntheticFuels!$B$4:$B$1000)*1,[1]OUT_SyntheticFuels!M$4:M$1000)</f>
        <v>1.81586707993491E-6</v>
      </c>
      <c r="O2340" s="7" cm="1">
        <f t="array" ref="O2340">SUMPRODUCT(("SUP_H2GSL"=[1]OUT_SyntheticFuels!$C$4:$C$1000)*1,("var_ncap"=[1]OUT_SyntheticFuels!$B$4:$B$1000)*1,[1]OUT_SyntheticFuels!N$4:N$1000)</f>
        <v>8.4431616368830203E-7</v>
      </c>
      <c r="P2340" s="7" cm="1">
        <f t="array" ref="P2340">SUMPRODUCT(("SUP_H2GSL"=[1]OUT_SyntheticFuels!$C$4:$C$1000)*1,("var_ncap"=[1]OUT_SyntheticFuels!$B$4:$B$1000)*1,[1]OUT_SyntheticFuels!O$4:O$1000)</f>
        <v>1.1733076967114501E-6</v>
      </c>
      <c r="Q2340" s="7" cm="1">
        <f t="array" ref="Q2340">SUMPRODUCT(("SUP_H2GSL"=[1]OUT_SyntheticFuels!$C$4:$C$1000)*1,("var_ncap"=[1]OUT_SyntheticFuels!$B$4:$B$1000)*1,[1]OUT_SyntheticFuels!P$4:P$1000)</f>
        <v>4.0705602528225002E-6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695.7653559134767</v>
      </c>
      <c r="D3" s="3">
        <f t="shared" ref="D3:H3" si="0">SUM(D4:D7)</f>
        <v>686.39323850982578</v>
      </c>
      <c r="E3" s="3">
        <f t="shared" si="0"/>
        <v>683.58040333220356</v>
      </c>
      <c r="F3" s="3">
        <f t="shared" si="0"/>
        <v>647.53001813723131</v>
      </c>
      <c r="G3" s="3">
        <f t="shared" si="0"/>
        <v>618.76500839269193</v>
      </c>
      <c r="H3" s="3">
        <f t="shared" si="0"/>
        <v>607.72862055356188</v>
      </c>
    </row>
    <row r="4" spans="2:8" x14ac:dyDescent="0.5">
      <c r="B4" s="23" t="s">
        <v>1727</v>
      </c>
      <c r="C4" s="1">
        <f>'SPS1'!F763</f>
        <v>142.21734655125692</v>
      </c>
      <c r="D4" s="1">
        <f>'SPS1'!G763</f>
        <v>141.10817575452393</v>
      </c>
      <c r="E4" s="1">
        <f>'SPS1'!H763</f>
        <v>142.87342859504324</v>
      </c>
      <c r="F4" s="1">
        <f>'SPS1'!I763</f>
        <v>144.14518619696085</v>
      </c>
      <c r="G4" s="1">
        <f>'SPS1'!J763</f>
        <v>145.42240592655867</v>
      </c>
      <c r="H4" s="1">
        <f>'SPS1'!K763</f>
        <v>146.31462918097952</v>
      </c>
    </row>
    <row r="5" spans="2:8" x14ac:dyDescent="0.5">
      <c r="B5" s="23" t="s">
        <v>1728</v>
      </c>
      <c r="C5" s="1">
        <f>'SPS1'!F882</f>
        <v>140.1010596628733</v>
      </c>
      <c r="D5" s="1">
        <f>'SPS1'!G882</f>
        <v>139.65428073541895</v>
      </c>
      <c r="E5" s="1">
        <f>'SPS1'!H882</f>
        <v>141.57542843733711</v>
      </c>
      <c r="F5" s="1">
        <f>'SPS1'!I882</f>
        <v>139.75811889694157</v>
      </c>
      <c r="G5" s="1">
        <f>'SPS1'!J882</f>
        <v>135.81272805026614</v>
      </c>
      <c r="H5" s="1">
        <f>'SPS1'!K882</f>
        <v>132.4696031266642</v>
      </c>
    </row>
    <row r="6" spans="2:8" x14ac:dyDescent="0.5">
      <c r="B6" s="23" t="s">
        <v>1729</v>
      </c>
      <c r="C6" s="1">
        <f>'SPS1'!F972</f>
        <v>217.24196147930689</v>
      </c>
      <c r="D6" s="1">
        <f>'SPS1'!G972</f>
        <v>218.17129358479221</v>
      </c>
      <c r="E6" s="1">
        <f>'SPS1'!H972</f>
        <v>216.09504441725048</v>
      </c>
      <c r="F6" s="1">
        <f>'SPS1'!I972</f>
        <v>215.31314796717814</v>
      </c>
      <c r="G6" s="1">
        <f>'SPS1'!J972</f>
        <v>213.96436857946844</v>
      </c>
      <c r="H6" s="1">
        <f>'SPS1'!K972</f>
        <v>210.85661700919795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196.20498822003955</v>
      </c>
      <c r="D7" s="1">
        <f>'SPS1'!G1136+'SPS1'!G1315+'SPS1'!G1399+'SPS1'!G1483+'SPS1'!G1490+'SPS1'!G1497+'SPS1'!G1546+'SPS1'!G1593+'SPS1'!G1640</f>
        <v>187.45948843509066</v>
      </c>
      <c r="E7" s="1">
        <f>'SPS1'!H1136+'SPS1'!H1315+'SPS1'!H1399+'SPS1'!H1483+'SPS1'!H1490+'SPS1'!H1497+'SPS1'!H1546+'SPS1'!H1593+'SPS1'!H1640</f>
        <v>183.03650188257265</v>
      </c>
      <c r="F7" s="1">
        <f>'SPS1'!I1136+'SPS1'!I1315+'SPS1'!I1399+'SPS1'!I1483+'SPS1'!I1490+'SPS1'!I1497+'SPS1'!I1546+'SPS1'!I1593+'SPS1'!I1640</f>
        <v>148.31356507615081</v>
      </c>
      <c r="G7" s="1">
        <f>'SPS1'!J1136+'SPS1'!J1315+'SPS1'!J1399+'SPS1'!J1483+'SPS1'!J1490+'SPS1'!J1497+'SPS1'!J1546+'SPS1'!J1593+'SPS1'!J1640</f>
        <v>123.5655058363986</v>
      </c>
      <c r="H7" s="1">
        <f>'SPS1'!K1136+'SPS1'!K1315+'SPS1'!K1399+'SPS1'!K1483+'SPS1'!K1490+'SPS1'!K1497+'SPS1'!K1546+'SPS1'!K1593+'SPS1'!K1640</f>
        <v>118.08777123672016</v>
      </c>
    </row>
    <row r="8" spans="2:8" x14ac:dyDescent="0.5">
      <c r="B8" s="2" t="s">
        <v>1735</v>
      </c>
      <c r="C8" s="3">
        <f>SUM(C9:C12)</f>
        <v>509.3850922194286</v>
      </c>
      <c r="D8" s="3">
        <f t="shared" ref="D8:H8" si="1">SUM(D9:D12)</f>
        <v>501.00728737436634</v>
      </c>
      <c r="E8" s="3">
        <f t="shared" si="1"/>
        <v>507.89381856505793</v>
      </c>
      <c r="F8" s="3">
        <f t="shared" si="1"/>
        <v>544.00849251089323</v>
      </c>
      <c r="G8" s="3">
        <f t="shared" si="1"/>
        <v>504.94339620217818</v>
      </c>
      <c r="H8" s="3">
        <f t="shared" si="1"/>
        <v>436.75479504183619</v>
      </c>
    </row>
    <row r="9" spans="2:8" x14ac:dyDescent="0.5">
      <c r="B9" s="23" t="s">
        <v>1732</v>
      </c>
      <c r="C9" s="1">
        <f>'SPS1'!F291+'SPS1'!F409</f>
        <v>493.40859364984311</v>
      </c>
      <c r="D9" s="1">
        <f>'SPS1'!G291+'SPS1'!G409</f>
        <v>476.69798920621167</v>
      </c>
      <c r="E9" s="1">
        <f>'SPS1'!H291+'SPS1'!H409</f>
        <v>483.9518049387043</v>
      </c>
      <c r="F9" s="1">
        <f>'SPS1'!I291+'SPS1'!I409</f>
        <v>521.5814082690066</v>
      </c>
      <c r="G9" s="1">
        <f>'SPS1'!J291+'SPS1'!J409</f>
        <v>482.52178499047716</v>
      </c>
      <c r="H9" s="1">
        <f>'SPS1'!K291+'SPS1'!K409</f>
        <v>414.59929196301675</v>
      </c>
    </row>
    <row r="10" spans="2:8" x14ac:dyDescent="0.5">
      <c r="B10" s="23" t="s">
        <v>1733</v>
      </c>
      <c r="C10" s="1">
        <f>'SPS1'!F590+'SPS1'!F604+'SPS1'!F644</f>
        <v>15.971634183452775</v>
      </c>
      <c r="D10" s="1">
        <f>'SPS1'!G590+'SPS1'!G604+'SPS1'!G644</f>
        <v>24.30298005238658</v>
      </c>
      <c r="E10" s="1">
        <f>'SPS1'!H590+'SPS1'!H604+'SPS1'!H644</f>
        <v>23.935788503001</v>
      </c>
      <c r="F10" s="1">
        <f>'SPS1'!I590+'SPS1'!I604+'SPS1'!I644</f>
        <v>22.419402602242055</v>
      </c>
      <c r="G10" s="1">
        <f>'SPS1'!J590+'SPS1'!J604+'SPS1'!J644</f>
        <v>22.398517521771218</v>
      </c>
      <c r="H10" s="1">
        <f>'SPS1'!K590+'SPS1'!K604+'SPS1'!K644</f>
        <v>22.12344401538585</v>
      </c>
    </row>
    <row r="11" spans="2:8" x14ac:dyDescent="0.5">
      <c r="B11" s="23" t="s">
        <v>1731</v>
      </c>
      <c r="C11" s="1">
        <f>'SPS1'!F679</f>
        <v>4.8643861327562817E-3</v>
      </c>
      <c r="D11" s="1">
        <f>'SPS1'!G679</f>
        <v>6.3181157680905512E-3</v>
      </c>
      <c r="E11" s="1">
        <f>'SPS1'!H679</f>
        <v>6.2251233526560935E-3</v>
      </c>
      <c r="F11" s="1">
        <f>'SPS1'!I679</f>
        <v>7.6816396445496121E-3</v>
      </c>
      <c r="G11" s="1">
        <f>'SPS1'!J679</f>
        <v>2.309368992978705E-2</v>
      </c>
      <c r="H11" s="1">
        <f>'SPS1'!K679</f>
        <v>3.205906343354769E-2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0</v>
      </c>
    </row>
    <row r="13" spans="2:8" x14ac:dyDescent="0.5">
      <c r="B13" s="2" t="s">
        <v>1736</v>
      </c>
      <c r="C13" s="3">
        <f>'SPS1'!F2+'SPS1'!F20-'SPS1'!F57</f>
        <v>962.36773153139802</v>
      </c>
      <c r="D13" s="3">
        <f>'SPS1'!G2+'SPS1'!G20-'SPS1'!G57</f>
        <v>962.32713789256013</v>
      </c>
      <c r="E13" s="3">
        <f>'SPS1'!H2+'SPS1'!H20-'SPS1'!H57</f>
        <v>924.48863260612018</v>
      </c>
      <c r="F13" s="3">
        <f>'SPS1'!I2+'SPS1'!I20-'SPS1'!I57</f>
        <v>897.69606084044608</v>
      </c>
      <c r="G13" s="3">
        <f>'SPS1'!J2+'SPS1'!J20-'SPS1'!J57</f>
        <v>835.10741436721128</v>
      </c>
      <c r="H13" s="3">
        <f>'SPS1'!K2+'SPS1'!K20-'SPS1'!K57</f>
        <v>775.47743213877789</v>
      </c>
    </row>
    <row r="14" spans="2:8" x14ac:dyDescent="0.5">
      <c r="B14" s="23" t="s">
        <v>1737</v>
      </c>
      <c r="C14" s="1">
        <f>'SPS1'!F2</f>
        <v>299.9837932535745</v>
      </c>
      <c r="D14" s="1">
        <f>'SPS1'!G2</f>
        <v>295.49195390596788</v>
      </c>
      <c r="E14" s="1">
        <f>'SPS1'!H2</f>
        <v>331.44693984033267</v>
      </c>
      <c r="F14" s="1">
        <f>'SPS1'!I2</f>
        <v>365.47345053007956</v>
      </c>
      <c r="G14" s="1">
        <f>'SPS1'!J2</f>
        <v>376.67391700733009</v>
      </c>
      <c r="H14" s="1">
        <f>'SPS1'!K2</f>
        <v>382.65095039737508</v>
      </c>
    </row>
    <row r="15" spans="2:8" x14ac:dyDescent="0.5">
      <c r="B15" s="23" t="s">
        <v>19</v>
      </c>
      <c r="C15" s="1">
        <f>'SPS1'!F20</f>
        <v>779.55394040907038</v>
      </c>
      <c r="D15" s="1">
        <f>'SPS1'!G20</f>
        <v>702.6266936855684</v>
      </c>
      <c r="E15" s="1">
        <f>'SPS1'!H20</f>
        <v>657.47379620379104</v>
      </c>
      <c r="F15" s="1">
        <f>'SPS1'!I20</f>
        <v>613.51390401092522</v>
      </c>
      <c r="G15" s="1">
        <f>'SPS1'!J20</f>
        <v>523.94075388885278</v>
      </c>
      <c r="H15" s="1">
        <f>'SPS1'!K20</f>
        <v>436.2226711436324</v>
      </c>
    </row>
    <row r="16" spans="2:8" x14ac:dyDescent="0.5">
      <c r="B16" s="23" t="s">
        <v>24</v>
      </c>
      <c r="C16" s="1">
        <f>'SPS1'!F57</f>
        <v>117.17000213124669</v>
      </c>
      <c r="D16" s="1">
        <f>'SPS1'!G57</f>
        <v>35.7915096989761</v>
      </c>
      <c r="E16" s="1">
        <f>'SPS1'!H57</f>
        <v>64.432103438003551</v>
      </c>
      <c r="F16" s="1">
        <f>'SPS1'!I57</f>
        <v>81.291293700558796</v>
      </c>
      <c r="G16" s="1">
        <f>'SPS1'!J57</f>
        <v>65.507256528971595</v>
      </c>
      <c r="H16" s="1">
        <f>'SPS1'!K57</f>
        <v>43.396189402229481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2026-03-24T10:30:56Z</dcterms:modified>
</cp:coreProperties>
</file>