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bus\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parameters'!$A$2:$AB$209</definedName>
  </definedNames>
  <calcPr calcId="162913" calcMode="manual" iterate="1" iterateCount="15"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71" i="22" l="1"/>
  <c r="AA71" i="22"/>
  <c r="Y71" i="22"/>
  <c r="X71" i="22"/>
  <c r="V71" i="22"/>
  <c r="U71" i="22"/>
  <c r="S71" i="22"/>
  <c r="R71" i="22"/>
  <c r="P71" i="22"/>
  <c r="O71" i="22"/>
  <c r="M71" i="22"/>
  <c r="L71" i="22"/>
  <c r="AB70" i="22"/>
  <c r="AA70" i="22"/>
  <c r="Y70" i="22"/>
  <c r="X70" i="22"/>
  <c r="V70" i="22"/>
  <c r="U70" i="22"/>
  <c r="S70" i="22"/>
  <c r="R70" i="22"/>
  <c r="M70" i="22"/>
  <c r="L70" i="22"/>
  <c r="P70" i="22"/>
  <c r="O70" i="22"/>
  <c r="AB49" i="22"/>
  <c r="AA49" i="22"/>
  <c r="Y49" i="22"/>
  <c r="X49" i="22"/>
  <c r="V49" i="22"/>
  <c r="U49" i="22"/>
  <c r="S49" i="22"/>
  <c r="R49" i="22"/>
  <c r="P49" i="22"/>
  <c r="O49" i="22"/>
  <c r="AB48" i="22"/>
  <c r="AA48" i="22"/>
  <c r="Y48" i="22"/>
  <c r="X48" i="22"/>
  <c r="V48" i="22"/>
  <c r="U48" i="22"/>
  <c r="S48" i="22"/>
  <c r="R48" i="22"/>
  <c r="P48" i="22"/>
  <c r="O48" i="22"/>
  <c r="AB47" i="22"/>
  <c r="AA47" i="22"/>
  <c r="Y47" i="22"/>
  <c r="X47" i="22"/>
  <c r="V47" i="22"/>
  <c r="U47" i="22"/>
  <c r="S47" i="22"/>
  <c r="R47" i="22"/>
  <c r="P47" i="22"/>
  <c r="O47" i="22"/>
  <c r="AB46" i="22"/>
  <c r="AA46" i="22"/>
  <c r="Y46" i="22"/>
  <c r="X46" i="22"/>
  <c r="V46" i="22"/>
  <c r="U46" i="22"/>
  <c r="S46" i="22"/>
  <c r="R46" i="22"/>
  <c r="P46" i="22"/>
  <c r="O46" i="22"/>
  <c r="M49" i="22"/>
  <c r="L49" i="22"/>
  <c r="M48" i="22"/>
  <c r="L48" i="22"/>
  <c r="M46" i="22"/>
  <c r="L46" i="22"/>
  <c r="M47" i="22"/>
  <c r="L47" i="22"/>
  <c r="AB155" i="22" l="1"/>
  <c r="AA155" i="22"/>
  <c r="Y155" i="22"/>
  <c r="X155" i="22"/>
  <c r="V155" i="22"/>
  <c r="U155" i="22"/>
  <c r="S155" i="22"/>
  <c r="R155" i="22"/>
  <c r="P155" i="22"/>
  <c r="O155" i="22"/>
  <c r="K3" i="22" l="1"/>
  <c r="AB58" i="22" l="1"/>
  <c r="AA58" i="22"/>
  <c r="Z58" i="22"/>
  <c r="Y58" i="22"/>
  <c r="X58" i="22"/>
  <c r="W58" i="22"/>
  <c r="AB179" i="22"/>
  <c r="AA179" i="22"/>
  <c r="Y179" i="22"/>
  <c r="X179" i="22"/>
  <c r="V179" i="22"/>
  <c r="U179" i="22"/>
  <c r="S179" i="22"/>
  <c r="R179" i="22"/>
  <c r="P179" i="22"/>
  <c r="O179" i="22"/>
  <c r="M179" i="22"/>
  <c r="L179" i="22"/>
  <c r="L144" i="22" l="1"/>
  <c r="AB52" i="22" l="1"/>
  <c r="AA52" i="22"/>
  <c r="Y52" i="22"/>
  <c r="X52" i="22"/>
  <c r="V52" i="22"/>
  <c r="U52" i="22"/>
  <c r="S52" i="22"/>
  <c r="R52" i="22"/>
  <c r="P52" i="22"/>
  <c r="O52" i="22"/>
  <c r="M52" i="22"/>
  <c r="L52" i="22"/>
  <c r="T57" i="22" l="1"/>
  <c r="Q57" i="22"/>
  <c r="N57" i="22"/>
  <c r="K57" i="22"/>
  <c r="AB111" i="22" l="1"/>
  <c r="AA111" i="22"/>
  <c r="AB110" i="22"/>
  <c r="AA110" i="22"/>
  <c r="AB109" i="22"/>
  <c r="AA109" i="22"/>
  <c r="AB108" i="22"/>
  <c r="AA108" i="22"/>
  <c r="AB107" i="22"/>
  <c r="AA107" i="22"/>
  <c r="AB106" i="22"/>
  <c r="AA106" i="22"/>
  <c r="Y111" i="22"/>
  <c r="X111" i="22"/>
  <c r="Y110" i="22"/>
  <c r="X110" i="22"/>
  <c r="Y109" i="22"/>
  <c r="X109" i="22"/>
  <c r="Y108" i="22"/>
  <c r="X108" i="22"/>
  <c r="Y107" i="22"/>
  <c r="X107" i="22"/>
  <c r="Y106" i="22"/>
  <c r="X106" i="22"/>
  <c r="V111" i="22"/>
  <c r="U111" i="22"/>
  <c r="V110" i="22"/>
  <c r="U110" i="22"/>
  <c r="V109" i="22"/>
  <c r="U109" i="22"/>
  <c r="V108" i="22"/>
  <c r="U108" i="22"/>
  <c r="V107" i="22"/>
  <c r="U107" i="22"/>
  <c r="V106" i="22"/>
  <c r="U106" i="22"/>
  <c r="S111" i="22"/>
  <c r="R111" i="22"/>
  <c r="S110" i="22"/>
  <c r="R110" i="22"/>
  <c r="S109" i="22"/>
  <c r="R109" i="22"/>
  <c r="S108" i="22"/>
  <c r="R108" i="22"/>
  <c r="S107" i="22"/>
  <c r="R107" i="22"/>
  <c r="S106" i="22"/>
  <c r="R106" i="22"/>
  <c r="P111" i="22"/>
  <c r="O111" i="22"/>
  <c r="P110" i="22"/>
  <c r="O110" i="22"/>
  <c r="P109" i="22"/>
  <c r="O109" i="22"/>
  <c r="P108" i="22"/>
  <c r="O108" i="22"/>
  <c r="P107" i="22"/>
  <c r="O107" i="22"/>
  <c r="P106" i="22"/>
  <c r="O106" i="22"/>
  <c r="AB119" i="22"/>
  <c r="AA119" i="22"/>
  <c r="AB118" i="22"/>
  <c r="AA118" i="22"/>
  <c r="AB117" i="22"/>
  <c r="AA117" i="22"/>
  <c r="AB116" i="22"/>
  <c r="AA116" i="22"/>
  <c r="AB115" i="22"/>
  <c r="AA115" i="22"/>
  <c r="AB114" i="22"/>
  <c r="AA114" i="22"/>
  <c r="Y119" i="22"/>
  <c r="X119" i="22"/>
  <c r="Y118" i="22"/>
  <c r="X118" i="22"/>
  <c r="Y117" i="22"/>
  <c r="X117" i="22"/>
  <c r="Y116" i="22"/>
  <c r="X116" i="22"/>
  <c r="Y115" i="22"/>
  <c r="X115" i="22"/>
  <c r="Y114" i="22"/>
  <c r="X114" i="22"/>
  <c r="V119" i="22"/>
  <c r="U119" i="22"/>
  <c r="V118" i="22"/>
  <c r="U118" i="22"/>
  <c r="V117" i="22"/>
  <c r="U117" i="22"/>
  <c r="V116" i="22"/>
  <c r="U116" i="22"/>
  <c r="V115" i="22"/>
  <c r="U115" i="22"/>
  <c r="V114" i="22"/>
  <c r="U114" i="22"/>
  <c r="S119" i="22"/>
  <c r="R119" i="22"/>
  <c r="S118" i="22"/>
  <c r="R118" i="22"/>
  <c r="S117" i="22"/>
  <c r="R117" i="22"/>
  <c r="S116" i="22"/>
  <c r="R116" i="22"/>
  <c r="S115" i="22"/>
  <c r="R115" i="22"/>
  <c r="S114" i="22"/>
  <c r="R114" i="22"/>
  <c r="P119" i="22"/>
  <c r="O119" i="22"/>
  <c r="P118" i="22"/>
  <c r="O118" i="22"/>
  <c r="P117" i="22"/>
  <c r="O117" i="22"/>
  <c r="P116" i="22"/>
  <c r="O116" i="22"/>
  <c r="P115" i="22"/>
  <c r="O115" i="22"/>
  <c r="P114" i="22"/>
  <c r="O114" i="22"/>
  <c r="M119" i="22" l="1"/>
  <c r="L119" i="22"/>
  <c r="M118" i="22"/>
  <c r="L118" i="22"/>
  <c r="M117" i="22"/>
  <c r="L117" i="22"/>
  <c r="M116" i="22"/>
  <c r="L116" i="22"/>
  <c r="M115" i="22"/>
  <c r="L115" i="22"/>
  <c r="M114" i="22"/>
  <c r="L114" i="22"/>
  <c r="S195" i="22" l="1"/>
  <c r="V195" i="22" s="1"/>
  <c r="Y195" i="22" s="1"/>
  <c r="AB195" i="22" s="1"/>
  <c r="R195" i="22"/>
  <c r="U195" i="22" s="1"/>
  <c r="X195" i="22" s="1"/>
  <c r="AA195" i="22" s="1"/>
  <c r="Q195" i="22"/>
  <c r="N195" i="22" s="1"/>
  <c r="K195" i="22" s="1"/>
  <c r="AB187" i="22"/>
  <c r="AA187" i="22"/>
  <c r="Z187" i="22"/>
  <c r="Y187" i="22"/>
  <c r="X187" i="22"/>
  <c r="W187" i="22"/>
  <c r="V187" i="22"/>
  <c r="U187" i="22"/>
  <c r="T187" i="22"/>
  <c r="S187" i="22"/>
  <c r="R187" i="22"/>
  <c r="Q187" i="22"/>
  <c r="P187" i="22"/>
  <c r="O187" i="22"/>
  <c r="N187" i="22"/>
  <c r="M187" i="22"/>
  <c r="L187" i="22"/>
  <c r="K187" i="22"/>
  <c r="AB186" i="22"/>
  <c r="AA186" i="22"/>
  <c r="Z186" i="22"/>
  <c r="Y186" i="22"/>
  <c r="X186" i="22"/>
  <c r="W186" i="22"/>
  <c r="V186" i="22"/>
  <c r="U186" i="22"/>
  <c r="T186" i="22"/>
  <c r="S186" i="22"/>
  <c r="R186" i="22"/>
  <c r="Q186" i="22"/>
  <c r="P186" i="22"/>
  <c r="O186" i="22"/>
  <c r="N186" i="22"/>
  <c r="M186" i="22"/>
  <c r="L186" i="22"/>
  <c r="K186" i="22"/>
  <c r="AB184" i="22"/>
  <c r="AA184" i="22"/>
  <c r="Y184" i="22"/>
  <c r="X184" i="22"/>
  <c r="V184" i="22"/>
  <c r="U184" i="22"/>
  <c r="S184" i="22"/>
  <c r="R184" i="22"/>
  <c r="P184" i="22"/>
  <c r="O184" i="22"/>
  <c r="M184" i="22"/>
  <c r="L184" i="22"/>
  <c r="P195" i="22" l="1"/>
  <c r="M195" i="22" s="1"/>
  <c r="O195" i="22"/>
  <c r="L195" i="22" s="1"/>
  <c r="T195" i="22"/>
  <c r="W195" i="22" s="1"/>
  <c r="Z195" i="22" s="1"/>
  <c r="AB20" i="22" l="1"/>
  <c r="AA20" i="22"/>
  <c r="AB19" i="22"/>
  <c r="AA19" i="22"/>
  <c r="AB18" i="22"/>
  <c r="AA18" i="22"/>
  <c r="Y20" i="22"/>
  <c r="X20" i="22"/>
  <c r="Y19" i="22"/>
  <c r="X19" i="22"/>
  <c r="Y18" i="22"/>
  <c r="X18" i="22"/>
  <c r="V20" i="22"/>
  <c r="U20" i="22"/>
  <c r="V19" i="22"/>
  <c r="U19" i="22"/>
  <c r="V18" i="22"/>
  <c r="U18" i="22"/>
  <c r="S20" i="22"/>
  <c r="R20" i="22"/>
  <c r="S19" i="22"/>
  <c r="R19" i="22"/>
  <c r="S18" i="22"/>
  <c r="R18" i="22"/>
  <c r="P20" i="22"/>
  <c r="O20" i="22"/>
  <c r="P19" i="22"/>
  <c r="O19" i="22"/>
  <c r="P18" i="22"/>
  <c r="O18" i="22"/>
  <c r="M20" i="22"/>
  <c r="L20" i="22"/>
  <c r="M19" i="22"/>
  <c r="L19" i="22"/>
  <c r="AB22" i="22"/>
  <c r="AA22" i="22"/>
  <c r="AB21" i="22"/>
  <c r="AA21" i="22"/>
  <c r="Y22" i="22"/>
  <c r="X22" i="22"/>
  <c r="Y21" i="22"/>
  <c r="X21" i="22"/>
  <c r="V22" i="22"/>
  <c r="U22" i="22"/>
  <c r="V21" i="22"/>
  <c r="U21" i="22"/>
  <c r="S22" i="22"/>
  <c r="R22" i="22"/>
  <c r="S21" i="22"/>
  <c r="R21" i="22"/>
  <c r="P22" i="22"/>
  <c r="O22" i="22"/>
  <c r="P21" i="22"/>
  <c r="O21" i="22"/>
  <c r="AB125" i="22" l="1"/>
  <c r="AA125" i="22"/>
  <c r="AB124" i="22"/>
  <c r="AA124" i="22"/>
  <c r="AB123" i="22"/>
  <c r="AA123" i="22"/>
  <c r="AB122" i="22"/>
  <c r="AA122" i="22"/>
  <c r="AB121" i="22"/>
  <c r="AA121" i="22"/>
  <c r="AB120" i="22"/>
  <c r="AA120" i="22"/>
  <c r="Y125" i="22"/>
  <c r="X125" i="22"/>
  <c r="Y124" i="22"/>
  <c r="X124" i="22"/>
  <c r="Y123" i="22"/>
  <c r="X123" i="22"/>
  <c r="Y122" i="22"/>
  <c r="X122" i="22"/>
  <c r="Y121" i="22"/>
  <c r="X121" i="22"/>
  <c r="Y120" i="22"/>
  <c r="X120" i="22"/>
  <c r="V125" i="22"/>
  <c r="U125" i="22"/>
  <c r="V124" i="22"/>
  <c r="U124" i="22"/>
  <c r="V123" i="22"/>
  <c r="U123" i="22"/>
  <c r="V122" i="22"/>
  <c r="U122" i="22"/>
  <c r="V121" i="22"/>
  <c r="U121" i="22"/>
  <c r="V120" i="22"/>
  <c r="U120" i="22"/>
  <c r="S125" i="22"/>
  <c r="R125" i="22"/>
  <c r="S124" i="22"/>
  <c r="R124" i="22"/>
  <c r="S123" i="22"/>
  <c r="R123" i="22"/>
  <c r="S122" i="22"/>
  <c r="R122" i="22"/>
  <c r="S121" i="22"/>
  <c r="R121" i="22"/>
  <c r="S120" i="22"/>
  <c r="R120" i="22"/>
  <c r="P125" i="22"/>
  <c r="O125" i="22"/>
  <c r="P124" i="22"/>
  <c r="O124" i="22"/>
  <c r="P123" i="22"/>
  <c r="O123" i="22"/>
  <c r="P122" i="22"/>
  <c r="O122" i="22"/>
  <c r="P121" i="22"/>
  <c r="O121" i="22"/>
  <c r="P120" i="22"/>
  <c r="O120" i="22"/>
  <c r="AB160" i="22"/>
  <c r="AA160" i="22"/>
  <c r="Y160" i="22"/>
  <c r="X160" i="22"/>
  <c r="V160" i="22"/>
  <c r="U160" i="22"/>
  <c r="S160" i="22"/>
  <c r="R160" i="22"/>
  <c r="P160" i="22"/>
  <c r="O160" i="22"/>
  <c r="AB159" i="22"/>
  <c r="AA159" i="22"/>
  <c r="Y159" i="22"/>
  <c r="X159" i="22"/>
  <c r="V159" i="22"/>
  <c r="U159" i="22"/>
  <c r="S159" i="22"/>
  <c r="R159" i="22"/>
  <c r="P159" i="22"/>
  <c r="O159" i="22"/>
  <c r="M159" i="22"/>
  <c r="L159" i="22"/>
  <c r="AB157" i="22"/>
  <c r="AA157" i="22"/>
  <c r="Y157" i="22"/>
  <c r="X157" i="22"/>
  <c r="V157" i="22"/>
  <c r="U157" i="22"/>
  <c r="S157" i="22"/>
  <c r="R157" i="22"/>
  <c r="P157" i="22"/>
  <c r="O157" i="22"/>
  <c r="M157" i="22"/>
  <c r="L157" i="22"/>
  <c r="AB154" i="22"/>
  <c r="AA154" i="22"/>
  <c r="Y154" i="22"/>
  <c r="X154" i="22"/>
  <c r="V154" i="22"/>
  <c r="U154" i="22"/>
  <c r="S154" i="22"/>
  <c r="R154" i="22"/>
  <c r="P154" i="22"/>
  <c r="O154" i="22"/>
  <c r="AB153" i="22"/>
  <c r="AA153" i="22"/>
  <c r="Y153" i="22"/>
  <c r="X153" i="22"/>
  <c r="V153" i="22"/>
  <c r="U153" i="22"/>
  <c r="S153" i="22"/>
  <c r="R153" i="22"/>
  <c r="P153" i="22"/>
  <c r="O153" i="22"/>
  <c r="AB152" i="22"/>
  <c r="AA152" i="22"/>
  <c r="Y152" i="22"/>
  <c r="X152" i="22"/>
  <c r="V152" i="22"/>
  <c r="U152" i="22"/>
  <c r="S152" i="22"/>
  <c r="R152" i="22"/>
  <c r="P152" i="22"/>
  <c r="O152" i="22"/>
  <c r="AB151" i="22"/>
  <c r="AA151" i="22"/>
  <c r="Y151" i="22"/>
  <c r="X151" i="22"/>
  <c r="V151" i="22"/>
  <c r="U151" i="22"/>
  <c r="S151" i="22"/>
  <c r="R151" i="22"/>
  <c r="P151" i="22"/>
  <c r="O151" i="22"/>
  <c r="AB150" i="22"/>
  <c r="AA150" i="22"/>
  <c r="Y150" i="22"/>
  <c r="X150" i="22"/>
  <c r="V150" i="22"/>
  <c r="U150" i="22"/>
  <c r="S150" i="22"/>
  <c r="R150" i="22"/>
  <c r="P150" i="22"/>
  <c r="O150" i="22"/>
  <c r="L155" i="22"/>
  <c r="M155" i="22"/>
  <c r="L154" i="22"/>
  <c r="M154" i="22"/>
  <c r="L153" i="22"/>
  <c r="M153" i="22"/>
  <c r="L152" i="22"/>
  <c r="M152" i="22"/>
  <c r="L151" i="22"/>
  <c r="M151" i="22"/>
  <c r="L150" i="22"/>
  <c r="M150" i="22"/>
  <c r="AB149" i="22"/>
  <c r="AA149" i="22"/>
  <c r="Y149" i="22"/>
  <c r="X149" i="22"/>
  <c r="V149" i="22"/>
  <c r="U149" i="22"/>
  <c r="S149" i="22"/>
  <c r="R149" i="22"/>
  <c r="P149" i="22"/>
  <c r="O149" i="22"/>
  <c r="AB148" i="22"/>
  <c r="AA148" i="22"/>
  <c r="Y148" i="22"/>
  <c r="X148" i="22"/>
  <c r="V148" i="22"/>
  <c r="U148" i="22"/>
  <c r="S148" i="22"/>
  <c r="R148" i="22"/>
  <c r="P148" i="22"/>
  <c r="O148" i="22"/>
  <c r="AB147" i="22"/>
  <c r="AA147" i="22"/>
  <c r="Y147" i="22"/>
  <c r="X147" i="22"/>
  <c r="V147" i="22"/>
  <c r="U147" i="22"/>
  <c r="S147" i="22"/>
  <c r="R147" i="22"/>
  <c r="P147" i="22"/>
  <c r="O147" i="22"/>
  <c r="AB146" i="22"/>
  <c r="AA146" i="22"/>
  <c r="Y146" i="22"/>
  <c r="X146" i="22"/>
  <c r="V146" i="22"/>
  <c r="U146" i="22"/>
  <c r="S146" i="22"/>
  <c r="R146" i="22"/>
  <c r="P146" i="22"/>
  <c r="O146" i="22"/>
  <c r="AB145" i="22"/>
  <c r="AA145" i="22"/>
  <c r="Y145" i="22"/>
  <c r="X145" i="22"/>
  <c r="V145" i="22"/>
  <c r="U145" i="22"/>
  <c r="S145" i="22"/>
  <c r="R145" i="22"/>
  <c r="P145" i="22"/>
  <c r="O145" i="22"/>
  <c r="AB144" i="22"/>
  <c r="AA144" i="22"/>
  <c r="Y144" i="22"/>
  <c r="X144" i="22"/>
  <c r="V144" i="22"/>
  <c r="U144" i="22"/>
  <c r="S144" i="22"/>
  <c r="R144" i="22"/>
  <c r="P144" i="22"/>
  <c r="O144" i="22"/>
  <c r="M149" i="22"/>
  <c r="L149" i="22"/>
  <c r="M148" i="22"/>
  <c r="L148" i="22"/>
  <c r="L147" i="22"/>
  <c r="M147" i="22"/>
  <c r="L146" i="22"/>
  <c r="M146" i="22"/>
  <c r="L145" i="22"/>
  <c r="M145" i="22"/>
  <c r="M144" i="22"/>
  <c r="AB143" i="22"/>
  <c r="AA143" i="22"/>
  <c r="Y143" i="22"/>
  <c r="X143" i="22"/>
  <c r="V143" i="22"/>
  <c r="U143" i="22"/>
  <c r="S143" i="22"/>
  <c r="R143" i="22"/>
  <c r="P143" i="22"/>
  <c r="O143" i="22"/>
  <c r="AB142" i="22"/>
  <c r="AA142" i="22"/>
  <c r="Y142" i="22"/>
  <c r="X142" i="22"/>
  <c r="V142" i="22"/>
  <c r="U142" i="22"/>
  <c r="S142" i="22"/>
  <c r="R142" i="22"/>
  <c r="P142" i="22"/>
  <c r="O142" i="22"/>
  <c r="AB141" i="22"/>
  <c r="AA141" i="22"/>
  <c r="Y141" i="22"/>
  <c r="X141" i="22"/>
  <c r="V141" i="22"/>
  <c r="U141" i="22"/>
  <c r="S141" i="22"/>
  <c r="R141" i="22"/>
  <c r="P141" i="22"/>
  <c r="O141" i="22"/>
  <c r="AB140" i="22"/>
  <c r="AA140" i="22"/>
  <c r="Y140" i="22"/>
  <c r="X140" i="22"/>
  <c r="V140" i="22"/>
  <c r="U140" i="22"/>
  <c r="S140" i="22"/>
  <c r="R140" i="22"/>
  <c r="P140" i="22"/>
  <c r="O140" i="22"/>
  <c r="AB139" i="22"/>
  <c r="AA139" i="22"/>
  <c r="Y139" i="22"/>
  <c r="X139" i="22"/>
  <c r="V139" i="22"/>
  <c r="U139" i="22"/>
  <c r="S139" i="22"/>
  <c r="R139" i="22"/>
  <c r="P139" i="22"/>
  <c r="O139" i="22"/>
  <c r="AB138" i="22"/>
  <c r="AA138" i="22"/>
  <c r="Y138" i="22"/>
  <c r="X138" i="22"/>
  <c r="V138" i="22"/>
  <c r="U138" i="22"/>
  <c r="S138" i="22"/>
  <c r="R138" i="22"/>
  <c r="P138" i="22"/>
  <c r="O138" i="22"/>
  <c r="L143" i="22"/>
  <c r="M143" i="22"/>
  <c r="L142" i="22"/>
  <c r="M142" i="22"/>
  <c r="L141" i="22"/>
  <c r="M141" i="22"/>
  <c r="L140" i="22"/>
  <c r="M140" i="22"/>
  <c r="L139" i="22"/>
  <c r="M139" i="22"/>
  <c r="L138" i="22"/>
  <c r="M138" i="22"/>
  <c r="AB137" i="22"/>
  <c r="AA137" i="22"/>
  <c r="AB136" i="22"/>
  <c r="AA136" i="22"/>
  <c r="AB135" i="22"/>
  <c r="AA135" i="22"/>
  <c r="AB134" i="22"/>
  <c r="AA134" i="22"/>
  <c r="AB133" i="22"/>
  <c r="AA133" i="22"/>
  <c r="AB132" i="22"/>
  <c r="AA132" i="22"/>
  <c r="Y137" i="22"/>
  <c r="X137" i="22"/>
  <c r="Y136" i="22"/>
  <c r="X136" i="22"/>
  <c r="Y135" i="22"/>
  <c r="X135" i="22"/>
  <c r="Y134" i="22"/>
  <c r="X134" i="22"/>
  <c r="Y133" i="22"/>
  <c r="X133" i="22"/>
  <c r="Y132" i="22"/>
  <c r="X132" i="22"/>
  <c r="V137" i="22"/>
  <c r="U137" i="22"/>
  <c r="V136" i="22"/>
  <c r="U136" i="22"/>
  <c r="V135" i="22"/>
  <c r="U135" i="22"/>
  <c r="V134" i="22"/>
  <c r="U134" i="22"/>
  <c r="V133" i="22"/>
  <c r="U133" i="22"/>
  <c r="V132" i="22"/>
  <c r="U132" i="22"/>
  <c r="S137" i="22"/>
  <c r="R137" i="22"/>
  <c r="S136" i="22"/>
  <c r="R136" i="22"/>
  <c r="S135" i="22"/>
  <c r="R135" i="22"/>
  <c r="S134" i="22"/>
  <c r="R134" i="22"/>
  <c r="S133" i="22"/>
  <c r="R133" i="22"/>
  <c r="S132" i="22"/>
  <c r="R132" i="22"/>
  <c r="P137" i="22"/>
  <c r="O137" i="22"/>
  <c r="P136" i="22"/>
  <c r="O136" i="22"/>
  <c r="P135" i="22"/>
  <c r="O135" i="22"/>
  <c r="P134" i="22"/>
  <c r="O134" i="22"/>
  <c r="P133" i="22"/>
  <c r="O133" i="22"/>
  <c r="P132" i="22"/>
  <c r="O132" i="22"/>
  <c r="L137" i="22"/>
  <c r="M137" i="22"/>
  <c r="L136" i="22"/>
  <c r="M136" i="22"/>
  <c r="L135" i="22"/>
  <c r="M135" i="22"/>
  <c r="L134" i="22"/>
  <c r="M134" i="22"/>
  <c r="L133" i="22"/>
  <c r="M133" i="22"/>
  <c r="L132" i="22"/>
  <c r="M132" i="22"/>
  <c r="AB131" i="22"/>
  <c r="AA131" i="22"/>
  <c r="Y131" i="22"/>
  <c r="X131" i="22"/>
  <c r="V131" i="22"/>
  <c r="U131" i="22"/>
  <c r="S131" i="22"/>
  <c r="R131" i="22"/>
  <c r="P131" i="22"/>
  <c r="O131" i="22"/>
  <c r="AB130" i="22"/>
  <c r="AA130" i="22"/>
  <c r="Y130" i="22"/>
  <c r="X130" i="22"/>
  <c r="V130" i="22"/>
  <c r="U130" i="22"/>
  <c r="S130" i="22"/>
  <c r="R130" i="22"/>
  <c r="P130" i="22"/>
  <c r="O130" i="22"/>
  <c r="AB129" i="22"/>
  <c r="AA129" i="22"/>
  <c r="Y129" i="22"/>
  <c r="X129" i="22"/>
  <c r="V129" i="22"/>
  <c r="U129" i="22"/>
  <c r="S129" i="22"/>
  <c r="R129" i="22"/>
  <c r="P129" i="22"/>
  <c r="O129" i="22"/>
  <c r="AB128" i="22"/>
  <c r="AA128" i="22"/>
  <c r="Y128" i="22"/>
  <c r="X128" i="22"/>
  <c r="V128" i="22"/>
  <c r="U128" i="22"/>
  <c r="S128" i="22"/>
  <c r="R128" i="22"/>
  <c r="P128" i="22"/>
  <c r="O128" i="22"/>
  <c r="AB127" i="22"/>
  <c r="AA127" i="22"/>
  <c r="Y127" i="22"/>
  <c r="X127" i="22"/>
  <c r="V127" i="22"/>
  <c r="U127" i="22"/>
  <c r="S127" i="22"/>
  <c r="R127" i="22"/>
  <c r="P127" i="22"/>
  <c r="O127" i="22"/>
  <c r="AB126" i="22"/>
  <c r="AA126" i="22"/>
  <c r="Y126" i="22"/>
  <c r="X126" i="22"/>
  <c r="V126" i="22"/>
  <c r="U126" i="22"/>
  <c r="S126" i="22"/>
  <c r="R126" i="22"/>
  <c r="P126" i="22"/>
  <c r="O126"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1" i="22"/>
  <c r="L111" i="22"/>
  <c r="M110" i="22"/>
  <c r="L110" i="22"/>
  <c r="M109" i="22"/>
  <c r="L109" i="22"/>
  <c r="M108" i="22"/>
  <c r="L108" i="22"/>
  <c r="M107" i="22"/>
  <c r="L107" i="22"/>
  <c r="M106" i="22"/>
  <c r="L106" i="22"/>
  <c r="Z101" i="22"/>
  <c r="AA101" i="22" s="1"/>
  <c r="W101" i="22"/>
  <c r="X101" i="22" s="1"/>
  <c r="T101" i="22"/>
  <c r="U101" i="22" s="1"/>
  <c r="Q101" i="22"/>
  <c r="S101" i="22" s="1"/>
  <c r="N101" i="22"/>
  <c r="P101" i="22" s="1"/>
  <c r="Z100" i="22"/>
  <c r="AA100" i="22" s="1"/>
  <c r="W100" i="22"/>
  <c r="Y100" i="22" s="1"/>
  <c r="T100" i="22"/>
  <c r="V100" i="22" s="1"/>
  <c r="Q100" i="22"/>
  <c r="R100" i="22" s="1"/>
  <c r="N100" i="22"/>
  <c r="O100" i="22" s="1"/>
  <c r="Z99" i="22"/>
  <c r="AB99" i="22" s="1"/>
  <c r="W99" i="22"/>
  <c r="Y99" i="22" s="1"/>
  <c r="T99" i="22"/>
  <c r="V99" i="22" s="1"/>
  <c r="Q99" i="22"/>
  <c r="S99" i="22" s="1"/>
  <c r="N99" i="22"/>
  <c r="P99" i="22" s="1"/>
  <c r="Z98" i="22"/>
  <c r="AB98" i="22" s="1"/>
  <c r="W98" i="22"/>
  <c r="X98" i="22" s="1"/>
  <c r="T98" i="22"/>
  <c r="U98" i="22" s="1"/>
  <c r="Q98" i="22"/>
  <c r="R98" i="22" s="1"/>
  <c r="N98" i="22"/>
  <c r="P98" i="22" s="1"/>
  <c r="Z97" i="22"/>
  <c r="AB97" i="22" s="1"/>
  <c r="W97" i="22"/>
  <c r="Y97" i="22" s="1"/>
  <c r="T97" i="22"/>
  <c r="V97" i="22" s="1"/>
  <c r="Q97" i="22"/>
  <c r="S97" i="22" s="1"/>
  <c r="N97" i="22"/>
  <c r="O97" i="22" s="1"/>
  <c r="Z96" i="22"/>
  <c r="AA96" i="22" s="1"/>
  <c r="W96" i="22"/>
  <c r="X96" i="22" s="1"/>
  <c r="T96" i="22"/>
  <c r="V96" i="22" s="1"/>
  <c r="Q96" i="22"/>
  <c r="S96" i="22" s="1"/>
  <c r="N96" i="22"/>
  <c r="P96" i="22" s="1"/>
  <c r="K100" i="22"/>
  <c r="M100" i="22" s="1"/>
  <c r="K99" i="22"/>
  <c r="M99" i="22" s="1"/>
  <c r="K101" i="22"/>
  <c r="M101" i="22" s="1"/>
  <c r="K98" i="22"/>
  <c r="M98" i="22" s="1"/>
  <c r="K97" i="22"/>
  <c r="M97" i="22" s="1"/>
  <c r="K96" i="22"/>
  <c r="L96" i="22" s="1"/>
  <c r="Z95" i="22"/>
  <c r="AA95" i="22" s="1"/>
  <c r="W95" i="22"/>
  <c r="Y95" i="22" s="1"/>
  <c r="T95" i="22"/>
  <c r="V95" i="22" s="1"/>
  <c r="Q95" i="22"/>
  <c r="S95" i="22" s="1"/>
  <c r="N95" i="22"/>
  <c r="P95" i="22" s="1"/>
  <c r="Z94" i="22"/>
  <c r="AA94" i="22" s="1"/>
  <c r="W94" i="22"/>
  <c r="Y94" i="22" s="1"/>
  <c r="T94" i="22"/>
  <c r="V94" i="22" s="1"/>
  <c r="Q94" i="22"/>
  <c r="R94" i="22" s="1"/>
  <c r="N94" i="22"/>
  <c r="O94" i="22" s="1"/>
  <c r="Z93" i="22"/>
  <c r="AB93" i="22" s="1"/>
  <c r="W93" i="22"/>
  <c r="Y93" i="22" s="1"/>
  <c r="T93" i="22"/>
  <c r="V93" i="22" s="1"/>
  <c r="Q93" i="22"/>
  <c r="S93" i="22" s="1"/>
  <c r="N93" i="22"/>
  <c r="O93" i="22" s="1"/>
  <c r="Z92" i="22"/>
  <c r="AB92" i="22" s="1"/>
  <c r="W92" i="22"/>
  <c r="Y92" i="22" s="1"/>
  <c r="T92" i="22"/>
  <c r="U92" i="22" s="1"/>
  <c r="Q92" i="22"/>
  <c r="S92" i="22" s="1"/>
  <c r="N92" i="22"/>
  <c r="P92" i="22" s="1"/>
  <c r="Z91" i="22"/>
  <c r="AB91" i="22" s="1"/>
  <c r="W91" i="22"/>
  <c r="Y91" i="22" s="1"/>
  <c r="T91" i="22"/>
  <c r="V91" i="22" s="1"/>
  <c r="Q91" i="22"/>
  <c r="S91" i="22" s="1"/>
  <c r="N91" i="22"/>
  <c r="P91" i="22" s="1"/>
  <c r="Z90" i="22"/>
  <c r="AA90" i="22" s="1"/>
  <c r="W90" i="22"/>
  <c r="Y90" i="22" s="1"/>
  <c r="T90" i="22"/>
  <c r="V90" i="22" s="1"/>
  <c r="Q90" i="22"/>
  <c r="S90" i="22" s="1"/>
  <c r="N90" i="22"/>
  <c r="P90" i="22" s="1"/>
  <c r="K90" i="22"/>
  <c r="M90" i="22" s="1"/>
  <c r="K95" i="22"/>
  <c r="L95" i="22" s="1"/>
  <c r="K93" i="22"/>
  <c r="L93" i="22" s="1"/>
  <c r="K94" i="22"/>
  <c r="L94" i="22" s="1"/>
  <c r="K92" i="22"/>
  <c r="M92" i="22" s="1"/>
  <c r="K91" i="22"/>
  <c r="M91" i="22" s="1"/>
  <c r="AB88" i="22"/>
  <c r="AA88" i="22"/>
  <c r="Y88" i="22"/>
  <c r="X88" i="22"/>
  <c r="V88" i="22"/>
  <c r="U88" i="22"/>
  <c r="S88" i="22"/>
  <c r="R88" i="22"/>
  <c r="P88" i="22"/>
  <c r="O88" i="22"/>
  <c r="AB87" i="22"/>
  <c r="AA87" i="22"/>
  <c r="Y87" i="22"/>
  <c r="X87" i="22"/>
  <c r="V87" i="22"/>
  <c r="U87" i="22"/>
  <c r="S87" i="22"/>
  <c r="R87" i="22"/>
  <c r="P87" i="22"/>
  <c r="O87" i="22"/>
  <c r="AB86" i="22"/>
  <c r="AA86" i="22"/>
  <c r="Y86" i="22"/>
  <c r="X86" i="22"/>
  <c r="V86" i="22"/>
  <c r="U86" i="22"/>
  <c r="S86" i="22"/>
  <c r="R86" i="22"/>
  <c r="P86" i="22"/>
  <c r="O86" i="22"/>
  <c r="AB85" i="22"/>
  <c r="AA85" i="22"/>
  <c r="Y85" i="22"/>
  <c r="X85" i="22"/>
  <c r="V85" i="22"/>
  <c r="U85" i="22"/>
  <c r="S85" i="22"/>
  <c r="R85" i="22"/>
  <c r="P85" i="22"/>
  <c r="O85" i="22"/>
  <c r="AB84" i="22"/>
  <c r="AA84" i="22"/>
  <c r="Y84" i="22"/>
  <c r="X84" i="22"/>
  <c r="V84" i="22"/>
  <c r="U84" i="22"/>
  <c r="S84" i="22"/>
  <c r="R84" i="22"/>
  <c r="P84" i="22"/>
  <c r="O84" i="22"/>
  <c r="AB83" i="22"/>
  <c r="AA83" i="22"/>
  <c r="Y83" i="22"/>
  <c r="X83" i="22"/>
  <c r="V83" i="22"/>
  <c r="U83" i="22"/>
  <c r="S83" i="22"/>
  <c r="R83" i="22"/>
  <c r="P83" i="22"/>
  <c r="O83" i="22"/>
  <c r="L88" i="22"/>
  <c r="M88" i="22"/>
  <c r="L87" i="22"/>
  <c r="M87" i="22"/>
  <c r="L86" i="22"/>
  <c r="M86" i="22"/>
  <c r="L85" i="22"/>
  <c r="M85" i="22"/>
  <c r="L84" i="22"/>
  <c r="M84" i="22"/>
  <c r="L83" i="22"/>
  <c r="M83" i="22"/>
  <c r="AB82" i="22"/>
  <c r="AA82" i="22"/>
  <c r="Y82" i="22"/>
  <c r="X82" i="22"/>
  <c r="V82" i="22"/>
  <c r="U82" i="22"/>
  <c r="S82" i="22"/>
  <c r="R82" i="22"/>
  <c r="P82" i="22"/>
  <c r="O82" i="22"/>
  <c r="AB81" i="22"/>
  <c r="AA81" i="22"/>
  <c r="Y81" i="22"/>
  <c r="X81" i="22"/>
  <c r="V81" i="22"/>
  <c r="U81" i="22"/>
  <c r="S81" i="22"/>
  <c r="R81" i="22"/>
  <c r="P81" i="22"/>
  <c r="O81" i="22"/>
  <c r="AB80" i="22"/>
  <c r="AA80" i="22"/>
  <c r="Y80" i="22"/>
  <c r="X80" i="22"/>
  <c r="V80" i="22"/>
  <c r="U80" i="22"/>
  <c r="S80" i="22"/>
  <c r="R80" i="22"/>
  <c r="P80" i="22"/>
  <c r="O80" i="22"/>
  <c r="AB79" i="22"/>
  <c r="AA79" i="22"/>
  <c r="Y79" i="22"/>
  <c r="X79" i="22"/>
  <c r="V79" i="22"/>
  <c r="U79" i="22"/>
  <c r="S79" i="22"/>
  <c r="R79" i="22"/>
  <c r="P79" i="22"/>
  <c r="O79" i="22"/>
  <c r="AB78" i="22"/>
  <c r="AA78" i="22"/>
  <c r="Y78" i="22"/>
  <c r="X78" i="22"/>
  <c r="V78" i="22"/>
  <c r="U78" i="22"/>
  <c r="S78" i="22"/>
  <c r="R78" i="22"/>
  <c r="P78" i="22"/>
  <c r="O78" i="22"/>
  <c r="AB77" i="22"/>
  <c r="AA77" i="22"/>
  <c r="Y77" i="22"/>
  <c r="X77" i="22"/>
  <c r="V77" i="22"/>
  <c r="U77" i="22"/>
  <c r="S77" i="22"/>
  <c r="R77" i="22"/>
  <c r="P77" i="22"/>
  <c r="O77" i="22"/>
  <c r="M82" i="22"/>
  <c r="L82" i="22"/>
  <c r="M81" i="22"/>
  <c r="L81" i="22"/>
  <c r="M80" i="22"/>
  <c r="L80" i="22"/>
  <c r="M79" i="22"/>
  <c r="L79" i="22"/>
  <c r="M78" i="22"/>
  <c r="L78" i="22"/>
  <c r="M77" i="22"/>
  <c r="L77" i="22"/>
  <c r="AB28" i="22"/>
  <c r="AA28" i="22"/>
  <c r="Y28" i="22"/>
  <c r="X28" i="22"/>
  <c r="V28" i="22"/>
  <c r="U28" i="22"/>
  <c r="S28" i="22"/>
  <c r="R28" i="22"/>
  <c r="P28" i="22"/>
  <c r="O28" i="22"/>
  <c r="AB27" i="22"/>
  <c r="AA27" i="22"/>
  <c r="Y27" i="22"/>
  <c r="X27" i="22"/>
  <c r="V27" i="22"/>
  <c r="U27" i="22"/>
  <c r="S27" i="22"/>
  <c r="R27" i="22"/>
  <c r="P27" i="22"/>
  <c r="O27" i="22"/>
  <c r="AB26" i="22"/>
  <c r="AA26" i="22"/>
  <c r="Y26" i="22"/>
  <c r="X26" i="22"/>
  <c r="V26" i="22"/>
  <c r="U26" i="22"/>
  <c r="S26" i="22"/>
  <c r="R26" i="22"/>
  <c r="P26" i="22"/>
  <c r="O26" i="22"/>
  <c r="M28" i="22"/>
  <c r="L28" i="22"/>
  <c r="M27" i="22"/>
  <c r="L27" i="22"/>
  <c r="M26" i="22"/>
  <c r="L26" i="22"/>
  <c r="AB25" i="22"/>
  <c r="Y25" i="22"/>
  <c r="V25" i="22"/>
  <c r="S25" i="22"/>
  <c r="P25" i="22"/>
  <c r="AA24" i="22"/>
  <c r="Y24" i="22"/>
  <c r="V24" i="22"/>
  <c r="R24" i="22"/>
  <c r="P24" i="22"/>
  <c r="AA23" i="22"/>
  <c r="Y23" i="22"/>
  <c r="V23" i="22"/>
  <c r="R23" i="22"/>
  <c r="P23" i="22"/>
  <c r="M25" i="22"/>
  <c r="L24" i="22"/>
  <c r="L23" i="22"/>
  <c r="L22" i="22"/>
  <c r="L21" i="22"/>
  <c r="M18" i="22"/>
  <c r="M96" i="22" l="1"/>
  <c r="M95" i="22"/>
  <c r="P93" i="22"/>
  <c r="L100" i="22"/>
  <c r="L101" i="22"/>
  <c r="L92" i="22"/>
  <c r="U91" i="22"/>
  <c r="U97" i="22"/>
  <c r="P94" i="22"/>
  <c r="L90" i="22"/>
  <c r="L97" i="22"/>
  <c r="AB100" i="22"/>
  <c r="R99" i="22"/>
  <c r="AB90" i="22"/>
  <c r="L91" i="22"/>
  <c r="R93" i="22"/>
  <c r="M94" i="22"/>
  <c r="X91" i="22"/>
  <c r="X92" i="22"/>
  <c r="S94" i="22"/>
  <c r="AB96" i="22"/>
  <c r="X97" i="22"/>
  <c r="Y98" i="22"/>
  <c r="V98" i="22"/>
  <c r="O90" i="22"/>
  <c r="O91" i="22"/>
  <c r="U95" i="22"/>
  <c r="L98" i="22"/>
  <c r="X100" i="22"/>
  <c r="M93" i="22"/>
  <c r="O96" i="22"/>
  <c r="P97" i="22"/>
  <c r="Y101" i="22"/>
  <c r="X94" i="22"/>
  <c r="L99" i="22"/>
  <c r="O99" i="22"/>
  <c r="V92" i="22"/>
  <c r="AB95" i="22"/>
  <c r="S100" i="22"/>
  <c r="X95" i="22"/>
  <c r="P100" i="22"/>
  <c r="AB101" i="22"/>
  <c r="AA99" i="22"/>
  <c r="Y96" i="22"/>
  <c r="R97" i="22"/>
  <c r="S98" i="22"/>
  <c r="AA98" i="22"/>
  <c r="U100" i="22"/>
  <c r="V101" i="22"/>
  <c r="R96" i="22"/>
  <c r="AA97" i="22"/>
  <c r="U99" i="22"/>
  <c r="O101" i="22"/>
  <c r="U96" i="22"/>
  <c r="O98" i="22"/>
  <c r="X99" i="22"/>
  <c r="R101" i="22"/>
  <c r="AB94" i="22"/>
  <c r="U94" i="22"/>
  <c r="O95" i="22"/>
  <c r="X90" i="22"/>
  <c r="R92" i="22"/>
  <c r="AA93" i="22"/>
  <c r="R91" i="22"/>
  <c r="AA92" i="22"/>
  <c r="R90" i="22"/>
  <c r="AA91" i="22"/>
  <c r="U93" i="22"/>
  <c r="U90" i="22"/>
  <c r="O92" i="22"/>
  <c r="X93" i="22"/>
  <c r="R95" i="22"/>
  <c r="M22" i="22"/>
  <c r="R25" i="22"/>
  <c r="U25" i="22"/>
  <c r="AB23" i="22"/>
  <c r="S24" i="22"/>
  <c r="X23" i="22"/>
  <c r="L25" i="22"/>
  <c r="AA25" i="22"/>
  <c r="AB24" i="22"/>
  <c r="U23" i="22"/>
  <c r="O25" i="22"/>
  <c r="O24" i="22"/>
  <c r="X25" i="22"/>
  <c r="O23" i="22"/>
  <c r="X24" i="22"/>
  <c r="S23" i="22"/>
  <c r="U24" i="22"/>
  <c r="M23" i="22"/>
  <c r="M24" i="22"/>
  <c r="M21" i="22"/>
  <c r="L18" i="22"/>
  <c r="M160" i="22" l="1"/>
  <c r="L160" i="22"/>
  <c r="U170" i="22" l="1"/>
  <c r="X170" i="22" s="1"/>
  <c r="AA170" i="22" s="1"/>
  <c r="V170" i="22"/>
  <c r="Y170" i="22" s="1"/>
  <c r="AB170" i="22" s="1"/>
  <c r="U171" i="22"/>
  <c r="X171" i="22" s="1"/>
  <c r="AA171" i="22" s="1"/>
  <c r="V171" i="22"/>
  <c r="Y171" i="22" s="1"/>
  <c r="AB171" i="22" s="1"/>
  <c r="T171" i="22"/>
  <c r="W171" i="22" s="1"/>
  <c r="Z171" i="22" s="1"/>
  <c r="T170" i="22"/>
  <c r="W170" i="22" s="1"/>
  <c r="Z170" i="22" s="1"/>
  <c r="P170" i="22"/>
  <c r="M170" i="22" s="1"/>
  <c r="P171" i="22"/>
  <c r="M171" i="22" s="1"/>
  <c r="O171" i="22"/>
  <c r="L171" i="22" s="1"/>
  <c r="O170" i="22"/>
  <c r="L170" i="22" s="1"/>
  <c r="N171" i="22"/>
  <c r="K171" i="22" s="1"/>
  <c r="N170" i="22"/>
  <c r="K170" i="22" s="1"/>
  <c r="O169" i="22" l="1"/>
  <c r="L169" i="22" s="1"/>
  <c r="P169" i="22"/>
  <c r="M169" i="22" s="1"/>
  <c r="O168" i="22"/>
  <c r="L168" i="22" s="1"/>
  <c r="P168" i="22"/>
  <c r="M168" i="22" s="1"/>
  <c r="N168" i="22"/>
  <c r="K168" i="22" s="1"/>
  <c r="N169" i="22"/>
  <c r="K169" i="22" s="1"/>
  <c r="AA169" i="22"/>
  <c r="AB169" i="22"/>
  <c r="AA168" i="22"/>
  <c r="AB168" i="22"/>
  <c r="Z168" i="22"/>
  <c r="Z169" i="22"/>
  <c r="O183" i="22"/>
  <c r="L183" i="22" s="1"/>
  <c r="P183" i="22"/>
  <c r="M183" i="22" s="1"/>
  <c r="N183" i="22"/>
  <c r="K183" i="22" s="1"/>
  <c r="AA163" i="22"/>
  <c r="AB163" i="22"/>
  <c r="AB162" i="22"/>
  <c r="AA162" i="22"/>
  <c r="Z162" i="22"/>
  <c r="AA113" i="22"/>
  <c r="AB113" i="22"/>
  <c r="X113" i="22"/>
  <c r="Y113" i="22"/>
  <c r="U113" i="22"/>
  <c r="V113" i="22"/>
  <c r="R113" i="22"/>
  <c r="S113" i="22"/>
  <c r="AA112" i="22"/>
  <c r="AB112" i="22"/>
  <c r="X112" i="22"/>
  <c r="Y112" i="22"/>
  <c r="U112" i="22"/>
  <c r="V112" i="22"/>
  <c r="R112" i="22"/>
  <c r="S112" i="22"/>
  <c r="K34" i="22" l="1"/>
  <c r="N34" i="22"/>
  <c r="W163" i="22" l="1"/>
  <c r="Z163" i="22" s="1"/>
  <c r="AB64" i="22" l="1"/>
  <c r="AA64" i="22"/>
  <c r="Z64" i="22"/>
  <c r="AB53" i="22"/>
  <c r="AA53" i="22"/>
  <c r="Z53" i="22"/>
  <c r="AB59" i="22"/>
  <c r="AA59" i="22"/>
  <c r="Z59" i="22"/>
  <c r="Z57" i="22" s="1"/>
  <c r="AA164" i="22"/>
  <c r="AB164" i="22"/>
  <c r="Z164" i="22"/>
  <c r="Z34" i="22"/>
  <c r="W34" i="22"/>
  <c r="T34" i="22"/>
  <c r="X64" i="22" l="1"/>
  <c r="Y64" i="22"/>
  <c r="W64" i="22"/>
  <c r="Q34" i="22" l="1"/>
  <c r="Y53" i="22"/>
  <c r="X53" i="22"/>
  <c r="W53" i="22"/>
  <c r="Y59" i="22"/>
  <c r="X59" i="22"/>
  <c r="W59" i="22"/>
  <c r="W57" i="22" s="1"/>
  <c r="Y183" i="22"/>
  <c r="AB183" i="22" s="1"/>
  <c r="X183" i="22"/>
  <c r="AA183" i="22" s="1"/>
  <c r="W183" i="22"/>
  <c r="Z183" i="22" s="1"/>
  <c r="Y162" i="22"/>
  <c r="X162" i="22"/>
  <c r="W162" i="22"/>
  <c r="Y180" i="22"/>
  <c r="AB180" i="22" s="1"/>
  <c r="X180" i="22"/>
  <c r="AA180" i="22" s="1"/>
  <c r="W180" i="22"/>
  <c r="Z180" i="22" s="1"/>
</calcChain>
</file>

<file path=xl/sharedStrings.xml><?xml version="1.0" encoding="utf-8"?>
<sst xmlns="http://schemas.openxmlformats.org/spreadsheetml/2006/main" count="1908" uniqueCount="286">
  <si>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</si>
  <si>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</si>
  <si>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</si>
  <si>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</si>
  <si>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</si>
  <si>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</si>
  <si>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</si>
  <si>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</si>
  <si>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</si>
  <si>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</si>
  <si>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</si>
  <si>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parameter</t>
  </si>
  <si>
    <t>base</t>
  </si>
  <si>
    <t>low</t>
  </si>
  <si>
    <t>high</t>
  </si>
  <si>
    <t>battery discharge efficiency</t>
  </si>
  <si>
    <t>battery charge efficiency</t>
  </si>
  <si>
    <t>glider base mass</t>
  </si>
  <si>
    <t>battery cell mass share</t>
  </si>
  <si>
    <t>powertrain</t>
  </si>
  <si>
    <t>all</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</si>
  <si>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</si>
  <si>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</si>
  <si>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</si>
  <si>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</si>
  <si>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</si>
  <si>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</si>
  <si>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</si>
  <si>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</si>
  <si>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</si>
  <si>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</si>
  <si>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</si>
  <si>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</si>
  <si>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</si>
  <si>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</si>
  <si>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</si>
  <si>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engine mass per power</t>
  </si>
  <si>
    <t>combustion power share</t>
  </si>
  <si>
    <t>fuel cell power share</t>
  </si>
  <si>
    <t>battery cell power density</t>
  </si>
  <si>
    <t>fuel tank mass per energy</t>
  </si>
  <si>
    <t>CNG tank mass slope</t>
  </si>
  <si>
    <t>CNG tank mass intercept</t>
  </si>
  <si>
    <t>CO2 per kg fuel</t>
  </si>
  <si>
    <t>engine fixed mass</t>
  </si>
  <si>
    <t>emotor fixed mass</t>
  </si>
  <si>
    <t>kilometers per year</t>
  </si>
  <si>
    <t>battery cell production energy electricity share</t>
  </si>
  <si>
    <t>battery cell production energy</t>
  </si>
  <si>
    <t>uncertainty distribution</t>
  </si>
  <si>
    <t>triangular</t>
  </si>
  <si>
    <t>frontal area</t>
  </si>
  <si>
    <t>https://pubs.acs.org/doi/pdf/10.1021/acsenergylett.7b00432</t>
  </si>
  <si>
    <t>calculated as power / curb mass</t>
  </si>
  <si>
    <t>https://theicct.org/sites/default/files/publications/ICCT_EU-HDV-tech-2025-30_20180116.pdf</t>
  </si>
  <si>
    <t>Cox et al. 2020</t>
  </si>
  <si>
    <t>Same as for passenger vehicles.</t>
  </si>
  <si>
    <t>Good</t>
  </si>
  <si>
    <t>To be improved</t>
  </si>
  <si>
    <t>Acceptable</t>
  </si>
  <si>
    <t>Critical</t>
  </si>
  <si>
    <t>Limited</t>
  </si>
  <si>
    <t>Moderate</t>
  </si>
  <si>
    <t>Unknown</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</si>
  <si>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</si>
  <si>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</si>
  <si>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</si>
  <si>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</si>
  <si>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</si>
  <si>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</si>
  <si>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</si>
  <si>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</si>
  <si>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</si>
  <si>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</si>
  <si>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</si>
  <si>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</si>
  <si>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</si>
  <si>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</si>
  <si>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</si>
  <si>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</si>
  <si>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</si>
  <si>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</si>
  <si>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</si>
  <si>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</si>
  <si>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</si>
  <si>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</si>
  <si>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</si>
  <si>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https://www.cervusequipment.com/peterbilt/new-trucks/engines/</t>
  </si>
  <si>
    <t>None</t>
  </si>
  <si>
    <t>https://www.brusa.biz/_files/drive/05_Sales/Datasheets/BRUSA_DB_EN_PDU254.pdf</t>
  </si>
  <si>
    <t>Assumed the same as for passenger vehicles.</t>
  </si>
  <si>
    <t>category</t>
  </si>
  <si>
    <t>importance</t>
  </si>
  <si>
    <t>status</t>
  </si>
  <si>
    <t>source</t>
  </si>
  <si>
    <t>comment</t>
  </si>
  <si>
    <t>https://ec.europa.eu/clima/sites/clima/files/transport/vehicles/heavy/docs/hdv_lightweighting_en.pdf</t>
  </si>
  <si>
    <t>kg/t</t>
  </si>
  <si>
    <t>Based on seven heavy duty combustion engines (3 Cummins, 1 Isuzu, 3 Peterbilt), from 220 to 400kW</t>
  </si>
  <si>
    <t>EU study. Based on a 12t and 40t truck.</t>
  </si>
  <si>
    <t>own assumption for 2000, 2010, 2050. Cox et al. 2020 for 2020, 2040.</t>
  </si>
  <si>
    <t>sizes</t>
  </si>
  <si>
    <t>LHV fuel MJ per kg</t>
  </si>
  <si>
    <t>MJ/kg</t>
  </si>
  <si>
    <t>gross mass</t>
  </si>
  <si>
    <t xml:space="preserve"> ICEV-d, ICEV-g</t>
  </si>
  <si>
    <t xml:space="preserve"> HEV-d</t>
  </si>
  <si>
    <t xml:space="preserve"> FCEV, HEV-d</t>
  </si>
  <si>
    <t>emission factor</t>
  </si>
  <si>
    <t>Uncertainty factor for hot pollutant emissions</t>
  </si>
  <si>
    <t>suspension mass</t>
  </si>
  <si>
    <t>braking system mass</t>
  </si>
  <si>
    <t>wheels and tires mass</t>
  </si>
  <si>
    <t>exhaust system mass</t>
  </si>
  <si>
    <t>electrical system mass</t>
  </si>
  <si>
    <t>transmission mass per ton of gross weight</t>
  </si>
  <si>
    <t>transmission fixed mass</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</si>
  <si>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</si>
  <si>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</si>
  <si>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</si>
  <si>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</si>
  <si>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</si>
  <si>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</si>
  <si>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</si>
  <si>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</si>
  <si>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</si>
  <si>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</si>
  <si>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</si>
  <si>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number of axles</t>
  </si>
  <si>
    <t>Used of particulate emission calculation</t>
  </si>
  <si>
    <t>engine efficiency</t>
  </si>
  <si>
    <t>Scaled on diesel efficiency + 17%, as reported by https://iopscience.iop.org/article/10.1088/2516-1083/ab56af/pdf</t>
  </si>
  <si>
    <t>CNG engine efficiency correction factor</t>
  </si>
  <si>
    <t>9m</t>
  </si>
  <si>
    <t>13m-city</t>
  </si>
  <si>
    <t>13m-city-double</t>
  </si>
  <si>
    <t>18m</t>
  </si>
  <si>
    <t>13m-coach</t>
  </si>
  <si>
    <t>13m-coach-double</t>
  </si>
  <si>
    <t>https://eliptic-project.eu/sites/default/files/07_20171205_ELIPTIC_Bremen_Konvekta-CO2%20W%C3%A4rmepumpe-Stefan%20Faust.pdf</t>
  </si>
  <si>
    <t>13m-city, 13m-coach</t>
  </si>
  <si>
    <t>13m-city-double, 13m-coach-double</t>
  </si>
  <si>
    <t>https://eliptic-project.eu/sites/default/files/06_20171205_ELIPTIC_Bremen_BOREALIS-Aurora-Stefan%20Wetzstein.pdf p.14</t>
  </si>
  <si>
    <t>Heating power installed.</t>
  </si>
  <si>
    <t>Coefficient of performance of heat pump, heating</t>
  </si>
  <si>
    <t>heat pump CoP, heating</t>
  </si>
  <si>
    <t>heat pump CoP, cooling</t>
  </si>
  <si>
    <t>Coefficient of performance of heat pump, cooling</t>
  </si>
  <si>
    <t>Extrapolated from the installed power for 13m buses.</t>
  </si>
  <si>
    <t>HVAC power</t>
  </si>
  <si>
    <t>Includes lightning, passenger information systems, ticket vending machine, charging of 24V onboard batteries, air compressor and hydraulic pump</t>
  </si>
  <si>
    <t>13m-coach, 13m-coach-double</t>
  </si>
  <si>
    <t>https://www.fuelcellbuses.eu/sites/default/files/documents/150909_FINAL_Bus_Study_Report_OUT_0.PDF
https://www.fuelcellbuses.eu/sites/default/files/documents/Presentation%20Urban%20buses%2C%20alternative%20power%20trains%20for%20Europe.%20Dec%202012.pdf</t>
  </si>
  <si>
    <t>Assumes 12 yeas and 68,000 km per year, but to be improved.</t>
  </si>
  <si>
    <t>Heating power installed. Diagram shows 3 units of 8kW each mounted on a 18m articulated bus</t>
  </si>
  <si>
    <t>13m-city-double, 13m-coach-double, 18m</t>
  </si>
  <si>
    <t>13m-city, 13m-city-double, 18m</t>
  </si>
  <si>
    <t>EU study, baseline in 2010. Based on a 12t midibus.</t>
  </si>
  <si>
    <t>EU study, baseline in 2010. Based on a 19t, single deck, city bus.</t>
  </si>
  <si>
    <t>EU study, baseline in 2010. Based on a 26t, double deck, city bus.</t>
  </si>
  <si>
    <t>EU study, baseline in 2010. Based on a 28t. Articulated city bus.</t>
  </si>
  <si>
    <t>EU study, baseline in 2010.</t>
  </si>
  <si>
    <t>Manufacturers' specifications.</t>
  </si>
  <si>
    <t>passenger luggage mass</t>
  </si>
  <si>
    <t>https://www.iru.org/sites/default/files/2016-01/en-nea-bus-2007.pdf</t>
  </si>
  <si>
    <t>https://doi.org/10.1016/j.rineng.2019.100091</t>
  </si>
  <si>
    <t>Assumes slight improvement over time.</t>
  </si>
  <si>
    <t>9m, 13m-city, 13m-coach</t>
  </si>
  <si>
    <t>https://www.sciencedirect.com/science/article/pii/S0360544218324307#bib41</t>
  </si>
  <si>
    <t>https://doi.org/10.1016/j.energy.2014.12.038</t>
  </si>
  <si>
    <t>battery cooling unit</t>
  </si>
  <si>
    <t>battery heating unit</t>
  </si>
  <si>
    <t>To heat up the battery during cold winter days.</t>
  </si>
  <si>
    <t>To cool down the battery during hot summer days.</t>
  </si>
  <si>
    <t>https://www.cambridge.org/core/journals/design-science/article/design-of-urban-electric-bus-systems/1C0E4AA05F6E1FBF8A545E13F6A8D2DE</t>
  </si>
  <si>
    <t>operation time</t>
  </si>
  <si>
    <t>Time [hours/day] vehicles have to operate</t>
  </si>
  <si>
    <t>initial passengers capacity</t>
  </si>
  <si>
    <t>heating energy consumption</t>
  </si>
  <si>
    <t>cooling energy consumption</t>
  </si>
  <si>
    <t>charging opportunity per trip</t>
  </si>
  <si>
    <t>Defines the number of times a bus can charge per trip</t>
  </si>
  <si>
    <t>BEV-opp</t>
  </si>
  <si>
    <t>9m, 13m-city, 13m-city-double, 18m</t>
  </si>
  <si>
    <t>HVAC system mass per kW</t>
  </si>
  <si>
    <t>kilogram</t>
  </si>
  <si>
    <t>https://www.mcc-hvac.com/wp-content/uploads/2014/11/MCC-Catalog-Nov-2014-Web.pdf p.21</t>
  </si>
  <si>
    <t>Mass of the HVAC system per KW installed</t>
  </si>
  <si>
    <t>HVAC system fixed mass</t>
  </si>
  <si>
    <t>Fixed mass of the HVAC system</t>
  </si>
  <si>
    <t>auxiliary power base demand</t>
  </si>
  <si>
    <t>Costs</t>
  </si>
  <si>
    <t>toll cost per km</t>
  </si>
  <si>
    <t>€/km</t>
  </si>
  <si>
    <t>TRACCS https://traccs.emisia.com/index.php</t>
  </si>
  <si>
    <t>Toll cost for BEVs and FCEVs assumed similar to ICEV-d. Representative of Switzerland.</t>
  </si>
  <si>
    <t>markup factor</t>
  </si>
  <si>
    <t>maintenance cost per km</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</si>
  <si>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</si>
  <si>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Assumed to be 80% of ICEV-d maintenance cost.</t>
  </si>
  <si>
    <t>Assumed to be 150% of ICEV-d maintenance cost.</t>
  </si>
  <si>
    <t>Maintenance costs increase over time. Here, we use the maintenance cost for a 5 year old vehicle.
Min and max represent maintenance cost at year 1 and year 20.</t>
  </si>
  <si>
    <t>interest rate</t>
  </si>
  <si>
    <t>insurance cost per year</t>
  </si>
  <si>
    <t>€/year</t>
  </si>
  <si>
    <t>Insurance cost for BEVs and FCEVs assumed similar to ICEV-d.
Min-max values represent insurance cost at year 15 and year 1</t>
  </si>
  <si>
    <t>heat pump cost</t>
  </si>
  <si>
    <t>€/vehicle</t>
  </si>
  <si>
    <t>glider lightweighting cost per kg</t>
  </si>
  <si>
    <t>€/kg</t>
  </si>
  <si>
    <t>fuel tank cost per kg</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</si>
  <si>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</si>
  <si>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</si>
  <si>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</si>
  <si>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energy cost per kWh</t>
  </si>
  <si>
    <t>€/kWh</t>
  </si>
  <si>
    <t>energy battery cost per kWh</t>
  </si>
  <si>
    <t>electric powertrain cost per kW</t>
  </si>
  <si>
    <t>€/kW</t>
  </si>
  <si>
    <t>combustion powertrain cost per kW</t>
  </si>
  <si>
    <t>combustion exhaust treatment cost</t>
  </si>
  <si>
    <t>battery onboard charging infrastructure cost</t>
  </si>
  <si>
    <t>adblue cost per kg</t>
  </si>
  <si>
    <t>Adblue is consumed as a percentage of diesel consumption.</t>
  </si>
  <si>
    <t>other components mass</t>
  </si>
  <si>
    <t>BEV-motion</t>
  </si>
  <si>
    <t>trip distance share with catenary</t>
  </si>
  <si>
    <t>https://www.research-collection.ethz.ch/bitstream/handle/20.500.11850/121450/1/2539-07.pdf</t>
  </si>
  <si>
    <t>Includes loss from rectifier and inverter.</t>
  </si>
  <si>
    <t>There's no battery, but we use it to consider losses from the AC/DC inverter.</t>
  </si>
  <si>
    <t>ICE buses do not have heat pumps but a PTC heater for heating and a compressor for cooling. But this parameter is used to represent their efficiency.</t>
  </si>
  <si>
    <t>This is used as a reduction factor for coach buses essentially. Better insulated, with less frequent stops, their HVAC power requirement is lower than that of city buses. Here, assumed 20% lower.</t>
  </si>
  <si>
    <t>BEV-opp, BEV-motion</t>
  </si>
  <si>
    <t>Because of fast-charging, charge efficiency is 10% lower than regular charging</t>
  </si>
  <si>
    <t>http://seeds4green.net/sites/default/files/acv%20batterie%20vehicule%20electrique.pdf</t>
  </si>
  <si>
    <t>charger efficiency</t>
  </si>
  <si>
    <t>https://www.sciencedirect.com/science/article/pii/S0306261901000320?via%3Dihub</t>
  </si>
  <si>
    <t>Power conversion efficiency of 90% at regular temperature.</t>
  </si>
  <si>
    <t>Power conversion efficiency of 95% at regular temperature.</t>
  </si>
  <si>
    <t>catenary system power</t>
  </si>
  <si>
    <t>http://publish.illinois.edu/yuecaouiuc/files/2016/04/07459224.pdf</t>
  </si>
  <si>
    <t>Example from a 48kW catenary system</t>
  </si>
  <si>
    <t>Charging power of the plugin charger</t>
  </si>
  <si>
    <t>plugin charger power</t>
  </si>
  <si>
    <t>https://www.sciencedirect.com/science/article/pii/S2352152X20314936</t>
  </si>
  <si>
    <t>LTO batteries have a higher DoD to prevent cell degradation when fast-charging.</t>
  </si>
  <si>
    <t>maximum SoC</t>
  </si>
  <si>
    <t>LTO batteries cannot be charged back to a SoC of 100%.</t>
  </si>
  <si>
    <t>DOI: 10.1017/dsj.2018.10</t>
  </si>
  <si>
    <t>BEV-depot, BEV-opp, BEV-motion</t>
  </si>
  <si>
    <t>BEV-depot</t>
  </si>
  <si>
    <t>http://www.rupprecht-consult.eu/uploads/tx_rupprecht/FINAL_UITP_brochure_trolleybus_DIGITAL_mail.pdf</t>
  </si>
  <si>
    <t>Between 30 and 50% of the trip distance is with contact with the overhead lines.</t>
  </si>
  <si>
    <t>generator efficiency</t>
  </si>
  <si>
    <t>ecoinvent 3.7</t>
  </si>
  <si>
    <t>A diesel generator produces the encessary electricity for traditional trolleybus to cover the streched not equipped with overhead contact lines.</t>
  </si>
  <si>
    <t>use of auxiliary battery</t>
  </si>
  <si>
    <t>Switch for trolley buses to indicate when they start using a battery isntead of a diesel generator</t>
  </si>
  <si>
    <t>Until 2020, BEV-motion buses do not have a battery (they use a diesel generator). Hence efficiency = 1.</t>
  </si>
  <si>
    <t>BEV-depot, BEV-opp, BEV-motion, FCEV</t>
  </si>
  <si>
    <t>BEV-depot, FCEV, BEV-motion</t>
  </si>
  <si>
    <t>BEV-depot, FCEV, ICEV-d, HEV-d, ICEV-g</t>
  </si>
  <si>
    <t>BEV-depot, BEV-opp, BEV-motion, FCEV,  HEV-d</t>
  </si>
  <si>
    <t>ICEV-d, ICEV-g, HEV-d</t>
  </si>
  <si>
    <t>ICEV-d, HEV-d</t>
  </si>
  <si>
    <t>ICEV-d, ICEV-g, FCEV, HEV-d</t>
  </si>
  <si>
    <t>ICEV-d, HEV-d, ICEV-g</t>
  </si>
  <si>
    <t xml:space="preserve"> ICEV-d, HEV-d</t>
  </si>
  <si>
    <t xml:space="preserve"> ICEV-d,  HEV-d</t>
  </si>
  <si>
    <t>BEV-depot, BEV-opp, BEV-motion, FCEV, HEV-d</t>
  </si>
  <si>
    <t xml:space="preserve"> ICEV-d, ICEV-g, FCEV, HEV-d</t>
  </si>
  <si>
    <t>HEV-d</t>
  </si>
  <si>
    <t>FCEV, HEV-d, ICEV-d, ICEV-g</t>
  </si>
  <si>
    <t>ICEV-g, ICEV-g, HEV-d</t>
  </si>
  <si>
    <t>ICE buses can reuse waste heat from the engine.</t>
  </si>
  <si>
    <t>BEV-opp, BEV-motion, ICEV-d, ICEV-g, HEV-d, FCEV</t>
  </si>
  <si>
    <t>battery cycle life, NMC</t>
  </si>
  <si>
    <t>battery cycle life, NCA</t>
  </si>
  <si>
    <t>battery cycle life, LFP</t>
  </si>
  <si>
    <t>battery cycle life, LTO</t>
  </si>
  <si>
    <t>Yuliya Preger et al 2020 J. Electrochem. Soc. 167 120532</t>
  </si>
  <si>
    <t>Cycle life, used to calculate battery lifetime.</t>
  </si>
  <si>
    <t>battery cell energy density, NCA</t>
  </si>
  <si>
    <t>battery cell energy density, LFP</t>
  </si>
  <si>
    <t>battery cell energy density, LTO</t>
  </si>
  <si>
    <t>battery cell energy density, NMC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</si>
</sst>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8">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Alignment="1">
      <alignment horizontal="center" vertical="center" wrapText="1"/>
    </xf>
    <xf numFmtId="1" fontId="3" fillId="0" borderId="0" xfId="0" applyNumberFormat="1" applyFont="1" applyFill="1"/>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xf numFmtId="0" fontId="9" fillId="0" borderId="0" xfId="9" applyFill="1" applyAlignment="1">
      <alignment horizontal="left" vertical="center"/>
    </xf>
    <xf numFmtId="0" fontId="3" fillId="0" borderId="0" xfId="0" applyFont="1" applyFill="1" applyAlignment="1">
      <alignment horizontal="center"/>
    </xf>
    <xf numFmtId="2" fontId="3" fillId="0" borderId="0" xfId="1" applyNumberFormat="1" applyFont="1" applyFill="1" applyBorder="1" applyAlignment="1">
      <alignment horizontal="center" vertical="center" wrapText="1"/>
    </xf>
    <xf numFmtId="2" fontId="3" fillId="0" borderId="0" xfId="0" applyNumberFormat="1" applyFont="1" applyFill="1"/>
    <xf numFmtId="1" fontId="3" fillId="0" borderId="0" xfId="1"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0" xfId="0" applyFont="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165" fontId="4" fillId="0" borderId="0" xfId="0" applyNumberFormat="1" applyFont="1" applyFill="1" applyBorder="1" applyAlignment="1">
      <alignment horizontal="center" vertical="center" wrapText="1"/>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c.europa.eu/clima/sites/clima/files/transport/vehicles/heavy/docs/hdv_lightweighting_en.pdf" TargetMode="External"/><Relationship Id="rId18" Type="http://schemas.openxmlformats.org/officeDocument/2006/relationships/hyperlink" Target="https://eliptic-project.eu/sites/default/files/07_20171205_ELIPTIC_Bremen_Konvekta-CO2%20W%C3%A4rmepumpe-Stefan%20Faust.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www.mcc-hvac.com/wp-content/uploads/2014/11/MCC-Catalog-Nov-2014-Web.pdf%20p.21" TargetMode="External"/><Relationship Id="rId63" Type="http://schemas.openxmlformats.org/officeDocument/2006/relationships/hyperlink" Target="https://www.research-collection.ethz.ch/bitstream/handle/20.500.11850/121450/1/2539-07.pdf" TargetMode="External"/><Relationship Id="rId7" Type="http://schemas.openxmlformats.org/officeDocument/2006/relationships/hyperlink" Target="https://www.cervusequipment.com/peterbilt/new-trucks/engines/"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s://iopscience.iop.org/article/10.1088/2516-1083/ab56af/pdf" TargetMode="External"/><Relationship Id="rId20" Type="http://schemas.openxmlformats.org/officeDocument/2006/relationships/hyperlink" Target="https://eliptic-project.eu/sites/default/files/06_20171205_ELIPTIC_Bremen_BOREALIS-Aurora-Stefan%20Wetzstein.pdf%20p.14" TargetMode="External"/><Relationship Id="rId29"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www.sciencedirect.com/science/article/pii/S0360544218324307" TargetMode="External"/><Relationship Id="rId62" Type="http://schemas.openxmlformats.org/officeDocument/2006/relationships/hyperlink" Target="https://doi.org/10.1016/j.energy.2014.12.038" TargetMode="External"/><Relationship Id="rId1" Type="http://schemas.openxmlformats.org/officeDocument/2006/relationships/hyperlink" Target="https://doi.org/10.1016/j.rineng.2019.100091" TargetMode="External"/><Relationship Id="rId6" Type="http://schemas.openxmlformats.org/officeDocument/2006/relationships/hyperlink" Target="https://www.brusa.biz/en/products/drive/motor-400-v/hsm1-101822.html" TargetMode="External"/><Relationship Id="rId11" Type="http://schemas.openxmlformats.org/officeDocument/2006/relationships/hyperlink" Target="https://www.brusa.biz/_files/drive/05_Sales/Datasheets/BRUSA_DB_EN_PDU254.pdf"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www.iru.org/sites/default/files/2016-01/en-nea-bus-2007.pdf" TargetMode="External"/><Relationship Id="rId58" Type="http://schemas.openxmlformats.org/officeDocument/2006/relationships/hyperlink" Target="https://www.sciencedirect.com/science/article/pii/S0360544218324307" TargetMode="External"/><Relationship Id="rId66" Type="http://schemas.openxmlformats.org/officeDocument/2006/relationships/printerSettings" Target="../printerSettings/printerSettings1.bin"/><Relationship Id="rId5" Type="http://schemas.openxmlformats.org/officeDocument/2006/relationships/hyperlink" Target="https://www.brusa.biz/en/products/drive/motor-400-v/hsm1-101822.html" TargetMode="External"/><Relationship Id="rId15" Type="http://schemas.openxmlformats.org/officeDocument/2006/relationships/hyperlink" Target="https://ec.europa.eu/clima/sites/clima/files/transport/vehicles/heavy/docs/hdv_lightweighting_en.pdf"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www.sciencedirect.com/science/article/pii/S0360544218324307" TargetMode="External"/><Relationship Id="rId61" Type="http://schemas.openxmlformats.org/officeDocument/2006/relationships/hyperlink" Target="http://publish.illinois.edu/yuecaouiuc/files/2016/04/07459224.pdf" TargetMode="External"/><Relationship Id="rId10" Type="http://schemas.openxmlformats.org/officeDocument/2006/relationships/hyperlink" Target="https://www.cervusequipment.com/peterbilt/new-trucks/engines/" TargetMode="External"/><Relationship Id="rId19" Type="http://schemas.openxmlformats.org/officeDocument/2006/relationships/hyperlink" Target="https://eliptic-project.eu/sites/default/files/06_20171205_ELIPTIC_Bremen_BOREALIS-Aurora-Stefan%20Wetzstein.pdf%20p.14"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www.iru.org/sites/default/files/2016-01/en-nea-bus-2007.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pubs.acs.org/doi/pdf/10.1021/acsenergylett.7b00432" TargetMode="External"/><Relationship Id="rId4" Type="http://schemas.openxmlformats.org/officeDocument/2006/relationships/hyperlink" Target="https://www.brusa.biz/en/products/dcdc-converter/hvhv-800-v/bdc546.html"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s://ec.europa.eu/clima/sites/clima/files/transport/vehicles/heavy/docs/hdv_lightweighting_en.pdf"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www.mcc-hvac.com/wp-content/uploads/2014/11/MCC-Catalog-Nov-2014-Web.pdf%20p.21" TargetMode="External"/><Relationship Id="rId64" Type="http://schemas.openxmlformats.org/officeDocument/2006/relationships/hyperlink" Target="http://seeds4green.net/sites/default/files/acv%20batterie%20vehicule%20electrique.pdf" TargetMode="External"/><Relationship Id="rId8" Type="http://schemas.openxmlformats.org/officeDocument/2006/relationships/hyperlink" Target="https://www.cervusequipment.com/peterbilt/new-trucks/engines/" TargetMode="External"/><Relationship Id="rId51"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batteryuniversity.com/learn/article/fuel_cell_technology" TargetMode="External"/><Relationship Id="rId12" Type="http://schemas.openxmlformats.org/officeDocument/2006/relationships/hyperlink" Target="https://ec.europa.eu/clima/sites/clima/files/transport/vehicles/heavy/docs/hdv_lightweighting_en.pdf" TargetMode="External"/><Relationship Id="rId17" Type="http://schemas.openxmlformats.org/officeDocument/2006/relationships/hyperlink" Target="https://www.mdpi.com/2032-6653/11/1/12/pdf"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www.osti.gov/servlets/purl/1343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9"/>
  <sheetViews>
    <sheetView tabSelected="1" zoomScale="85" zoomScaleNormal="85" workbookViewId="0">
      <pane xSplit="10" ySplit="2" topLeftCell="K40" activePane="bottomRight" state="frozen"/>
      <selection pane="topRight" activeCell="F1" sqref="F1"/>
      <selection pane="bottomLeft" activeCell="A3" sqref="A3"/>
      <selection pane="bottomRight" activeCell="D69" sqref="D69"/>
    </sheetView>
  </sheetViews>
  <sheetFormatPr defaultColWidth="9.21875" defaultRowHeight="13.8" x14ac:dyDescent="0.3"/>
  <cols>
    <col min="1" max="1" width="12.5546875" style="16" bestFit="1" customWidth="1"/>
    <col min="2" max="2" width="53.6640625" style="16" bestFit="1" customWidth="1"/>
    <col min="3" max="3" width="20.109375" style="16" customWidth="1"/>
    <col min="4" max="4" width="36.109375" style="16" customWidth="1"/>
    <col min="5" max="5" width="9.77734375" style="16" customWidth="1"/>
    <col min="6" max="6" width="9.5546875" style="2" bestFit="1" customWidth="1"/>
    <col min="7" max="7" width="14.5546875" style="2" bestFit="1" customWidth="1"/>
    <col min="8" max="8" width="19" style="2" customWidth="1"/>
    <col min="9" max="9" width="22.88671875" style="2" customWidth="1"/>
    <col min="10" max="10" width="10.44140625" style="16" bestFit="1" customWidth="1"/>
    <col min="11" max="11" width="11.44140625" style="1" bestFit="1" customWidth="1"/>
    <col min="12" max="17" width="9.21875" style="1" bestFit="1" customWidth="1"/>
    <col min="18" max="19" width="7.77734375" style="1" bestFit="1" customWidth="1"/>
    <col min="20" max="20" width="9" style="1" bestFit="1" customWidth="1"/>
    <col min="21" max="22" width="7.77734375" style="1" bestFit="1" customWidth="1"/>
    <col min="23" max="16384" width="9.21875" style="1"/>
  </cols>
  <sheetData>
    <row r="1" spans="1:28" x14ac:dyDescent="0.3">
      <c r="A1" s="3" t="s">
        <v>91</v>
      </c>
      <c r="B1" s="3" t="s">
        <v>19</v>
      </c>
      <c r="C1" s="3" t="s">
        <v>101</v>
      </c>
      <c r="D1" s="3" t="s">
        <v>11</v>
      </c>
      <c r="E1" s="3" t="s">
        <v>77</v>
      </c>
      <c r="F1" s="3" t="s">
        <v>92</v>
      </c>
      <c r="G1" s="3" t="s">
        <v>93</v>
      </c>
      <c r="H1" s="3" t="s">
        <v>94</v>
      </c>
      <c r="I1" s="3" t="s">
        <v>95</v>
      </c>
      <c r="J1" s="3" t="s">
        <v>49</v>
      </c>
      <c r="K1" s="16">
        <v>2000</v>
      </c>
      <c r="L1" s="16">
        <v>2000</v>
      </c>
      <c r="M1" s="16">
        <v>2000</v>
      </c>
      <c r="N1" s="16">
        <v>2010</v>
      </c>
      <c r="O1" s="16">
        <v>2010</v>
      </c>
      <c r="P1" s="16">
        <v>2010</v>
      </c>
      <c r="Q1" s="16">
        <v>2020</v>
      </c>
      <c r="R1" s="16">
        <v>2020</v>
      </c>
      <c r="S1" s="16">
        <v>2020</v>
      </c>
      <c r="T1" s="16">
        <v>2030</v>
      </c>
      <c r="U1" s="16">
        <v>2030</v>
      </c>
      <c r="V1" s="16">
        <v>2030</v>
      </c>
      <c r="W1" s="16">
        <v>2040</v>
      </c>
      <c r="X1" s="16">
        <v>2040</v>
      </c>
      <c r="Y1" s="16">
        <v>2040</v>
      </c>
      <c r="Z1" s="16">
        <v>2050</v>
      </c>
      <c r="AA1" s="16">
        <v>2050</v>
      </c>
      <c r="AB1" s="16">
        <v>2050</v>
      </c>
    </row>
    <row r="2" spans="1:28" x14ac:dyDescent="0.3">
      <c r="K2" s="15" t="s">
        <v>12</v>
      </c>
      <c r="L2" s="15" t="s">
        <v>13</v>
      </c>
      <c r="M2" s="15" t="s">
        <v>14</v>
      </c>
      <c r="N2" s="15" t="s">
        <v>12</v>
      </c>
      <c r="O2" s="15" t="s">
        <v>13</v>
      </c>
      <c r="P2" s="15" t="s">
        <v>14</v>
      </c>
      <c r="Q2" s="15" t="s">
        <v>12</v>
      </c>
      <c r="R2" s="15" t="s">
        <v>13</v>
      </c>
      <c r="S2" s="15" t="s">
        <v>14</v>
      </c>
      <c r="T2" s="15" t="s">
        <v>12</v>
      </c>
      <c r="U2" s="15" t="s">
        <v>13</v>
      </c>
      <c r="V2" s="15" t="s">
        <v>14</v>
      </c>
      <c r="W2" s="15" t="s">
        <v>12</v>
      </c>
      <c r="X2" s="15" t="s">
        <v>13</v>
      </c>
      <c r="Y2" s="15" t="s">
        <v>14</v>
      </c>
      <c r="Z2" s="15" t="s">
        <v>12</v>
      </c>
      <c r="AA2" s="15" t="s">
        <v>13</v>
      </c>
      <c r="AB2" s="15" t="s">
        <v>14</v>
      </c>
    </row>
    <row r="3" spans="1:28" x14ac:dyDescent="0.3">
      <c r="A3" s="3" t="s">
        <v>23</v>
      </c>
      <c r="B3" s="3" t="s">
        <v>20</v>
      </c>
      <c r="C3" s="3" t="s">
        <v>133</v>
      </c>
      <c r="D3" s="8" t="s">
        <v>149</v>
      </c>
      <c r="E3" s="8" t="s">
        <v>82</v>
      </c>
      <c r="F3" s="8" t="s">
        <v>61</v>
      </c>
      <c r="G3" s="3" t="s">
        <v>58</v>
      </c>
      <c r="I3" s="2" t="s">
        <v>148</v>
      </c>
      <c r="J3" s="3" t="s">
        <v>50</v>
      </c>
      <c r="K3" s="20">
        <f>18000*(12/19)</f>
        <v>11368.421052631578</v>
      </c>
      <c r="L3" s="15">
        <v>8000</v>
      </c>
      <c r="M3" s="15">
        <v>12000</v>
      </c>
      <c r="N3" s="15">
        <v>10000</v>
      </c>
      <c r="O3" s="15">
        <v>8000</v>
      </c>
      <c r="P3" s="15">
        <v>12000</v>
      </c>
      <c r="Q3" s="15">
        <v>10000</v>
      </c>
      <c r="R3" s="15">
        <v>8000</v>
      </c>
      <c r="S3" s="15">
        <v>12000</v>
      </c>
      <c r="T3" s="15">
        <v>10000</v>
      </c>
      <c r="U3" s="15">
        <v>8000</v>
      </c>
      <c r="V3" s="15">
        <v>12000</v>
      </c>
      <c r="W3" s="15">
        <v>10000</v>
      </c>
      <c r="X3" s="15">
        <v>8000</v>
      </c>
      <c r="Y3" s="15">
        <v>12000</v>
      </c>
      <c r="Z3" s="15">
        <v>10000</v>
      </c>
      <c r="AA3" s="15">
        <v>8000</v>
      </c>
      <c r="AB3" s="15">
        <v>12000</v>
      </c>
    </row>
    <row r="4" spans="1:28" ht="14.4" x14ac:dyDescent="0.3">
      <c r="A4" s="3" t="s">
        <v>23</v>
      </c>
      <c r="B4" s="3" t="s">
        <v>20</v>
      </c>
      <c r="C4" s="3" t="s">
        <v>140</v>
      </c>
      <c r="D4" s="8" t="s">
        <v>149</v>
      </c>
      <c r="E4" s="8" t="s">
        <v>82</v>
      </c>
      <c r="F4" s="8" t="s">
        <v>61</v>
      </c>
      <c r="G4" s="3" t="s">
        <v>58</v>
      </c>
      <c r="H4" s="27" t="s">
        <v>139</v>
      </c>
      <c r="I4" s="2" t="s">
        <v>143</v>
      </c>
      <c r="J4" s="3" t="s">
        <v>50</v>
      </c>
      <c r="K4" s="15">
        <v>18000</v>
      </c>
      <c r="L4" s="15">
        <v>15000</v>
      </c>
      <c r="M4" s="15">
        <v>22000</v>
      </c>
      <c r="N4" s="15">
        <v>18000</v>
      </c>
      <c r="O4" s="15">
        <v>15000</v>
      </c>
      <c r="P4" s="15">
        <v>22000</v>
      </c>
      <c r="Q4" s="15">
        <v>18000</v>
      </c>
      <c r="R4" s="15">
        <v>15000</v>
      </c>
      <c r="S4" s="15">
        <v>22000</v>
      </c>
      <c r="T4" s="15">
        <v>18000</v>
      </c>
      <c r="U4" s="15">
        <v>15000</v>
      </c>
      <c r="V4" s="15">
        <v>22000</v>
      </c>
      <c r="W4" s="15">
        <v>18000</v>
      </c>
      <c r="X4" s="15">
        <v>15000</v>
      </c>
      <c r="Y4" s="15">
        <v>22000</v>
      </c>
      <c r="Z4" s="15">
        <v>18000</v>
      </c>
      <c r="AA4" s="15">
        <v>15000</v>
      </c>
      <c r="AB4" s="15">
        <v>22000</v>
      </c>
    </row>
    <row r="5" spans="1:28" ht="14.4" x14ac:dyDescent="0.3">
      <c r="A5" s="3" t="s">
        <v>23</v>
      </c>
      <c r="B5" s="3" t="s">
        <v>20</v>
      </c>
      <c r="C5" s="3" t="s">
        <v>141</v>
      </c>
      <c r="D5" s="8" t="s">
        <v>149</v>
      </c>
      <c r="E5" s="8" t="s">
        <v>82</v>
      </c>
      <c r="F5" s="8" t="s">
        <v>61</v>
      </c>
      <c r="G5" s="3" t="s">
        <v>58</v>
      </c>
      <c r="H5" s="27" t="s">
        <v>142</v>
      </c>
      <c r="I5" s="2" t="s">
        <v>154</v>
      </c>
      <c r="J5" s="3" t="s">
        <v>50</v>
      </c>
      <c r="K5" s="15">
        <v>24000</v>
      </c>
      <c r="L5" s="15">
        <v>20000</v>
      </c>
      <c r="M5" s="15">
        <v>30000</v>
      </c>
      <c r="N5" s="15">
        <v>24000</v>
      </c>
      <c r="O5" s="15">
        <v>20000</v>
      </c>
      <c r="P5" s="15">
        <v>30000</v>
      </c>
      <c r="Q5" s="15">
        <v>24000</v>
      </c>
      <c r="R5" s="15">
        <v>20000</v>
      </c>
      <c r="S5" s="15">
        <v>30000</v>
      </c>
      <c r="T5" s="15">
        <v>24000</v>
      </c>
      <c r="U5" s="15">
        <v>20000</v>
      </c>
      <c r="V5" s="15">
        <v>30000</v>
      </c>
      <c r="W5" s="15">
        <v>24000</v>
      </c>
      <c r="X5" s="15">
        <v>20000</v>
      </c>
      <c r="Y5" s="15">
        <v>30000</v>
      </c>
      <c r="Z5" s="15">
        <v>24000</v>
      </c>
      <c r="AA5" s="15">
        <v>20000</v>
      </c>
      <c r="AB5" s="15">
        <v>30000</v>
      </c>
    </row>
    <row r="6" spans="1:28" ht="14.4" x14ac:dyDescent="0.3">
      <c r="A6" s="3" t="s">
        <v>23</v>
      </c>
      <c r="B6" s="3" t="s">
        <v>20</v>
      </c>
      <c r="C6" s="3" t="s">
        <v>136</v>
      </c>
      <c r="D6" s="8" t="s">
        <v>149</v>
      </c>
      <c r="E6" s="8" t="s">
        <v>82</v>
      </c>
      <c r="F6" s="8" t="s">
        <v>61</v>
      </c>
      <c r="G6" s="3" t="s">
        <v>58</v>
      </c>
      <c r="H6" s="27" t="s">
        <v>142</v>
      </c>
      <c r="I6" s="2" t="s">
        <v>154</v>
      </c>
      <c r="J6" s="3" t="s">
        <v>50</v>
      </c>
      <c r="K6" s="15">
        <v>24000</v>
      </c>
      <c r="L6" s="15">
        <v>20000</v>
      </c>
      <c r="M6" s="15">
        <v>30000</v>
      </c>
      <c r="N6" s="15">
        <v>24000</v>
      </c>
      <c r="O6" s="15">
        <v>20000</v>
      </c>
      <c r="P6" s="15">
        <v>30000</v>
      </c>
      <c r="Q6" s="15">
        <v>24000</v>
      </c>
      <c r="R6" s="15">
        <v>20000</v>
      </c>
      <c r="S6" s="15">
        <v>30000</v>
      </c>
      <c r="T6" s="15">
        <v>24000</v>
      </c>
      <c r="U6" s="15">
        <v>20000</v>
      </c>
      <c r="V6" s="15">
        <v>30000</v>
      </c>
      <c r="W6" s="15">
        <v>24000</v>
      </c>
      <c r="X6" s="15">
        <v>20000</v>
      </c>
      <c r="Y6" s="15">
        <v>30000</v>
      </c>
      <c r="Z6" s="15">
        <v>24000</v>
      </c>
      <c r="AA6" s="15">
        <v>20000</v>
      </c>
      <c r="AB6" s="15">
        <v>30000</v>
      </c>
    </row>
    <row r="7" spans="1:28" ht="14.4" x14ac:dyDescent="0.3">
      <c r="A7" s="3" t="s">
        <v>23</v>
      </c>
      <c r="B7" s="3" t="s">
        <v>20</v>
      </c>
      <c r="C7" s="3" t="s">
        <v>20</v>
      </c>
      <c r="D7" s="8" t="s">
        <v>188</v>
      </c>
      <c r="E7" s="8" t="s">
        <v>185</v>
      </c>
      <c r="F7" s="8" t="s">
        <v>61</v>
      </c>
      <c r="G7" s="3" t="s">
        <v>58</v>
      </c>
      <c r="H7" s="27" t="s">
        <v>186</v>
      </c>
      <c r="I7" s="2" t="s">
        <v>189</v>
      </c>
      <c r="J7" s="3" t="s">
        <v>88</v>
      </c>
      <c r="K7" s="15">
        <v>4.66</v>
      </c>
      <c r="L7" s="15"/>
      <c r="M7" s="15"/>
      <c r="N7" s="15">
        <v>4.66</v>
      </c>
      <c r="O7" s="15"/>
      <c r="P7" s="15"/>
      <c r="Q7" s="15">
        <v>4.66</v>
      </c>
      <c r="R7" s="15"/>
      <c r="S7" s="15"/>
      <c r="T7" s="15">
        <v>4.66</v>
      </c>
      <c r="U7" s="15"/>
      <c r="V7" s="15"/>
      <c r="W7" s="15">
        <v>4.66</v>
      </c>
      <c r="X7" s="15"/>
      <c r="Y7" s="15"/>
      <c r="Z7" s="15">
        <v>4.66</v>
      </c>
      <c r="AA7" s="15"/>
      <c r="AB7" s="15"/>
    </row>
    <row r="8" spans="1:28" ht="14.4" x14ac:dyDescent="0.3">
      <c r="A8" s="3" t="s">
        <v>23</v>
      </c>
      <c r="B8" s="3" t="s">
        <v>20</v>
      </c>
      <c r="C8" s="3" t="s">
        <v>20</v>
      </c>
      <c r="D8" s="8" t="s">
        <v>184</v>
      </c>
      <c r="E8" s="8" t="s">
        <v>185</v>
      </c>
      <c r="F8" s="8" t="s">
        <v>61</v>
      </c>
      <c r="G8" s="3" t="s">
        <v>58</v>
      </c>
      <c r="H8" s="27" t="s">
        <v>186</v>
      </c>
      <c r="I8" s="2" t="s">
        <v>187</v>
      </c>
      <c r="J8" s="3" t="s">
        <v>88</v>
      </c>
      <c r="K8" s="15">
        <v>6.75</v>
      </c>
      <c r="L8" s="15"/>
      <c r="M8" s="15"/>
      <c r="N8" s="15">
        <v>6.75</v>
      </c>
      <c r="O8" s="15"/>
      <c r="P8" s="15"/>
      <c r="Q8" s="15">
        <v>6.75</v>
      </c>
      <c r="R8" s="15"/>
      <c r="S8" s="15"/>
      <c r="T8" s="15">
        <v>6.5</v>
      </c>
      <c r="U8" s="15"/>
      <c r="V8" s="15"/>
      <c r="W8" s="15">
        <v>6</v>
      </c>
      <c r="X8" s="15"/>
      <c r="Y8" s="15"/>
      <c r="Z8" s="15">
        <v>5.5</v>
      </c>
      <c r="AA8" s="15"/>
      <c r="AB8" s="15"/>
    </row>
    <row r="9" spans="1:28" ht="14.4" x14ac:dyDescent="0.3">
      <c r="A9" s="3" t="s">
        <v>23</v>
      </c>
      <c r="B9" s="19" t="s">
        <v>259</v>
      </c>
      <c r="C9" s="3" t="s">
        <v>183</v>
      </c>
      <c r="D9" s="8" t="s">
        <v>178</v>
      </c>
      <c r="E9" s="8" t="s">
        <v>74</v>
      </c>
      <c r="F9" s="8" t="s">
        <v>62</v>
      </c>
      <c r="G9" s="3"/>
      <c r="H9" s="27"/>
      <c r="I9" s="2" t="s">
        <v>231</v>
      </c>
      <c r="J9" s="3" t="s">
        <v>88</v>
      </c>
      <c r="K9" s="15">
        <v>1</v>
      </c>
      <c r="L9" s="15"/>
      <c r="M9" s="15"/>
      <c r="N9" s="15">
        <v>1</v>
      </c>
      <c r="O9" s="15"/>
      <c r="P9" s="15"/>
      <c r="Q9" s="15">
        <v>1</v>
      </c>
      <c r="R9" s="15"/>
      <c r="S9" s="15"/>
      <c r="T9" s="15">
        <v>1</v>
      </c>
      <c r="U9" s="15"/>
      <c r="V9" s="15"/>
      <c r="W9" s="15">
        <v>1</v>
      </c>
      <c r="X9" s="15"/>
      <c r="Y9" s="15"/>
      <c r="Z9" s="15">
        <v>1</v>
      </c>
      <c r="AA9" s="15"/>
      <c r="AB9" s="15"/>
    </row>
    <row r="10" spans="1:28" ht="14.4" x14ac:dyDescent="0.3">
      <c r="A10" s="3" t="s">
        <v>23</v>
      </c>
      <c r="B10" s="19" t="s">
        <v>259</v>
      </c>
      <c r="C10" s="3" t="s">
        <v>151</v>
      </c>
      <c r="D10" s="8" t="s">
        <v>178</v>
      </c>
      <c r="E10" s="8" t="s">
        <v>74</v>
      </c>
      <c r="F10" s="8" t="s">
        <v>62</v>
      </c>
      <c r="G10" s="3"/>
      <c r="H10" s="27"/>
      <c r="I10" s="2" t="s">
        <v>231</v>
      </c>
      <c r="J10" s="3" t="s">
        <v>88</v>
      </c>
      <c r="K10" s="15">
        <v>0.8</v>
      </c>
      <c r="L10" s="15"/>
      <c r="M10" s="15"/>
      <c r="N10" s="15">
        <v>0.8</v>
      </c>
      <c r="O10" s="15"/>
      <c r="P10" s="15"/>
      <c r="Q10" s="15">
        <v>0.8</v>
      </c>
      <c r="R10" s="15"/>
      <c r="S10" s="15"/>
      <c r="T10" s="15">
        <v>0.8</v>
      </c>
      <c r="U10" s="15"/>
      <c r="V10" s="15"/>
      <c r="W10" s="15">
        <v>0.8</v>
      </c>
      <c r="X10" s="15"/>
      <c r="Y10" s="15"/>
      <c r="Z10" s="15">
        <v>0.8</v>
      </c>
      <c r="AA10" s="15"/>
      <c r="AB10" s="15"/>
    </row>
    <row r="11" spans="1:28" ht="14.4" x14ac:dyDescent="0.3">
      <c r="A11" s="3" t="s">
        <v>23</v>
      </c>
      <c r="B11" s="3" t="s">
        <v>273</v>
      </c>
      <c r="C11" s="3" t="s">
        <v>20</v>
      </c>
      <c r="D11" s="8" t="s">
        <v>178</v>
      </c>
      <c r="E11" s="8" t="s">
        <v>74</v>
      </c>
      <c r="F11" s="8" t="s">
        <v>62</v>
      </c>
      <c r="G11" s="3"/>
      <c r="H11" s="27"/>
      <c r="I11" s="2" t="s">
        <v>274</v>
      </c>
      <c r="J11" s="3" t="s">
        <v>88</v>
      </c>
      <c r="K11" s="15">
        <v>0</v>
      </c>
      <c r="L11" s="15"/>
      <c r="M11" s="15"/>
      <c r="N11" s="15">
        <v>0</v>
      </c>
      <c r="O11" s="15"/>
      <c r="P11" s="15"/>
      <c r="Q11" s="15">
        <v>0</v>
      </c>
      <c r="R11" s="15"/>
      <c r="S11" s="15"/>
      <c r="T11" s="15">
        <v>0</v>
      </c>
      <c r="U11" s="15"/>
      <c r="V11" s="15"/>
      <c r="W11" s="15">
        <v>0</v>
      </c>
      <c r="X11" s="15"/>
      <c r="Y11" s="15"/>
      <c r="Z11" s="15">
        <v>0</v>
      </c>
      <c r="AA11" s="15"/>
      <c r="AB11" s="15"/>
    </row>
    <row r="12" spans="1:28" ht="14.4" x14ac:dyDescent="0.3">
      <c r="A12" s="3" t="s">
        <v>23</v>
      </c>
      <c r="B12" s="3" t="s">
        <v>20</v>
      </c>
      <c r="C12" s="3" t="s">
        <v>183</v>
      </c>
      <c r="D12" s="8" t="s">
        <v>179</v>
      </c>
      <c r="E12" s="8" t="s">
        <v>74</v>
      </c>
      <c r="F12" s="8" t="s">
        <v>62</v>
      </c>
      <c r="G12" s="3"/>
      <c r="H12" s="27"/>
      <c r="I12" s="2" t="s">
        <v>231</v>
      </c>
      <c r="J12" s="3" t="s">
        <v>88</v>
      </c>
      <c r="K12" s="15">
        <v>1</v>
      </c>
      <c r="L12" s="15"/>
      <c r="M12" s="15"/>
      <c r="N12" s="15">
        <v>1</v>
      </c>
      <c r="O12" s="15"/>
      <c r="P12" s="15"/>
      <c r="Q12" s="15">
        <v>1</v>
      </c>
      <c r="R12" s="15"/>
      <c r="S12" s="15"/>
      <c r="T12" s="15">
        <v>1</v>
      </c>
      <c r="U12" s="15"/>
      <c r="V12" s="15"/>
      <c r="W12" s="15">
        <v>1</v>
      </c>
      <c r="X12" s="15"/>
      <c r="Y12" s="15"/>
      <c r="Z12" s="15">
        <v>1</v>
      </c>
      <c r="AA12" s="15"/>
      <c r="AB12" s="15"/>
    </row>
    <row r="13" spans="1:28" ht="14.4" x14ac:dyDescent="0.3">
      <c r="A13" s="3" t="s">
        <v>23</v>
      </c>
      <c r="B13" s="3" t="s">
        <v>20</v>
      </c>
      <c r="C13" s="3" t="s">
        <v>151</v>
      </c>
      <c r="D13" s="8" t="s">
        <v>179</v>
      </c>
      <c r="E13" s="8" t="s">
        <v>74</v>
      </c>
      <c r="F13" s="8" t="s">
        <v>62</v>
      </c>
      <c r="G13" s="3"/>
      <c r="H13" s="27"/>
      <c r="I13" s="2" t="s">
        <v>231</v>
      </c>
      <c r="J13" s="3" t="s">
        <v>88</v>
      </c>
      <c r="K13" s="15">
        <v>0.8</v>
      </c>
      <c r="L13" s="15"/>
      <c r="M13" s="15"/>
      <c r="N13" s="15">
        <v>0.8</v>
      </c>
      <c r="O13" s="15"/>
      <c r="P13" s="15"/>
      <c r="Q13" s="15">
        <v>0.8</v>
      </c>
      <c r="R13" s="15"/>
      <c r="S13" s="15"/>
      <c r="T13" s="15">
        <v>0.8</v>
      </c>
      <c r="U13" s="15"/>
      <c r="V13" s="15"/>
      <c r="W13" s="15">
        <v>0.8</v>
      </c>
      <c r="X13" s="15"/>
      <c r="Y13" s="15"/>
      <c r="Z13" s="15">
        <v>0.8</v>
      </c>
      <c r="AA13" s="15"/>
      <c r="AB13" s="15"/>
    </row>
    <row r="14" spans="1:28" ht="14.4" x14ac:dyDescent="0.3">
      <c r="A14" s="3" t="s">
        <v>23</v>
      </c>
      <c r="B14" s="3" t="s">
        <v>259</v>
      </c>
      <c r="C14" s="3" t="s">
        <v>20</v>
      </c>
      <c r="D14" s="8" t="s">
        <v>146</v>
      </c>
      <c r="E14" s="8" t="s">
        <v>74</v>
      </c>
      <c r="F14" s="8" t="s">
        <v>62</v>
      </c>
      <c r="G14" s="3" t="s">
        <v>58</v>
      </c>
      <c r="H14" s="27" t="s">
        <v>169</v>
      </c>
      <c r="I14" s="2" t="s">
        <v>147</v>
      </c>
      <c r="J14" s="3" t="s">
        <v>50</v>
      </c>
      <c r="K14" s="15">
        <v>1.3</v>
      </c>
      <c r="L14" s="15">
        <v>1</v>
      </c>
      <c r="M14" s="15">
        <v>1.5</v>
      </c>
      <c r="N14" s="15">
        <v>1.3</v>
      </c>
      <c r="O14" s="15">
        <v>1</v>
      </c>
      <c r="P14" s="15">
        <v>1.5</v>
      </c>
      <c r="Q14" s="15">
        <v>1.3</v>
      </c>
      <c r="R14" s="15">
        <v>1</v>
      </c>
      <c r="S14" s="15">
        <v>1.5</v>
      </c>
      <c r="T14" s="15">
        <v>1.3</v>
      </c>
      <c r="U14" s="15">
        <v>1</v>
      </c>
      <c r="V14" s="15">
        <v>1.5</v>
      </c>
      <c r="W14" s="15">
        <v>1.3</v>
      </c>
      <c r="X14" s="15">
        <v>1</v>
      </c>
      <c r="Y14" s="15">
        <v>1.5</v>
      </c>
      <c r="Z14" s="15">
        <v>1.3</v>
      </c>
      <c r="AA14" s="15">
        <v>1</v>
      </c>
      <c r="AB14" s="15">
        <v>1.5</v>
      </c>
    </row>
    <row r="15" spans="1:28" ht="14.4" x14ac:dyDescent="0.3">
      <c r="A15" s="3" t="s">
        <v>23</v>
      </c>
      <c r="B15" s="3" t="s">
        <v>259</v>
      </c>
      <c r="C15" s="3" t="s">
        <v>20</v>
      </c>
      <c r="D15" s="8" t="s">
        <v>145</v>
      </c>
      <c r="E15" s="8" t="s">
        <v>74</v>
      </c>
      <c r="F15" s="8" t="s">
        <v>62</v>
      </c>
      <c r="G15" s="3" t="s">
        <v>58</v>
      </c>
      <c r="H15" s="27" t="s">
        <v>169</v>
      </c>
      <c r="I15" s="2" t="s">
        <v>144</v>
      </c>
      <c r="J15" s="3" t="s">
        <v>50</v>
      </c>
      <c r="K15" s="15">
        <v>2.2999999999999998</v>
      </c>
      <c r="L15" s="15">
        <v>2</v>
      </c>
      <c r="M15" s="15">
        <v>2.5</v>
      </c>
      <c r="N15" s="15">
        <v>2.2999999999999998</v>
      </c>
      <c r="O15" s="15">
        <v>2</v>
      </c>
      <c r="P15" s="15">
        <v>2.5</v>
      </c>
      <c r="Q15" s="15">
        <v>2.2999999999999998</v>
      </c>
      <c r="R15" s="15">
        <v>2</v>
      </c>
      <c r="S15" s="15">
        <v>2.5</v>
      </c>
      <c r="T15" s="15">
        <v>2.2999999999999998</v>
      </c>
      <c r="U15" s="15">
        <v>2</v>
      </c>
      <c r="V15" s="15">
        <v>2.5</v>
      </c>
      <c r="W15" s="15">
        <v>2.2999999999999998</v>
      </c>
      <c r="X15" s="15">
        <v>2</v>
      </c>
      <c r="Y15" s="15">
        <v>2.5</v>
      </c>
      <c r="Z15" s="15">
        <v>2.2999999999999998</v>
      </c>
      <c r="AA15" s="15">
        <v>2</v>
      </c>
      <c r="AB15" s="15">
        <v>2.5</v>
      </c>
    </row>
    <row r="16" spans="1:28" ht="14.4" x14ac:dyDescent="0.3">
      <c r="A16" s="3" t="s">
        <v>23</v>
      </c>
      <c r="B16" s="3" t="s">
        <v>263</v>
      </c>
      <c r="C16" s="3" t="s">
        <v>20</v>
      </c>
      <c r="D16" s="8" t="s">
        <v>146</v>
      </c>
      <c r="E16" s="8" t="s">
        <v>74</v>
      </c>
      <c r="F16" s="8" t="s">
        <v>62</v>
      </c>
      <c r="G16" s="3" t="s">
        <v>58</v>
      </c>
      <c r="H16" s="27"/>
      <c r="I16" s="2" t="s">
        <v>230</v>
      </c>
      <c r="J16" s="3" t="s">
        <v>50</v>
      </c>
      <c r="K16" s="15">
        <v>0.8</v>
      </c>
      <c r="L16" s="15">
        <v>0.7</v>
      </c>
      <c r="M16" s="15">
        <v>0.9</v>
      </c>
      <c r="N16" s="15">
        <v>0.8</v>
      </c>
      <c r="O16" s="15">
        <v>0.7</v>
      </c>
      <c r="P16" s="15">
        <v>0.9</v>
      </c>
      <c r="Q16" s="15">
        <v>0.8</v>
      </c>
      <c r="R16" s="15">
        <v>0.7</v>
      </c>
      <c r="S16" s="15">
        <v>0.9</v>
      </c>
      <c r="T16" s="15">
        <v>0.8</v>
      </c>
      <c r="U16" s="15">
        <v>0.7</v>
      </c>
      <c r="V16" s="15">
        <v>0.9</v>
      </c>
      <c r="W16" s="15">
        <v>0.8</v>
      </c>
      <c r="X16" s="15">
        <v>0.7</v>
      </c>
      <c r="Y16" s="15">
        <v>0.9</v>
      </c>
      <c r="Z16" s="15">
        <v>0.8</v>
      </c>
      <c r="AA16" s="15">
        <v>0.7</v>
      </c>
      <c r="AB16" s="15">
        <v>0.9</v>
      </c>
    </row>
    <row r="17" spans="1:28" ht="14.4" x14ac:dyDescent="0.3">
      <c r="A17" s="3" t="s">
        <v>23</v>
      </c>
      <c r="B17" s="3" t="s">
        <v>263</v>
      </c>
      <c r="C17" s="3" t="s">
        <v>20</v>
      </c>
      <c r="D17" s="8" t="s">
        <v>145</v>
      </c>
      <c r="E17" s="8" t="s">
        <v>74</v>
      </c>
      <c r="F17" s="8" t="s">
        <v>62</v>
      </c>
      <c r="G17" s="3" t="s">
        <v>58</v>
      </c>
      <c r="H17" s="27"/>
      <c r="I17" s="2" t="s">
        <v>230</v>
      </c>
      <c r="J17" s="3" t="s">
        <v>50</v>
      </c>
      <c r="K17" s="15">
        <v>0.9</v>
      </c>
      <c r="L17" s="15">
        <v>0.8</v>
      </c>
      <c r="M17" s="15">
        <v>1</v>
      </c>
      <c r="N17" s="15">
        <v>0.9</v>
      </c>
      <c r="O17" s="15">
        <v>0.8</v>
      </c>
      <c r="P17" s="15">
        <v>1</v>
      </c>
      <c r="Q17" s="15">
        <v>0.9</v>
      </c>
      <c r="R17" s="15">
        <v>0.8</v>
      </c>
      <c r="S17" s="15">
        <v>1</v>
      </c>
      <c r="T17" s="15">
        <v>0.9</v>
      </c>
      <c r="U17" s="15">
        <v>0.8</v>
      </c>
      <c r="V17" s="15">
        <v>1</v>
      </c>
      <c r="W17" s="15">
        <v>0.9</v>
      </c>
      <c r="X17" s="15">
        <v>0.8</v>
      </c>
      <c r="Y17" s="15">
        <v>1</v>
      </c>
      <c r="Z17" s="15">
        <v>0.9</v>
      </c>
      <c r="AA17" s="15">
        <v>0.8</v>
      </c>
      <c r="AB17" s="15">
        <v>1</v>
      </c>
    </row>
    <row r="18" spans="1:28" ht="14.4" x14ac:dyDescent="0.3">
      <c r="A18" s="3" t="s">
        <v>23</v>
      </c>
      <c r="B18" s="3" t="s">
        <v>20</v>
      </c>
      <c r="C18" s="3" t="s">
        <v>133</v>
      </c>
      <c r="D18" s="8" t="s">
        <v>190</v>
      </c>
      <c r="E18" s="8" t="s">
        <v>82</v>
      </c>
      <c r="F18" s="8" t="s">
        <v>61</v>
      </c>
      <c r="G18" s="3" t="s">
        <v>58</v>
      </c>
      <c r="H18" s="7" t="s">
        <v>168</v>
      </c>
      <c r="I18" s="3" t="s">
        <v>150</v>
      </c>
      <c r="J18" s="3" t="s">
        <v>50</v>
      </c>
      <c r="K18" s="4">
        <v>2250</v>
      </c>
      <c r="L18" s="4">
        <f t="shared" ref="L18:L28" si="0">K18*0.75</f>
        <v>1687.5</v>
      </c>
      <c r="M18" s="4">
        <f t="shared" ref="M18:M28" si="1">K18*1.25</f>
        <v>2812.5</v>
      </c>
      <c r="N18" s="4">
        <v>2250</v>
      </c>
      <c r="O18" s="4">
        <f t="shared" ref="O18:O20" si="2">N18*0.75</f>
        <v>1687.5</v>
      </c>
      <c r="P18" s="4">
        <f t="shared" ref="P18:P20" si="3">N18*1.25</f>
        <v>2812.5</v>
      </c>
      <c r="Q18" s="4">
        <v>2250</v>
      </c>
      <c r="R18" s="4">
        <f t="shared" ref="R18:R20" si="4">Q18*0.75</f>
        <v>1687.5</v>
      </c>
      <c r="S18" s="4">
        <f t="shared" ref="S18:S20" si="5">Q18*1.25</f>
        <v>2812.5</v>
      </c>
      <c r="T18" s="4">
        <v>2250</v>
      </c>
      <c r="U18" s="4">
        <f t="shared" ref="U18:U20" si="6">T18*0.75</f>
        <v>1687.5</v>
      </c>
      <c r="V18" s="4">
        <f t="shared" ref="V18:V20" si="7">T18*1.25</f>
        <v>2812.5</v>
      </c>
      <c r="W18" s="4">
        <v>2250</v>
      </c>
      <c r="X18" s="4">
        <f t="shared" ref="X18:X20" si="8">W18*0.75</f>
        <v>1687.5</v>
      </c>
      <c r="Y18" s="4">
        <f t="shared" ref="Y18:Y20" si="9">W18*1.25</f>
        <v>2812.5</v>
      </c>
      <c r="Z18" s="4">
        <v>2250</v>
      </c>
      <c r="AA18" s="4">
        <f t="shared" ref="AA18:AA20" si="10">Z18*0.75</f>
        <v>1687.5</v>
      </c>
      <c r="AB18" s="4">
        <f t="shared" ref="AB18:AB20" si="11">Z18*1.25</f>
        <v>2812.5</v>
      </c>
    </row>
    <row r="19" spans="1:28" ht="14.4" x14ac:dyDescent="0.3">
      <c r="A19" s="3" t="s">
        <v>23</v>
      </c>
      <c r="B19" s="3" t="s">
        <v>20</v>
      </c>
      <c r="C19" s="3" t="s">
        <v>156</v>
      </c>
      <c r="D19" s="8" t="s">
        <v>190</v>
      </c>
      <c r="E19" s="8" t="s">
        <v>82</v>
      </c>
      <c r="F19" s="8" t="s">
        <v>61</v>
      </c>
      <c r="G19" s="3" t="s">
        <v>58</v>
      </c>
      <c r="H19" s="7" t="s">
        <v>168</v>
      </c>
      <c r="I19" s="3" t="s">
        <v>150</v>
      </c>
      <c r="J19" s="3" t="s">
        <v>50</v>
      </c>
      <c r="K19" s="4">
        <v>5000</v>
      </c>
      <c r="L19" s="4">
        <f t="shared" si="0"/>
        <v>3750</v>
      </c>
      <c r="M19" s="4">
        <f t="shared" si="1"/>
        <v>6250</v>
      </c>
      <c r="N19" s="4">
        <v>5000</v>
      </c>
      <c r="O19" s="4">
        <f t="shared" si="2"/>
        <v>3750</v>
      </c>
      <c r="P19" s="4">
        <f t="shared" si="3"/>
        <v>6250</v>
      </c>
      <c r="Q19" s="4">
        <v>5000</v>
      </c>
      <c r="R19" s="4">
        <f t="shared" si="4"/>
        <v>3750</v>
      </c>
      <c r="S19" s="4">
        <f t="shared" si="5"/>
        <v>6250</v>
      </c>
      <c r="T19" s="4">
        <v>5000</v>
      </c>
      <c r="U19" s="4">
        <f t="shared" si="6"/>
        <v>3750</v>
      </c>
      <c r="V19" s="4">
        <f t="shared" si="7"/>
        <v>6250</v>
      </c>
      <c r="W19" s="4">
        <v>5000</v>
      </c>
      <c r="X19" s="4">
        <f t="shared" si="8"/>
        <v>3750</v>
      </c>
      <c r="Y19" s="4">
        <f t="shared" si="9"/>
        <v>6250</v>
      </c>
      <c r="Z19" s="4">
        <v>5000</v>
      </c>
      <c r="AA19" s="4">
        <f t="shared" si="10"/>
        <v>3750</v>
      </c>
      <c r="AB19" s="4">
        <f t="shared" si="11"/>
        <v>6250</v>
      </c>
    </row>
    <row r="20" spans="1:28" ht="14.4" x14ac:dyDescent="0.3">
      <c r="A20" s="3" t="s">
        <v>23</v>
      </c>
      <c r="B20" s="3" t="s">
        <v>20</v>
      </c>
      <c r="C20" s="3" t="s">
        <v>151</v>
      </c>
      <c r="D20" s="8" t="s">
        <v>190</v>
      </c>
      <c r="E20" s="8" t="s">
        <v>82</v>
      </c>
      <c r="F20" s="8" t="s">
        <v>61</v>
      </c>
      <c r="G20" s="3" t="s">
        <v>58</v>
      </c>
      <c r="H20" s="7" t="s">
        <v>168</v>
      </c>
      <c r="I20" s="3" t="s">
        <v>150</v>
      </c>
      <c r="J20" s="3" t="s">
        <v>50</v>
      </c>
      <c r="K20" s="4">
        <v>3500</v>
      </c>
      <c r="L20" s="4">
        <f t="shared" si="0"/>
        <v>2625</v>
      </c>
      <c r="M20" s="4">
        <f t="shared" si="1"/>
        <v>4375</v>
      </c>
      <c r="N20" s="4">
        <v>3500</v>
      </c>
      <c r="O20" s="4">
        <f t="shared" si="2"/>
        <v>2625</v>
      </c>
      <c r="P20" s="4">
        <f t="shared" si="3"/>
        <v>4375</v>
      </c>
      <c r="Q20" s="4">
        <v>3500</v>
      </c>
      <c r="R20" s="4">
        <f t="shared" si="4"/>
        <v>2625</v>
      </c>
      <c r="S20" s="4">
        <f t="shared" si="5"/>
        <v>4375</v>
      </c>
      <c r="T20" s="4">
        <v>3500</v>
      </c>
      <c r="U20" s="4">
        <f t="shared" si="6"/>
        <v>2625</v>
      </c>
      <c r="V20" s="4">
        <f t="shared" si="7"/>
        <v>4375</v>
      </c>
      <c r="W20" s="4">
        <v>3500</v>
      </c>
      <c r="X20" s="4">
        <f t="shared" si="8"/>
        <v>2625</v>
      </c>
      <c r="Y20" s="4">
        <f t="shared" si="9"/>
        <v>4375</v>
      </c>
      <c r="Z20" s="4">
        <v>3500</v>
      </c>
      <c r="AA20" s="4">
        <f t="shared" si="10"/>
        <v>2625</v>
      </c>
      <c r="AB20" s="4">
        <f t="shared" si="11"/>
        <v>4375</v>
      </c>
    </row>
    <row r="21" spans="1:28" ht="14.4" x14ac:dyDescent="0.3">
      <c r="A21" s="3" t="s">
        <v>23</v>
      </c>
      <c r="B21" s="3" t="s">
        <v>249</v>
      </c>
      <c r="C21" s="3" t="s">
        <v>20</v>
      </c>
      <c r="D21" s="8" t="s">
        <v>170</v>
      </c>
      <c r="E21" s="8" t="s">
        <v>82</v>
      </c>
      <c r="F21" s="8" t="s">
        <v>61</v>
      </c>
      <c r="G21" s="3" t="s">
        <v>58</v>
      </c>
      <c r="H21" s="7" t="s">
        <v>174</v>
      </c>
      <c r="I21" s="3" t="s">
        <v>173</v>
      </c>
      <c r="J21" s="3" t="s">
        <v>50</v>
      </c>
      <c r="K21" s="15">
        <v>2750</v>
      </c>
      <c r="L21" s="9">
        <f t="shared" si="0"/>
        <v>2062.5</v>
      </c>
      <c r="M21" s="9">
        <f t="shared" si="1"/>
        <v>3437.5</v>
      </c>
      <c r="N21" s="15">
        <v>2750</v>
      </c>
      <c r="O21" s="9">
        <f t="shared" ref="O21:O22" si="12">N21*0.75</f>
        <v>2062.5</v>
      </c>
      <c r="P21" s="9">
        <f t="shared" ref="P21:P22" si="13">N21*1.25</f>
        <v>3437.5</v>
      </c>
      <c r="Q21" s="15">
        <v>2750</v>
      </c>
      <c r="R21" s="9">
        <f t="shared" ref="R21:R22" si="14">Q21*0.75</f>
        <v>2062.5</v>
      </c>
      <c r="S21" s="9">
        <f t="shared" ref="S21:S22" si="15">Q21*1.25</f>
        <v>3437.5</v>
      </c>
      <c r="T21" s="15">
        <v>2750</v>
      </c>
      <c r="U21" s="9">
        <f t="shared" ref="U21:U22" si="16">T21*0.75</f>
        <v>2062.5</v>
      </c>
      <c r="V21" s="9">
        <f t="shared" ref="V21:V22" si="17">T21*1.25</f>
        <v>3437.5</v>
      </c>
      <c r="W21" s="15">
        <v>2750</v>
      </c>
      <c r="X21" s="9">
        <f t="shared" ref="X21:X22" si="18">W21*0.75</f>
        <v>2062.5</v>
      </c>
      <c r="Y21" s="9">
        <f t="shared" ref="Y21:Y22" si="19">W21*1.25</f>
        <v>3437.5</v>
      </c>
      <c r="Z21" s="15">
        <v>2750</v>
      </c>
      <c r="AA21" s="9">
        <f t="shared" ref="AA21:AA22" si="20">Z21*0.75</f>
        <v>2062.5</v>
      </c>
      <c r="AB21" s="9">
        <f t="shared" ref="AB21:AB22" si="21">Z21*1.25</f>
        <v>3437.5</v>
      </c>
    </row>
    <row r="22" spans="1:28" ht="14.4" x14ac:dyDescent="0.3">
      <c r="A22" s="3" t="s">
        <v>23</v>
      </c>
      <c r="B22" s="3" t="s">
        <v>249</v>
      </c>
      <c r="C22" s="3" t="s">
        <v>20</v>
      </c>
      <c r="D22" s="8" t="s">
        <v>171</v>
      </c>
      <c r="E22" s="8" t="s">
        <v>82</v>
      </c>
      <c r="F22" s="8" t="s">
        <v>61</v>
      </c>
      <c r="G22" s="3" t="s">
        <v>58</v>
      </c>
      <c r="H22" s="7" t="s">
        <v>174</v>
      </c>
      <c r="I22" s="3" t="s">
        <v>172</v>
      </c>
      <c r="J22" s="3" t="s">
        <v>50</v>
      </c>
      <c r="K22" s="15">
        <v>500</v>
      </c>
      <c r="L22" s="4">
        <f t="shared" si="0"/>
        <v>375</v>
      </c>
      <c r="M22" s="4">
        <f t="shared" si="1"/>
        <v>625</v>
      </c>
      <c r="N22" s="15">
        <v>500</v>
      </c>
      <c r="O22" s="4">
        <f t="shared" si="12"/>
        <v>375</v>
      </c>
      <c r="P22" s="4">
        <f t="shared" si="13"/>
        <v>625</v>
      </c>
      <c r="Q22" s="15">
        <v>500</v>
      </c>
      <c r="R22" s="4">
        <f t="shared" si="14"/>
        <v>375</v>
      </c>
      <c r="S22" s="4">
        <f t="shared" si="15"/>
        <v>625</v>
      </c>
      <c r="T22" s="15">
        <v>500</v>
      </c>
      <c r="U22" s="4">
        <f t="shared" si="16"/>
        <v>375</v>
      </c>
      <c r="V22" s="4">
        <f t="shared" si="17"/>
        <v>625</v>
      </c>
      <c r="W22" s="15">
        <v>500</v>
      </c>
      <c r="X22" s="4">
        <f t="shared" si="18"/>
        <v>375</v>
      </c>
      <c r="Y22" s="4">
        <f t="shared" si="19"/>
        <v>625</v>
      </c>
      <c r="Z22" s="15">
        <v>500</v>
      </c>
      <c r="AA22" s="4">
        <f t="shared" si="20"/>
        <v>375</v>
      </c>
      <c r="AB22" s="4">
        <f t="shared" si="21"/>
        <v>625</v>
      </c>
    </row>
    <row r="23" spans="1:28" s="28" customFormat="1" x14ac:dyDescent="0.3">
      <c r="A23" s="3" t="s">
        <v>29</v>
      </c>
      <c r="B23" s="3" t="s">
        <v>20</v>
      </c>
      <c r="C23" s="28" t="s">
        <v>133</v>
      </c>
      <c r="D23" s="3" t="s">
        <v>2</v>
      </c>
      <c r="E23" s="3" t="s">
        <v>72</v>
      </c>
      <c r="F23" s="3" t="s">
        <v>60</v>
      </c>
      <c r="G23" s="3" t="s">
        <v>58</v>
      </c>
      <c r="H23" s="3" t="s">
        <v>152</v>
      </c>
      <c r="I23" s="3" t="s">
        <v>153</v>
      </c>
      <c r="J23" s="3" t="s">
        <v>50</v>
      </c>
      <c r="K23" s="15">
        <v>440000</v>
      </c>
      <c r="L23" s="4">
        <f t="shared" si="0"/>
        <v>330000</v>
      </c>
      <c r="M23" s="4">
        <f t="shared" si="1"/>
        <v>550000</v>
      </c>
      <c r="N23" s="15">
        <v>440000</v>
      </c>
      <c r="O23" s="4">
        <f t="shared" ref="O23:AA28" si="22">N23*0.75</f>
        <v>330000</v>
      </c>
      <c r="P23" s="4">
        <f t="shared" ref="P23:P28" si="23">N23*1.25</f>
        <v>550000</v>
      </c>
      <c r="Q23" s="15">
        <v>440000</v>
      </c>
      <c r="R23" s="4">
        <f t="shared" si="22"/>
        <v>330000</v>
      </c>
      <c r="S23" s="4">
        <f t="shared" ref="S23:S28" si="24">Q23*1.25</f>
        <v>550000</v>
      </c>
      <c r="T23" s="15">
        <v>440000</v>
      </c>
      <c r="U23" s="4">
        <f t="shared" si="22"/>
        <v>330000</v>
      </c>
      <c r="V23" s="4">
        <f t="shared" ref="V23:V28" si="25">T23*1.25</f>
        <v>550000</v>
      </c>
      <c r="W23" s="15">
        <v>440000</v>
      </c>
      <c r="X23" s="4">
        <f t="shared" si="22"/>
        <v>330000</v>
      </c>
      <c r="Y23" s="4">
        <f t="shared" ref="Y23:Y28" si="26">W23*1.25</f>
        <v>550000</v>
      </c>
      <c r="Z23" s="15">
        <v>440000</v>
      </c>
      <c r="AA23" s="4">
        <f t="shared" si="22"/>
        <v>330000</v>
      </c>
      <c r="AB23" s="4">
        <f t="shared" ref="AB23:AB28" si="27">Z23*1.25</f>
        <v>550000</v>
      </c>
    </row>
    <row r="24" spans="1:28" s="28" customFormat="1" x14ac:dyDescent="0.3">
      <c r="A24" s="3" t="s">
        <v>29</v>
      </c>
      <c r="B24" s="3" t="s">
        <v>20</v>
      </c>
      <c r="C24" s="28" t="s">
        <v>156</v>
      </c>
      <c r="D24" s="3" t="s">
        <v>2</v>
      </c>
      <c r="E24" s="3" t="s">
        <v>72</v>
      </c>
      <c r="F24" s="3" t="s">
        <v>60</v>
      </c>
      <c r="G24" s="3" t="s">
        <v>58</v>
      </c>
      <c r="H24" s="3" t="s">
        <v>152</v>
      </c>
      <c r="I24" s="3" t="s">
        <v>153</v>
      </c>
      <c r="J24" s="3" t="s">
        <v>50</v>
      </c>
      <c r="K24" s="15">
        <v>1200000</v>
      </c>
      <c r="L24" s="4">
        <f t="shared" si="0"/>
        <v>900000</v>
      </c>
      <c r="M24" s="4">
        <f t="shared" si="1"/>
        <v>1500000</v>
      </c>
      <c r="N24" s="15">
        <v>1200000</v>
      </c>
      <c r="O24" s="4">
        <f t="shared" si="22"/>
        <v>900000</v>
      </c>
      <c r="P24" s="4">
        <f t="shared" si="23"/>
        <v>1500000</v>
      </c>
      <c r="Q24" s="15">
        <v>1200000</v>
      </c>
      <c r="R24" s="4">
        <f t="shared" si="22"/>
        <v>900000</v>
      </c>
      <c r="S24" s="4">
        <f t="shared" si="24"/>
        <v>1500000</v>
      </c>
      <c r="T24" s="15">
        <v>1200000</v>
      </c>
      <c r="U24" s="4">
        <f t="shared" si="22"/>
        <v>900000</v>
      </c>
      <c r="V24" s="4">
        <f t="shared" si="25"/>
        <v>1500000</v>
      </c>
      <c r="W24" s="15">
        <v>1200000</v>
      </c>
      <c r="X24" s="4">
        <f t="shared" si="22"/>
        <v>900000</v>
      </c>
      <c r="Y24" s="4">
        <f t="shared" si="26"/>
        <v>1500000</v>
      </c>
      <c r="Z24" s="15">
        <v>1200000</v>
      </c>
      <c r="AA24" s="4">
        <f t="shared" si="22"/>
        <v>900000</v>
      </c>
      <c r="AB24" s="4">
        <f t="shared" si="27"/>
        <v>1500000</v>
      </c>
    </row>
    <row r="25" spans="1:28" s="28" customFormat="1" x14ac:dyDescent="0.3">
      <c r="A25" s="3" t="s">
        <v>29</v>
      </c>
      <c r="B25" s="3" t="s">
        <v>20</v>
      </c>
      <c r="C25" s="28" t="s">
        <v>151</v>
      </c>
      <c r="D25" s="3" t="s">
        <v>2</v>
      </c>
      <c r="E25" s="3" t="s">
        <v>72</v>
      </c>
      <c r="F25" s="3" t="s">
        <v>60</v>
      </c>
      <c r="G25" s="3" t="s">
        <v>58</v>
      </c>
      <c r="H25" s="3" t="s">
        <v>152</v>
      </c>
      <c r="I25" s="3" t="s">
        <v>153</v>
      </c>
      <c r="J25" s="3" t="s">
        <v>50</v>
      </c>
      <c r="K25" s="15">
        <v>1200000</v>
      </c>
      <c r="L25" s="4">
        <f t="shared" si="0"/>
        <v>900000</v>
      </c>
      <c r="M25" s="4">
        <f t="shared" si="1"/>
        <v>1500000</v>
      </c>
      <c r="N25" s="15">
        <v>1200000</v>
      </c>
      <c r="O25" s="4">
        <f t="shared" si="22"/>
        <v>900000</v>
      </c>
      <c r="P25" s="4">
        <f t="shared" si="23"/>
        <v>1500000</v>
      </c>
      <c r="Q25" s="15">
        <v>1200000</v>
      </c>
      <c r="R25" s="4">
        <f t="shared" si="22"/>
        <v>900000</v>
      </c>
      <c r="S25" s="4">
        <f t="shared" si="24"/>
        <v>1500000</v>
      </c>
      <c r="T25" s="15">
        <v>1200000</v>
      </c>
      <c r="U25" s="4">
        <f t="shared" si="22"/>
        <v>900000</v>
      </c>
      <c r="V25" s="4">
        <f t="shared" si="25"/>
        <v>1500000</v>
      </c>
      <c r="W25" s="15">
        <v>1200000</v>
      </c>
      <c r="X25" s="4">
        <f t="shared" si="22"/>
        <v>900000</v>
      </c>
      <c r="Y25" s="4">
        <f t="shared" si="26"/>
        <v>1500000</v>
      </c>
      <c r="Z25" s="15">
        <v>1200000</v>
      </c>
      <c r="AA25" s="4">
        <f t="shared" si="22"/>
        <v>900000</v>
      </c>
      <c r="AB25" s="4">
        <f t="shared" si="27"/>
        <v>1500000</v>
      </c>
    </row>
    <row r="26" spans="1:28" s="28" customFormat="1" x14ac:dyDescent="0.3">
      <c r="A26" s="3" t="s">
        <v>29</v>
      </c>
      <c r="B26" s="3" t="s">
        <v>20</v>
      </c>
      <c r="C26" s="28" t="s">
        <v>133</v>
      </c>
      <c r="D26" s="3" t="s">
        <v>46</v>
      </c>
      <c r="E26" s="3" t="s">
        <v>72</v>
      </c>
      <c r="F26" s="25" t="s">
        <v>61</v>
      </c>
      <c r="G26" s="3" t="s">
        <v>58</v>
      </c>
      <c r="H26" s="3" t="s">
        <v>152</v>
      </c>
      <c r="I26" s="3" t="s">
        <v>153</v>
      </c>
      <c r="J26" s="3" t="s">
        <v>50</v>
      </c>
      <c r="K26" s="4">
        <v>68000</v>
      </c>
      <c r="L26" s="4">
        <f t="shared" si="0"/>
        <v>51000</v>
      </c>
      <c r="M26" s="4">
        <f t="shared" si="1"/>
        <v>85000</v>
      </c>
      <c r="N26" s="4">
        <v>68000</v>
      </c>
      <c r="O26" s="4">
        <f t="shared" si="22"/>
        <v>51000</v>
      </c>
      <c r="P26" s="4">
        <f t="shared" si="23"/>
        <v>85000</v>
      </c>
      <c r="Q26" s="4">
        <v>68000</v>
      </c>
      <c r="R26" s="4">
        <f t="shared" si="22"/>
        <v>51000</v>
      </c>
      <c r="S26" s="4">
        <f t="shared" si="24"/>
        <v>85000</v>
      </c>
      <c r="T26" s="4">
        <v>68000</v>
      </c>
      <c r="U26" s="4">
        <f t="shared" si="22"/>
        <v>51000</v>
      </c>
      <c r="V26" s="4">
        <f t="shared" si="25"/>
        <v>85000</v>
      </c>
      <c r="W26" s="4">
        <v>68000</v>
      </c>
      <c r="X26" s="4">
        <f t="shared" si="22"/>
        <v>51000</v>
      </c>
      <c r="Y26" s="4">
        <f t="shared" si="26"/>
        <v>85000</v>
      </c>
      <c r="Z26" s="4">
        <v>68000</v>
      </c>
      <c r="AA26" s="4">
        <f t="shared" si="22"/>
        <v>51000</v>
      </c>
      <c r="AB26" s="4">
        <f t="shared" si="27"/>
        <v>85000</v>
      </c>
    </row>
    <row r="27" spans="1:28" s="28" customFormat="1" x14ac:dyDescent="0.3">
      <c r="A27" s="3" t="s">
        <v>29</v>
      </c>
      <c r="B27" s="3" t="s">
        <v>20</v>
      </c>
      <c r="C27" s="28" t="s">
        <v>156</v>
      </c>
      <c r="D27" s="3" t="s">
        <v>46</v>
      </c>
      <c r="E27" s="3" t="s">
        <v>72</v>
      </c>
      <c r="F27" s="25" t="s">
        <v>61</v>
      </c>
      <c r="G27" s="3" t="s">
        <v>58</v>
      </c>
      <c r="H27" s="3" t="s">
        <v>152</v>
      </c>
      <c r="I27" s="3" t="s">
        <v>153</v>
      </c>
      <c r="J27" s="3" t="s">
        <v>50</v>
      </c>
      <c r="K27" s="4">
        <v>68000</v>
      </c>
      <c r="L27" s="4">
        <f t="shared" si="0"/>
        <v>51000</v>
      </c>
      <c r="M27" s="4">
        <f t="shared" si="1"/>
        <v>85000</v>
      </c>
      <c r="N27" s="4">
        <v>68000</v>
      </c>
      <c r="O27" s="4">
        <f t="shared" si="22"/>
        <v>51000</v>
      </c>
      <c r="P27" s="4">
        <f t="shared" si="23"/>
        <v>85000</v>
      </c>
      <c r="Q27" s="4">
        <v>68000</v>
      </c>
      <c r="R27" s="4">
        <f t="shared" si="22"/>
        <v>51000</v>
      </c>
      <c r="S27" s="4">
        <f t="shared" si="24"/>
        <v>85000</v>
      </c>
      <c r="T27" s="4">
        <v>68000</v>
      </c>
      <c r="U27" s="4">
        <f t="shared" si="22"/>
        <v>51000</v>
      </c>
      <c r="V27" s="4">
        <f t="shared" si="25"/>
        <v>85000</v>
      </c>
      <c r="W27" s="4">
        <v>68000</v>
      </c>
      <c r="X27" s="4">
        <f t="shared" si="22"/>
        <v>51000</v>
      </c>
      <c r="Y27" s="4">
        <f t="shared" si="26"/>
        <v>85000</v>
      </c>
      <c r="Z27" s="4">
        <v>68000</v>
      </c>
      <c r="AA27" s="4">
        <f t="shared" si="22"/>
        <v>51000</v>
      </c>
      <c r="AB27" s="4">
        <f t="shared" si="27"/>
        <v>85000</v>
      </c>
    </row>
    <row r="28" spans="1:28" s="28" customFormat="1" x14ac:dyDescent="0.3">
      <c r="A28" s="3" t="s">
        <v>29</v>
      </c>
      <c r="B28" s="3" t="s">
        <v>20</v>
      </c>
      <c r="C28" s="28" t="s">
        <v>151</v>
      </c>
      <c r="D28" s="3" t="s">
        <v>46</v>
      </c>
      <c r="E28" s="3" t="s">
        <v>72</v>
      </c>
      <c r="F28" s="25" t="s">
        <v>61</v>
      </c>
      <c r="G28" s="3" t="s">
        <v>58</v>
      </c>
      <c r="H28" s="3" t="s">
        <v>152</v>
      </c>
      <c r="I28" s="3" t="s">
        <v>153</v>
      </c>
      <c r="J28" s="3" t="s">
        <v>50</v>
      </c>
      <c r="K28" s="4">
        <v>68000</v>
      </c>
      <c r="L28" s="4">
        <f t="shared" si="0"/>
        <v>51000</v>
      </c>
      <c r="M28" s="4">
        <f t="shared" si="1"/>
        <v>85000</v>
      </c>
      <c r="N28" s="4">
        <v>68000</v>
      </c>
      <c r="O28" s="4">
        <f t="shared" si="22"/>
        <v>51000</v>
      </c>
      <c r="P28" s="4">
        <f t="shared" si="23"/>
        <v>85000</v>
      </c>
      <c r="Q28" s="4">
        <v>68000</v>
      </c>
      <c r="R28" s="4">
        <f t="shared" si="22"/>
        <v>51000</v>
      </c>
      <c r="S28" s="4">
        <f t="shared" si="24"/>
        <v>85000</v>
      </c>
      <c r="T28" s="4">
        <v>68000</v>
      </c>
      <c r="U28" s="4">
        <f t="shared" si="22"/>
        <v>51000</v>
      </c>
      <c r="V28" s="4">
        <f t="shared" si="25"/>
        <v>85000</v>
      </c>
      <c r="W28" s="4">
        <v>68000</v>
      </c>
      <c r="X28" s="4">
        <f t="shared" si="22"/>
        <v>51000</v>
      </c>
      <c r="Y28" s="4">
        <f t="shared" si="26"/>
        <v>85000</v>
      </c>
      <c r="Z28" s="4">
        <v>68000</v>
      </c>
      <c r="AA28" s="4">
        <f t="shared" si="22"/>
        <v>51000</v>
      </c>
      <c r="AB28" s="4">
        <f t="shared" si="27"/>
        <v>85000</v>
      </c>
    </row>
    <row r="29" spans="1:28" s="28" customFormat="1" x14ac:dyDescent="0.3">
      <c r="A29" s="3" t="s">
        <v>29</v>
      </c>
      <c r="B29" s="3" t="s">
        <v>275</v>
      </c>
      <c r="C29" s="28" t="s">
        <v>183</v>
      </c>
      <c r="D29" s="3" t="s">
        <v>175</v>
      </c>
      <c r="E29" s="3" t="s">
        <v>125</v>
      </c>
      <c r="F29" s="3" t="s">
        <v>60</v>
      </c>
      <c r="G29" s="3" t="s">
        <v>59</v>
      </c>
      <c r="H29" s="3"/>
      <c r="I29" s="3" t="s">
        <v>176</v>
      </c>
      <c r="J29" s="3" t="s">
        <v>88</v>
      </c>
      <c r="K29" s="4">
        <v>12</v>
      </c>
      <c r="L29" s="4"/>
      <c r="M29" s="4"/>
      <c r="N29" s="4">
        <v>12</v>
      </c>
      <c r="O29" s="4"/>
      <c r="P29" s="4"/>
      <c r="Q29" s="4">
        <v>12</v>
      </c>
      <c r="R29" s="4"/>
      <c r="S29" s="4"/>
      <c r="T29" s="4">
        <v>12</v>
      </c>
      <c r="U29" s="4"/>
      <c r="V29" s="4"/>
      <c r="W29" s="4">
        <v>12</v>
      </c>
      <c r="X29" s="4"/>
      <c r="Y29" s="4"/>
      <c r="Z29" s="4">
        <v>12</v>
      </c>
      <c r="AA29" s="4"/>
      <c r="AB29" s="4"/>
    </row>
    <row r="30" spans="1:28" s="28" customFormat="1" x14ac:dyDescent="0.3">
      <c r="A30" s="3" t="s">
        <v>29</v>
      </c>
      <c r="B30" s="3" t="s">
        <v>250</v>
      </c>
      <c r="C30" s="28" t="s">
        <v>183</v>
      </c>
      <c r="D30" s="3" t="s">
        <v>175</v>
      </c>
      <c r="E30" s="3" t="s">
        <v>125</v>
      </c>
      <c r="F30" s="3" t="s">
        <v>60</v>
      </c>
      <c r="G30" s="3" t="s">
        <v>59</v>
      </c>
      <c r="H30" s="3"/>
      <c r="I30" s="3" t="s">
        <v>176</v>
      </c>
      <c r="J30" s="3" t="s">
        <v>88</v>
      </c>
      <c r="K30" s="4">
        <v>8</v>
      </c>
      <c r="L30" s="4"/>
      <c r="M30" s="4"/>
      <c r="N30" s="4">
        <v>8</v>
      </c>
      <c r="O30" s="4"/>
      <c r="P30" s="4"/>
      <c r="Q30" s="4">
        <v>8</v>
      </c>
      <c r="R30" s="4"/>
      <c r="S30" s="4"/>
      <c r="T30" s="4">
        <v>8</v>
      </c>
      <c r="U30" s="4"/>
      <c r="V30" s="4"/>
      <c r="W30" s="4">
        <v>8</v>
      </c>
      <c r="X30" s="4"/>
      <c r="Y30" s="4"/>
      <c r="Z30" s="4">
        <v>8</v>
      </c>
      <c r="AA30" s="4"/>
      <c r="AB30" s="4"/>
    </row>
    <row r="31" spans="1:28" s="28" customFormat="1" x14ac:dyDescent="0.3">
      <c r="A31" s="3" t="s">
        <v>29</v>
      </c>
      <c r="B31" s="3" t="s">
        <v>20</v>
      </c>
      <c r="C31" s="28" t="s">
        <v>151</v>
      </c>
      <c r="D31" s="3" t="s">
        <v>175</v>
      </c>
      <c r="E31" s="3" t="s">
        <v>125</v>
      </c>
      <c r="F31" s="3" t="s">
        <v>60</v>
      </c>
      <c r="G31" s="3" t="s">
        <v>59</v>
      </c>
      <c r="H31" s="3"/>
      <c r="I31" s="3" t="s">
        <v>176</v>
      </c>
      <c r="J31" s="3" t="s">
        <v>88</v>
      </c>
      <c r="K31" s="4">
        <v>9</v>
      </c>
      <c r="L31" s="4"/>
      <c r="M31" s="4"/>
      <c r="N31" s="4">
        <v>9</v>
      </c>
      <c r="O31" s="4"/>
      <c r="P31" s="4"/>
      <c r="Q31" s="4">
        <v>9</v>
      </c>
      <c r="R31" s="4"/>
      <c r="S31" s="4"/>
      <c r="T31" s="4">
        <v>9</v>
      </c>
      <c r="U31" s="4"/>
      <c r="V31" s="4"/>
      <c r="W31" s="4">
        <v>9</v>
      </c>
      <c r="X31" s="4"/>
      <c r="Y31" s="4"/>
      <c r="Z31" s="4">
        <v>9</v>
      </c>
      <c r="AA31" s="4"/>
      <c r="AB31" s="4"/>
    </row>
    <row r="32" spans="1:28" s="28" customFormat="1" x14ac:dyDescent="0.3">
      <c r="A32" s="3" t="s">
        <v>29</v>
      </c>
      <c r="B32" s="3" t="s">
        <v>182</v>
      </c>
      <c r="C32" s="28" t="s">
        <v>20</v>
      </c>
      <c r="D32" s="3" t="s">
        <v>180</v>
      </c>
      <c r="E32" s="3" t="s">
        <v>77</v>
      </c>
      <c r="F32" s="3" t="s">
        <v>60</v>
      </c>
      <c r="G32" s="3" t="s">
        <v>59</v>
      </c>
      <c r="H32" s="3"/>
      <c r="I32" s="3" t="s">
        <v>181</v>
      </c>
      <c r="J32" s="3" t="s">
        <v>88</v>
      </c>
      <c r="K32" s="4">
        <v>1</v>
      </c>
      <c r="L32" s="4"/>
      <c r="M32" s="4"/>
      <c r="N32" s="4">
        <v>1</v>
      </c>
      <c r="O32" s="4"/>
      <c r="P32" s="4"/>
      <c r="Q32" s="4">
        <v>1</v>
      </c>
      <c r="R32" s="4"/>
      <c r="S32" s="4"/>
      <c r="T32" s="4">
        <v>1</v>
      </c>
      <c r="U32" s="4"/>
      <c r="V32" s="4"/>
      <c r="W32" s="4">
        <v>1</v>
      </c>
      <c r="X32" s="4"/>
      <c r="Y32" s="4"/>
      <c r="Z32" s="4">
        <v>1</v>
      </c>
      <c r="AA32" s="4"/>
      <c r="AB32" s="4"/>
    </row>
    <row r="33" spans="1:28" x14ac:dyDescent="0.3">
      <c r="A33" s="3" t="s">
        <v>31</v>
      </c>
      <c r="B33" s="23" t="s">
        <v>20</v>
      </c>
      <c r="C33" s="3" t="s">
        <v>20</v>
      </c>
      <c r="D33" s="26" t="s">
        <v>108</v>
      </c>
      <c r="E33" s="26" t="s">
        <v>74</v>
      </c>
      <c r="F33" s="3" t="s">
        <v>62</v>
      </c>
      <c r="G33" s="24" t="s">
        <v>57</v>
      </c>
      <c r="H33" s="3"/>
      <c r="I33" s="3" t="s">
        <v>109</v>
      </c>
      <c r="J33" s="3" t="s">
        <v>50</v>
      </c>
      <c r="K33" s="10">
        <v>1</v>
      </c>
      <c r="L33" s="10">
        <v>0.7</v>
      </c>
      <c r="M33" s="10">
        <v>1.43</v>
      </c>
      <c r="N33" s="10">
        <v>1</v>
      </c>
      <c r="O33" s="10">
        <v>0.7</v>
      </c>
      <c r="P33" s="10">
        <v>1.43</v>
      </c>
      <c r="Q33" s="10">
        <v>1</v>
      </c>
      <c r="R33" s="10">
        <v>0.7</v>
      </c>
      <c r="S33" s="10">
        <v>1.43</v>
      </c>
      <c r="T33" s="10">
        <v>1</v>
      </c>
      <c r="U33" s="10">
        <v>0.7</v>
      </c>
      <c r="V33" s="10">
        <v>1.43</v>
      </c>
      <c r="W33" s="10">
        <v>1</v>
      </c>
      <c r="X33" s="10">
        <v>0.7</v>
      </c>
      <c r="Y33" s="10">
        <v>1.43</v>
      </c>
      <c r="Z33" s="10">
        <v>1</v>
      </c>
      <c r="AA33" s="10">
        <v>0.7</v>
      </c>
      <c r="AB33" s="10">
        <v>1.43</v>
      </c>
    </row>
    <row r="34" spans="1:28" x14ac:dyDescent="0.3">
      <c r="A34" s="3" t="s">
        <v>31</v>
      </c>
      <c r="B34" s="23" t="s">
        <v>28</v>
      </c>
      <c r="C34" s="3" t="s">
        <v>20</v>
      </c>
      <c r="D34" s="26" t="s">
        <v>43</v>
      </c>
      <c r="E34" s="26" t="s">
        <v>86</v>
      </c>
      <c r="F34" s="3" t="s">
        <v>60</v>
      </c>
      <c r="G34" s="24" t="s">
        <v>57</v>
      </c>
      <c r="H34" s="3"/>
      <c r="I34" s="3"/>
      <c r="J34" s="3" t="s">
        <v>50</v>
      </c>
      <c r="K34" s="10">
        <f>2.65</f>
        <v>2.65</v>
      </c>
      <c r="L34" s="10">
        <v>2.5</v>
      </c>
      <c r="M34" s="10">
        <v>2.75</v>
      </c>
      <c r="N34" s="10">
        <f>2.65</f>
        <v>2.65</v>
      </c>
      <c r="O34" s="10">
        <v>2.5</v>
      </c>
      <c r="P34" s="10">
        <v>2.75</v>
      </c>
      <c r="Q34" s="10">
        <f>2.65</f>
        <v>2.65</v>
      </c>
      <c r="R34" s="10">
        <v>2.5</v>
      </c>
      <c r="S34" s="10">
        <v>2.75</v>
      </c>
      <c r="T34" s="10">
        <f>2.65</f>
        <v>2.65</v>
      </c>
      <c r="U34" s="10">
        <v>2.5</v>
      </c>
      <c r="V34" s="10">
        <v>2.75</v>
      </c>
      <c r="W34" s="10">
        <f>2.65</f>
        <v>2.65</v>
      </c>
      <c r="X34" s="10">
        <v>2.5</v>
      </c>
      <c r="Y34" s="10">
        <v>2.75</v>
      </c>
      <c r="Z34" s="10">
        <f>2.65</f>
        <v>2.65</v>
      </c>
      <c r="AA34" s="10">
        <v>2.5</v>
      </c>
      <c r="AB34" s="10">
        <v>2.75</v>
      </c>
    </row>
    <row r="35" spans="1:28" x14ac:dyDescent="0.3">
      <c r="A35" s="3" t="s">
        <v>31</v>
      </c>
      <c r="B35" s="23" t="s">
        <v>27</v>
      </c>
      <c r="C35" s="3" t="s">
        <v>20</v>
      </c>
      <c r="D35" s="26" t="s">
        <v>43</v>
      </c>
      <c r="E35" s="26" t="s">
        <v>86</v>
      </c>
      <c r="F35" s="3" t="s">
        <v>60</v>
      </c>
      <c r="G35" s="24" t="s">
        <v>57</v>
      </c>
      <c r="H35" s="3"/>
      <c r="I35" s="3"/>
      <c r="J35" s="3" t="s">
        <v>50</v>
      </c>
      <c r="K35" s="10">
        <v>3.1375899999999999</v>
      </c>
      <c r="L35" s="10">
        <v>3.1</v>
      </c>
      <c r="M35" s="10">
        <v>3.2</v>
      </c>
      <c r="N35" s="10">
        <v>3.1375899999999999</v>
      </c>
      <c r="O35" s="10">
        <v>3.1</v>
      </c>
      <c r="P35" s="10">
        <v>3.2</v>
      </c>
      <c r="Q35" s="10">
        <v>3.1375899999999999</v>
      </c>
      <c r="R35" s="10">
        <v>3.1</v>
      </c>
      <c r="S35" s="10">
        <v>3.2</v>
      </c>
      <c r="T35" s="10">
        <v>3.1375899999999999</v>
      </c>
      <c r="U35" s="10">
        <v>3.1</v>
      </c>
      <c r="V35" s="10">
        <v>3.2</v>
      </c>
      <c r="W35" s="10">
        <v>3.1375899999999999</v>
      </c>
      <c r="X35" s="10">
        <v>3.1</v>
      </c>
      <c r="Y35" s="10">
        <v>3.2</v>
      </c>
      <c r="Z35" s="10">
        <v>3.1375899999999999</v>
      </c>
      <c r="AA35" s="10">
        <v>3.1</v>
      </c>
      <c r="AB35" s="10">
        <v>3.2</v>
      </c>
    </row>
    <row r="36" spans="1:28" x14ac:dyDescent="0.3">
      <c r="A36" s="3" t="s">
        <v>31</v>
      </c>
      <c r="B36" s="23" t="s">
        <v>271</v>
      </c>
      <c r="C36" s="3" t="s">
        <v>20</v>
      </c>
      <c r="D36" s="26" t="s">
        <v>43</v>
      </c>
      <c r="E36" s="26" t="s">
        <v>86</v>
      </c>
      <c r="F36" s="3" t="s">
        <v>60</v>
      </c>
      <c r="G36" s="24" t="s">
        <v>57</v>
      </c>
      <c r="H36" s="3"/>
      <c r="I36" s="3"/>
      <c r="J36" s="3" t="s">
        <v>50</v>
      </c>
      <c r="K36" s="10">
        <v>3.1833399999999998</v>
      </c>
      <c r="L36" s="10">
        <v>3.1</v>
      </c>
      <c r="M36" s="10">
        <v>3.2</v>
      </c>
      <c r="N36" s="10">
        <v>3.1833399999999998</v>
      </c>
      <c r="O36" s="10">
        <v>3.1</v>
      </c>
      <c r="P36" s="10">
        <v>3.2</v>
      </c>
      <c r="Q36" s="10">
        <v>3.1833399999999998</v>
      </c>
      <c r="R36" s="10">
        <v>3.1</v>
      </c>
      <c r="S36" s="10">
        <v>3.2</v>
      </c>
      <c r="T36" s="10">
        <v>3.1833399999999998</v>
      </c>
      <c r="U36" s="10">
        <v>3.1</v>
      </c>
      <c r="V36" s="10">
        <v>3.2</v>
      </c>
      <c r="W36" s="10">
        <v>3.1833399999999998</v>
      </c>
      <c r="X36" s="10">
        <v>3.1</v>
      </c>
      <c r="Y36" s="10">
        <v>3.2</v>
      </c>
      <c r="Z36" s="10">
        <v>3.1833399999999998</v>
      </c>
      <c r="AA36" s="10">
        <v>3.1</v>
      </c>
      <c r="AB36" s="10">
        <v>3.2</v>
      </c>
    </row>
    <row r="37" spans="1:28" x14ac:dyDescent="0.3">
      <c r="A37" s="3" t="s">
        <v>24</v>
      </c>
      <c r="B37" s="3" t="s">
        <v>264</v>
      </c>
      <c r="C37" s="3" t="s">
        <v>20</v>
      </c>
      <c r="D37" s="23" t="s">
        <v>102</v>
      </c>
      <c r="E37" s="23" t="s">
        <v>103</v>
      </c>
      <c r="F37" s="8" t="s">
        <v>60</v>
      </c>
      <c r="G37" s="8" t="s">
        <v>57</v>
      </c>
      <c r="H37" s="3"/>
      <c r="I37" s="3"/>
      <c r="J37" s="3" t="s">
        <v>88</v>
      </c>
      <c r="K37" s="5">
        <v>42.8</v>
      </c>
      <c r="L37" s="5"/>
      <c r="M37" s="5"/>
      <c r="N37" s="5">
        <v>42.8</v>
      </c>
      <c r="O37" s="5"/>
      <c r="P37" s="5"/>
      <c r="Q37" s="5">
        <v>42.8</v>
      </c>
      <c r="R37" s="5"/>
      <c r="S37" s="5"/>
      <c r="T37" s="5">
        <v>42.8</v>
      </c>
      <c r="U37" s="5"/>
      <c r="V37" s="5"/>
      <c r="W37" s="5">
        <v>42.8</v>
      </c>
      <c r="X37" s="5"/>
      <c r="Y37" s="5"/>
      <c r="Z37" s="5">
        <v>42.8</v>
      </c>
      <c r="AA37" s="5"/>
      <c r="AB37" s="5"/>
    </row>
    <row r="38" spans="1:28" x14ac:dyDescent="0.3">
      <c r="A38" s="3" t="s">
        <v>24</v>
      </c>
      <c r="B38" s="3" t="s">
        <v>28</v>
      </c>
      <c r="C38" s="3" t="s">
        <v>20</v>
      </c>
      <c r="D38" s="23" t="s">
        <v>102</v>
      </c>
      <c r="E38" s="23" t="s">
        <v>103</v>
      </c>
      <c r="F38" s="8" t="s">
        <v>60</v>
      </c>
      <c r="G38" s="8" t="s">
        <v>57</v>
      </c>
      <c r="H38" s="3"/>
      <c r="I38" s="3"/>
      <c r="J38" s="3" t="s">
        <v>88</v>
      </c>
      <c r="K38" s="5">
        <v>50</v>
      </c>
      <c r="L38" s="5"/>
      <c r="M38" s="5"/>
      <c r="N38" s="5">
        <v>50</v>
      </c>
      <c r="O38" s="5"/>
      <c r="P38" s="5"/>
      <c r="Q38" s="5">
        <v>50</v>
      </c>
      <c r="R38" s="5"/>
      <c r="S38" s="5"/>
      <c r="T38" s="5">
        <v>50</v>
      </c>
      <c r="U38" s="5"/>
      <c r="V38" s="5"/>
      <c r="W38" s="5">
        <v>50</v>
      </c>
      <c r="X38" s="5"/>
      <c r="Y38" s="5"/>
      <c r="Z38" s="5">
        <v>50</v>
      </c>
      <c r="AA38" s="5"/>
      <c r="AB38" s="5"/>
    </row>
    <row r="39" spans="1:28" x14ac:dyDescent="0.3">
      <c r="A39" s="3" t="s">
        <v>24</v>
      </c>
      <c r="B39" s="3" t="s">
        <v>35</v>
      </c>
      <c r="C39" s="3" t="s">
        <v>20</v>
      </c>
      <c r="D39" s="23" t="s">
        <v>102</v>
      </c>
      <c r="E39" s="23" t="s">
        <v>103</v>
      </c>
      <c r="F39" s="8" t="s">
        <v>60</v>
      </c>
      <c r="G39" s="8" t="s">
        <v>57</v>
      </c>
      <c r="H39" s="3"/>
      <c r="I39" s="3"/>
      <c r="J39" s="3" t="s">
        <v>88</v>
      </c>
      <c r="K39" s="5">
        <v>120</v>
      </c>
      <c r="L39" s="5"/>
      <c r="M39" s="5"/>
      <c r="N39" s="5">
        <v>120</v>
      </c>
      <c r="O39" s="5"/>
      <c r="P39" s="5"/>
      <c r="Q39" s="5">
        <v>120</v>
      </c>
      <c r="R39" s="5"/>
      <c r="S39" s="5"/>
      <c r="T39" s="5">
        <v>120</v>
      </c>
      <c r="U39" s="5"/>
      <c r="V39" s="5"/>
      <c r="W39" s="5">
        <v>120</v>
      </c>
      <c r="X39" s="5"/>
      <c r="Y39" s="5"/>
      <c r="Z39" s="5">
        <v>120</v>
      </c>
      <c r="AA39" s="5"/>
      <c r="AB39" s="5"/>
    </row>
    <row r="40" spans="1:28" x14ac:dyDescent="0.3">
      <c r="A40" s="3" t="s">
        <v>24</v>
      </c>
      <c r="B40" s="3" t="s">
        <v>35</v>
      </c>
      <c r="C40" s="3" t="s">
        <v>20</v>
      </c>
      <c r="D40" s="23" t="s">
        <v>40</v>
      </c>
      <c r="E40" s="23" t="s">
        <v>85</v>
      </c>
      <c r="F40" s="8" t="s">
        <v>63</v>
      </c>
      <c r="G40" s="8" t="s">
        <v>58</v>
      </c>
      <c r="H40" s="3" t="s">
        <v>55</v>
      </c>
      <c r="I40" s="3" t="s">
        <v>56</v>
      </c>
      <c r="J40" s="3" t="s">
        <v>50</v>
      </c>
      <c r="K40" s="5">
        <v>0.6</v>
      </c>
      <c r="L40" s="5">
        <v>0.55000000000000004</v>
      </c>
      <c r="M40" s="5">
        <v>0.65</v>
      </c>
      <c r="N40" s="5">
        <v>0.6</v>
      </c>
      <c r="O40" s="5">
        <v>0.55000000000000004</v>
      </c>
      <c r="P40" s="5">
        <v>0.65</v>
      </c>
      <c r="Q40" s="5">
        <v>0.6</v>
      </c>
      <c r="R40" s="5">
        <v>0.55000000000000004</v>
      </c>
      <c r="S40" s="5">
        <v>0.65</v>
      </c>
      <c r="T40" s="5">
        <v>0.6</v>
      </c>
      <c r="U40" s="5">
        <v>0.55000000000000004</v>
      </c>
      <c r="V40" s="5">
        <v>0.65</v>
      </c>
      <c r="W40" s="5">
        <v>0.5</v>
      </c>
      <c r="X40" s="5">
        <v>0.45</v>
      </c>
      <c r="Y40" s="5">
        <v>0.55000000000000004</v>
      </c>
      <c r="Z40" s="5">
        <v>0.5</v>
      </c>
      <c r="AA40" s="5">
        <v>0.45</v>
      </c>
      <c r="AB40" s="5">
        <v>0.55000000000000004</v>
      </c>
    </row>
    <row r="41" spans="1:28" x14ac:dyDescent="0.3">
      <c r="A41" s="3" t="s">
        <v>24</v>
      </c>
      <c r="B41" s="3" t="s">
        <v>264</v>
      </c>
      <c r="C41" s="3" t="s">
        <v>20</v>
      </c>
      <c r="D41" s="23" t="s">
        <v>40</v>
      </c>
      <c r="E41" s="23" t="s">
        <v>85</v>
      </c>
      <c r="F41" s="8"/>
      <c r="G41" s="8"/>
      <c r="H41" s="3" t="s">
        <v>55</v>
      </c>
      <c r="I41" s="3" t="s">
        <v>56</v>
      </c>
      <c r="J41" s="3" t="s">
        <v>50</v>
      </c>
      <c r="K41" s="5">
        <v>7.4999999999999997E-2</v>
      </c>
      <c r="L41" s="5">
        <v>7.0000000000000007E-2</v>
      </c>
      <c r="M41" s="5">
        <v>0.08</v>
      </c>
      <c r="N41" s="5">
        <v>7.4999999999999997E-2</v>
      </c>
      <c r="O41" s="5">
        <v>7.0000000000000007E-2</v>
      </c>
      <c r="P41" s="5">
        <v>0.08</v>
      </c>
      <c r="Q41" s="5">
        <v>7.4999999999999997E-2</v>
      </c>
      <c r="R41" s="5">
        <v>7.0000000000000007E-2</v>
      </c>
      <c r="S41" s="5">
        <v>0.08</v>
      </c>
      <c r="T41" s="5">
        <v>7.4999999999999997E-2</v>
      </c>
      <c r="U41" s="5">
        <v>7.0000000000000007E-2</v>
      </c>
      <c r="V41" s="5">
        <v>0.08</v>
      </c>
      <c r="W41" s="5">
        <v>7.4999999999999997E-2</v>
      </c>
      <c r="X41" s="5">
        <v>7.0000000000000007E-2</v>
      </c>
      <c r="Y41" s="5">
        <v>0.08</v>
      </c>
      <c r="Z41" s="5">
        <v>7.4999999999999997E-2</v>
      </c>
      <c r="AA41" s="5">
        <v>7.0000000000000007E-2</v>
      </c>
      <c r="AB41" s="5">
        <v>0.08</v>
      </c>
    </row>
    <row r="42" spans="1:28" ht="14.4" x14ac:dyDescent="0.3">
      <c r="A42" s="3" t="s">
        <v>24</v>
      </c>
      <c r="B42" s="3" t="s">
        <v>35</v>
      </c>
      <c r="C42" s="3" t="s">
        <v>20</v>
      </c>
      <c r="D42" s="8" t="s">
        <v>126</v>
      </c>
      <c r="E42" s="8" t="s">
        <v>125</v>
      </c>
      <c r="F42" s="3" t="s">
        <v>60</v>
      </c>
      <c r="G42" s="8" t="s">
        <v>58</v>
      </c>
      <c r="H42" s="7" t="s">
        <v>124</v>
      </c>
      <c r="I42" s="3" t="s">
        <v>127</v>
      </c>
      <c r="J42" s="3" t="s">
        <v>50</v>
      </c>
      <c r="K42" s="5">
        <v>4000</v>
      </c>
      <c r="L42" s="5">
        <v>3500</v>
      </c>
      <c r="M42" s="5">
        <v>4500</v>
      </c>
      <c r="N42" s="5">
        <v>4500</v>
      </c>
      <c r="O42" s="5">
        <v>4000</v>
      </c>
      <c r="P42" s="5">
        <v>5000</v>
      </c>
      <c r="Q42" s="1">
        <v>5000</v>
      </c>
      <c r="R42" s="5">
        <v>4500</v>
      </c>
      <c r="S42" s="5">
        <v>5500</v>
      </c>
      <c r="T42" s="5">
        <v>5500</v>
      </c>
      <c r="U42" s="5">
        <v>5000</v>
      </c>
      <c r="V42" s="5">
        <v>6000</v>
      </c>
      <c r="W42" s="5">
        <v>6000</v>
      </c>
      <c r="X42" s="5">
        <v>5500</v>
      </c>
      <c r="Y42" s="5">
        <v>6500</v>
      </c>
      <c r="Z42" s="3">
        <v>6500</v>
      </c>
      <c r="AA42" s="3">
        <v>6000</v>
      </c>
      <c r="AB42" s="3">
        <v>7000</v>
      </c>
    </row>
    <row r="43" spans="1:28" x14ac:dyDescent="0.3">
      <c r="A43" s="3" t="s">
        <v>24</v>
      </c>
      <c r="B43" s="3" t="s">
        <v>28</v>
      </c>
      <c r="C43" s="3" t="s">
        <v>20</v>
      </c>
      <c r="D43" s="23" t="s">
        <v>41</v>
      </c>
      <c r="E43" s="23" t="s">
        <v>85</v>
      </c>
      <c r="F43" s="8"/>
      <c r="G43" s="8"/>
      <c r="H43" s="3" t="s">
        <v>55</v>
      </c>
      <c r="I43" s="3" t="s">
        <v>56</v>
      </c>
      <c r="J43" s="3" t="s">
        <v>50</v>
      </c>
      <c r="K43" s="5">
        <v>0.2</v>
      </c>
      <c r="L43" s="5">
        <v>0.18</v>
      </c>
      <c r="M43" s="5">
        <v>0.22</v>
      </c>
      <c r="N43" s="5">
        <v>0.2</v>
      </c>
      <c r="O43" s="5">
        <v>0.18</v>
      </c>
      <c r="P43" s="5">
        <v>0.22</v>
      </c>
      <c r="Q43" s="5">
        <v>0.2</v>
      </c>
      <c r="R43" s="5">
        <v>0.18</v>
      </c>
      <c r="S43" s="5">
        <v>0.22</v>
      </c>
      <c r="T43" s="5">
        <v>0.2</v>
      </c>
      <c r="U43" s="5">
        <v>0.18</v>
      </c>
      <c r="V43" s="5">
        <v>0.22</v>
      </c>
      <c r="W43" s="5">
        <v>0.2</v>
      </c>
      <c r="X43" s="5">
        <v>0.18</v>
      </c>
      <c r="Y43" s="5">
        <v>0.22</v>
      </c>
      <c r="Z43" s="5">
        <v>0.2</v>
      </c>
      <c r="AA43" s="5">
        <v>0.18</v>
      </c>
      <c r="AB43" s="5">
        <v>0.22</v>
      </c>
    </row>
    <row r="44" spans="1:28" x14ac:dyDescent="0.3">
      <c r="A44" s="3" t="s">
        <v>24</v>
      </c>
      <c r="B44" s="3" t="s">
        <v>28</v>
      </c>
      <c r="C44" s="3" t="s">
        <v>20</v>
      </c>
      <c r="D44" s="23" t="s">
        <v>42</v>
      </c>
      <c r="E44" s="23" t="s">
        <v>73</v>
      </c>
      <c r="F44" s="8" t="s">
        <v>62</v>
      </c>
      <c r="G44" s="8" t="s">
        <v>59</v>
      </c>
      <c r="H44" s="3" t="s">
        <v>55</v>
      </c>
      <c r="I44" s="3" t="s">
        <v>56</v>
      </c>
      <c r="J44" s="3" t="s">
        <v>50</v>
      </c>
      <c r="K44" s="5">
        <v>25</v>
      </c>
      <c r="L44" s="5">
        <v>20</v>
      </c>
      <c r="M44" s="5">
        <v>30</v>
      </c>
      <c r="N44" s="5">
        <v>25</v>
      </c>
      <c r="O44" s="5">
        <v>20</v>
      </c>
      <c r="P44" s="5">
        <v>30</v>
      </c>
      <c r="Q44" s="5">
        <v>25</v>
      </c>
      <c r="R44" s="5">
        <v>20</v>
      </c>
      <c r="S44" s="5">
        <v>30</v>
      </c>
      <c r="T44" s="5">
        <v>25</v>
      </c>
      <c r="U44" s="5">
        <v>20</v>
      </c>
      <c r="V44" s="5">
        <v>30</v>
      </c>
      <c r="W44" s="5">
        <v>25</v>
      </c>
      <c r="X44" s="5">
        <v>20</v>
      </c>
      <c r="Y44" s="5">
        <v>30</v>
      </c>
      <c r="Z44" s="5">
        <v>25</v>
      </c>
      <c r="AA44" s="5">
        <v>20</v>
      </c>
      <c r="AB44" s="5">
        <v>30</v>
      </c>
    </row>
    <row r="45" spans="1:28" ht="14.4" x14ac:dyDescent="0.3">
      <c r="A45" s="3" t="s">
        <v>24</v>
      </c>
      <c r="B45" s="3" t="s">
        <v>28</v>
      </c>
      <c r="C45" s="3" t="s">
        <v>20</v>
      </c>
      <c r="D45" s="23" t="s">
        <v>118</v>
      </c>
      <c r="E45" s="23" t="s">
        <v>74</v>
      </c>
      <c r="F45" s="8" t="s">
        <v>63</v>
      </c>
      <c r="G45" s="8" t="s">
        <v>59</v>
      </c>
      <c r="H45" s="7" t="s">
        <v>119</v>
      </c>
      <c r="I45" s="3" t="s">
        <v>120</v>
      </c>
      <c r="J45" s="3" t="s">
        <v>50</v>
      </c>
      <c r="K45" s="5">
        <v>4.0000000000000001E-3</v>
      </c>
      <c r="L45" s="5">
        <v>1E-3</v>
      </c>
      <c r="M45" s="5">
        <v>9.2999999999999999E-2</v>
      </c>
      <c r="N45" s="5">
        <v>4.0000000000000001E-3</v>
      </c>
      <c r="O45" s="5">
        <v>1E-3</v>
      </c>
      <c r="P45" s="5">
        <v>9.2999999999999999E-2</v>
      </c>
      <c r="Q45" s="5">
        <v>4.0000000000000001E-3</v>
      </c>
      <c r="R45" s="5">
        <v>1E-3</v>
      </c>
      <c r="S45" s="5">
        <v>9.2999999999999999E-2</v>
      </c>
      <c r="T45" s="5">
        <v>4.0000000000000001E-3</v>
      </c>
      <c r="U45" s="5">
        <v>1E-3</v>
      </c>
      <c r="V45" s="5">
        <v>9.2999999999999999E-2</v>
      </c>
      <c r="W45" s="5">
        <v>4.0000000000000001E-3</v>
      </c>
      <c r="X45" s="5">
        <v>1E-3</v>
      </c>
      <c r="Y45" s="5">
        <v>9.2999999999999999E-2</v>
      </c>
      <c r="Z45" s="5">
        <v>4.0000000000000001E-3</v>
      </c>
      <c r="AA45" s="5">
        <v>1E-3</v>
      </c>
      <c r="AB45" s="5">
        <v>9.2999999999999999E-2</v>
      </c>
    </row>
    <row r="46" spans="1:28" x14ac:dyDescent="0.3">
      <c r="A46" s="3" t="s">
        <v>24</v>
      </c>
      <c r="B46" s="3" t="s">
        <v>20</v>
      </c>
      <c r="C46" s="3" t="s">
        <v>20</v>
      </c>
      <c r="D46" s="8" t="s">
        <v>276</v>
      </c>
      <c r="E46" s="8" t="s">
        <v>77</v>
      </c>
      <c r="F46" s="3" t="s">
        <v>60</v>
      </c>
      <c r="G46" s="3"/>
      <c r="H46" s="3" t="s">
        <v>280</v>
      </c>
      <c r="I46" s="3" t="s">
        <v>281</v>
      </c>
      <c r="J46" s="3" t="s">
        <v>50</v>
      </c>
      <c r="K46" s="5">
        <v>2000</v>
      </c>
      <c r="L46" s="5">
        <f>K46*0.75</f>
        <v>1500</v>
      </c>
      <c r="M46" s="5">
        <f>K46*1.25</f>
        <v>2500</v>
      </c>
      <c r="N46" s="5">
        <v>2000</v>
      </c>
      <c r="O46" s="5">
        <f t="shared" ref="O46:AB46" si="28">N46*0.75</f>
        <v>1500</v>
      </c>
      <c r="P46" s="5">
        <f t="shared" ref="P46:P49" si="29">N46*1.25</f>
        <v>2500</v>
      </c>
      <c r="Q46" s="5">
        <v>2000</v>
      </c>
      <c r="R46" s="5">
        <f t="shared" ref="R46:AB46" si="30">Q46*0.75</f>
        <v>1500</v>
      </c>
      <c r="S46" s="5">
        <f t="shared" ref="S46:S49" si="31">Q46*1.25</f>
        <v>2500</v>
      </c>
      <c r="T46" s="5">
        <v>2000</v>
      </c>
      <c r="U46" s="5">
        <f t="shared" ref="U46:AB46" si="32">T46*0.75</f>
        <v>1500</v>
      </c>
      <c r="V46" s="5">
        <f t="shared" ref="V46:V49" si="33">T46*1.25</f>
        <v>2500</v>
      </c>
      <c r="W46" s="5">
        <v>2000</v>
      </c>
      <c r="X46" s="5">
        <f t="shared" ref="X46:AB46" si="34">W46*0.75</f>
        <v>1500</v>
      </c>
      <c r="Y46" s="5">
        <f t="shared" ref="Y46:Y49" si="35">W46*1.25</f>
        <v>2500</v>
      </c>
      <c r="Z46" s="5">
        <v>2000</v>
      </c>
      <c r="AA46" s="5">
        <f t="shared" ref="AA46:AB46" si="36">Z46*0.75</f>
        <v>1500</v>
      </c>
      <c r="AB46" s="5">
        <f t="shared" ref="AB46:AB49" si="37">Z46*1.25</f>
        <v>2500</v>
      </c>
    </row>
    <row r="47" spans="1:28" x14ac:dyDescent="0.3">
      <c r="A47" s="3" t="s">
        <v>24</v>
      </c>
      <c r="B47" s="3" t="s">
        <v>20</v>
      </c>
      <c r="C47" s="3" t="s">
        <v>20</v>
      </c>
      <c r="D47" s="8" t="s">
        <v>277</v>
      </c>
      <c r="E47" s="8" t="s">
        <v>77</v>
      </c>
      <c r="F47" s="3" t="s">
        <v>60</v>
      </c>
      <c r="G47" s="3"/>
      <c r="H47" s="3" t="s">
        <v>280</v>
      </c>
      <c r="I47" s="3" t="s">
        <v>281</v>
      </c>
      <c r="J47" s="3" t="s">
        <v>50</v>
      </c>
      <c r="K47" s="5">
        <v>1000</v>
      </c>
      <c r="L47" s="5">
        <f>K47*0.75</f>
        <v>750</v>
      </c>
      <c r="M47" s="5">
        <f>K47*1.25</f>
        <v>1250</v>
      </c>
      <c r="N47" s="5">
        <v>1000</v>
      </c>
      <c r="O47" s="5">
        <f t="shared" ref="O47:AB47" si="38">N47*0.75</f>
        <v>750</v>
      </c>
      <c r="P47" s="5">
        <f t="shared" si="29"/>
        <v>1250</v>
      </c>
      <c r="Q47" s="5">
        <v>1000</v>
      </c>
      <c r="R47" s="5">
        <f t="shared" ref="R47:AB47" si="39">Q47*0.75</f>
        <v>750</v>
      </c>
      <c r="S47" s="5">
        <f t="shared" si="31"/>
        <v>1250</v>
      </c>
      <c r="T47" s="5">
        <v>1000</v>
      </c>
      <c r="U47" s="5">
        <f t="shared" ref="U47:AB47" si="40">T47*0.75</f>
        <v>750</v>
      </c>
      <c r="V47" s="5">
        <f t="shared" si="33"/>
        <v>1250</v>
      </c>
      <c r="W47" s="5">
        <v>1000</v>
      </c>
      <c r="X47" s="5">
        <f t="shared" ref="X47:AB47" si="41">W47*0.75</f>
        <v>750</v>
      </c>
      <c r="Y47" s="5">
        <f t="shared" si="35"/>
        <v>1250</v>
      </c>
      <c r="Z47" s="5">
        <v>1000</v>
      </c>
      <c r="AA47" s="5">
        <f t="shared" ref="AA47:AB47" si="42">Z47*0.75</f>
        <v>750</v>
      </c>
      <c r="AB47" s="5">
        <f t="shared" si="37"/>
        <v>1250</v>
      </c>
    </row>
    <row r="48" spans="1:28" x14ac:dyDescent="0.3">
      <c r="A48" s="3" t="s">
        <v>24</v>
      </c>
      <c r="B48" s="3" t="s">
        <v>20</v>
      </c>
      <c r="C48" s="3" t="s">
        <v>20</v>
      </c>
      <c r="D48" s="8" t="s">
        <v>278</v>
      </c>
      <c r="E48" s="8" t="s">
        <v>77</v>
      </c>
      <c r="F48" s="3" t="s">
        <v>60</v>
      </c>
      <c r="G48" s="3"/>
      <c r="H48" s="3" t="s">
        <v>280</v>
      </c>
      <c r="I48" s="3" t="s">
        <v>281</v>
      </c>
      <c r="J48" s="3" t="s">
        <v>50</v>
      </c>
      <c r="K48" s="5">
        <v>7000</v>
      </c>
      <c r="L48" s="5">
        <f>K48*0.75</f>
        <v>5250</v>
      </c>
      <c r="M48" s="5">
        <f>K48*1.25</f>
        <v>8750</v>
      </c>
      <c r="N48" s="5">
        <v>7000</v>
      </c>
      <c r="O48" s="5">
        <f t="shared" ref="O48:AB48" si="43">N48*0.75</f>
        <v>5250</v>
      </c>
      <c r="P48" s="5">
        <f t="shared" si="29"/>
        <v>8750</v>
      </c>
      <c r="Q48" s="5">
        <v>7000</v>
      </c>
      <c r="R48" s="5">
        <f t="shared" ref="R48:AB48" si="44">Q48*0.75</f>
        <v>5250</v>
      </c>
      <c r="S48" s="5">
        <f t="shared" si="31"/>
        <v>8750</v>
      </c>
      <c r="T48" s="5">
        <v>7000</v>
      </c>
      <c r="U48" s="5">
        <f t="shared" ref="U48:AB48" si="45">T48*0.75</f>
        <v>5250</v>
      </c>
      <c r="V48" s="5">
        <f t="shared" si="33"/>
        <v>8750</v>
      </c>
      <c r="W48" s="5">
        <v>7000</v>
      </c>
      <c r="X48" s="5">
        <f t="shared" ref="X48:AB48" si="46">W48*0.75</f>
        <v>5250</v>
      </c>
      <c r="Y48" s="5">
        <f t="shared" si="35"/>
        <v>8750</v>
      </c>
      <c r="Z48" s="5">
        <v>7000</v>
      </c>
      <c r="AA48" s="5">
        <f t="shared" ref="AA48:AB48" si="47">Z48*0.75</f>
        <v>5250</v>
      </c>
      <c r="AB48" s="5">
        <f t="shared" si="37"/>
        <v>8750</v>
      </c>
    </row>
    <row r="49" spans="1:28" x14ac:dyDescent="0.3">
      <c r="A49" s="3" t="s">
        <v>24</v>
      </c>
      <c r="B49" s="3" t="s">
        <v>20</v>
      </c>
      <c r="C49" s="3" t="s">
        <v>20</v>
      </c>
      <c r="D49" s="8" t="s">
        <v>279</v>
      </c>
      <c r="E49" s="8" t="s">
        <v>77</v>
      </c>
      <c r="F49" s="3" t="s">
        <v>60</v>
      </c>
      <c r="G49" s="3"/>
      <c r="H49" s="3" t="s">
        <v>280</v>
      </c>
      <c r="I49" s="3" t="s">
        <v>281</v>
      </c>
      <c r="J49" s="3" t="s">
        <v>50</v>
      </c>
      <c r="K49" s="5">
        <v>7000</v>
      </c>
      <c r="L49" s="5">
        <f>K49*0.75</f>
        <v>5250</v>
      </c>
      <c r="M49" s="5">
        <f>K49*1.25</f>
        <v>8750</v>
      </c>
      <c r="N49" s="5">
        <v>7000</v>
      </c>
      <c r="O49" s="5">
        <f t="shared" ref="O49:AB49" si="48">N49*0.75</f>
        <v>5250</v>
      </c>
      <c r="P49" s="5">
        <f t="shared" si="29"/>
        <v>8750</v>
      </c>
      <c r="Q49" s="5">
        <v>7000</v>
      </c>
      <c r="R49" s="5">
        <f t="shared" ref="R49:AB49" si="49">Q49*0.75</f>
        <v>5250</v>
      </c>
      <c r="S49" s="5">
        <f t="shared" si="31"/>
        <v>8750</v>
      </c>
      <c r="T49" s="5">
        <v>7000</v>
      </c>
      <c r="U49" s="5">
        <f t="shared" ref="U49:AB49" si="50">T49*0.75</f>
        <v>5250</v>
      </c>
      <c r="V49" s="5">
        <f t="shared" si="33"/>
        <v>8750</v>
      </c>
      <c r="W49" s="5">
        <v>7000</v>
      </c>
      <c r="X49" s="5">
        <f t="shared" ref="X49:AB49" si="51">W49*0.75</f>
        <v>5250</v>
      </c>
      <c r="Y49" s="5">
        <f t="shared" si="35"/>
        <v>8750</v>
      </c>
      <c r="Z49" s="5">
        <v>7000</v>
      </c>
      <c r="AA49" s="5">
        <f t="shared" ref="AA49:AB49" si="52">Z49*0.75</f>
        <v>5250</v>
      </c>
      <c r="AB49" s="5">
        <f t="shared" si="37"/>
        <v>8750</v>
      </c>
    </row>
    <row r="50" spans="1:28" x14ac:dyDescent="0.3">
      <c r="A50" s="3" t="s">
        <v>24</v>
      </c>
      <c r="B50" s="3" t="s">
        <v>250</v>
      </c>
      <c r="C50" s="3" t="s">
        <v>20</v>
      </c>
      <c r="D50" s="8" t="s">
        <v>6</v>
      </c>
      <c r="E50" s="8" t="s">
        <v>74</v>
      </c>
      <c r="F50" s="8" t="s">
        <v>62</v>
      </c>
      <c r="G50" s="6" t="s">
        <v>59</v>
      </c>
      <c r="H50" s="3" t="s">
        <v>55</v>
      </c>
      <c r="I50" s="3" t="s">
        <v>56</v>
      </c>
      <c r="J50" s="3" t="s">
        <v>50</v>
      </c>
      <c r="K50" s="5">
        <v>0.8</v>
      </c>
      <c r="L50" s="5">
        <v>0.75</v>
      </c>
      <c r="M50" s="5">
        <v>0.85</v>
      </c>
      <c r="N50" s="5">
        <v>0.8</v>
      </c>
      <c r="O50" s="5">
        <v>0.75</v>
      </c>
      <c r="P50" s="5">
        <v>0.85</v>
      </c>
      <c r="Q50" s="5">
        <v>0.8</v>
      </c>
      <c r="R50" s="5">
        <v>0.75</v>
      </c>
      <c r="S50" s="5">
        <v>0.85</v>
      </c>
      <c r="T50" s="5">
        <v>0.8</v>
      </c>
      <c r="U50" s="5">
        <v>0.75</v>
      </c>
      <c r="V50" s="5">
        <v>0.85</v>
      </c>
      <c r="W50" s="5">
        <v>0.8</v>
      </c>
      <c r="X50" s="5">
        <v>0.75</v>
      </c>
      <c r="Y50" s="5">
        <v>0.85</v>
      </c>
      <c r="Z50" s="5">
        <v>0.8</v>
      </c>
      <c r="AA50" s="5">
        <v>0.75</v>
      </c>
      <c r="AB50" s="5">
        <v>0.85</v>
      </c>
    </row>
    <row r="51" spans="1:28" ht="14.4" x14ac:dyDescent="0.3">
      <c r="A51" s="3" t="s">
        <v>24</v>
      </c>
      <c r="B51" s="3" t="s">
        <v>232</v>
      </c>
      <c r="C51" s="3" t="s">
        <v>20</v>
      </c>
      <c r="D51" s="8" t="s">
        <v>246</v>
      </c>
      <c r="E51" s="8" t="s">
        <v>74</v>
      </c>
      <c r="F51" s="8" t="s">
        <v>62</v>
      </c>
      <c r="G51" s="6" t="s">
        <v>59</v>
      </c>
      <c r="H51" t="s">
        <v>248</v>
      </c>
      <c r="I51" s="3" t="s">
        <v>247</v>
      </c>
      <c r="J51" s="3" t="s">
        <v>88</v>
      </c>
      <c r="K51" s="5">
        <v>0.9</v>
      </c>
      <c r="L51" s="5"/>
      <c r="M51" s="5"/>
      <c r="N51" s="5">
        <v>0.9</v>
      </c>
      <c r="O51" s="5"/>
      <c r="P51" s="5"/>
      <c r="Q51" s="5">
        <v>0.9</v>
      </c>
      <c r="R51" s="5"/>
      <c r="S51" s="5"/>
      <c r="T51" s="5">
        <v>0.9</v>
      </c>
      <c r="U51" s="5"/>
      <c r="V51" s="5"/>
      <c r="W51" s="5">
        <v>0.9</v>
      </c>
      <c r="X51" s="5"/>
      <c r="Y51" s="5"/>
      <c r="Z51" s="5">
        <v>0.9</v>
      </c>
      <c r="AA51" s="5"/>
      <c r="AB51" s="5"/>
    </row>
    <row r="52" spans="1:28" ht="14.4" x14ac:dyDescent="0.3">
      <c r="A52" s="3" t="s">
        <v>24</v>
      </c>
      <c r="B52" s="3" t="s">
        <v>232</v>
      </c>
      <c r="C52" s="3" t="s">
        <v>20</v>
      </c>
      <c r="D52" s="8" t="s">
        <v>6</v>
      </c>
      <c r="E52" s="8" t="s">
        <v>74</v>
      </c>
      <c r="F52" s="8" t="s">
        <v>62</v>
      </c>
      <c r="G52" s="6" t="s">
        <v>59</v>
      </c>
      <c r="H52" t="s">
        <v>248</v>
      </c>
      <c r="I52" s="3" t="s">
        <v>245</v>
      </c>
      <c r="J52" s="3" t="s">
        <v>50</v>
      </c>
      <c r="K52" s="5">
        <v>0.4</v>
      </c>
      <c r="L52" s="5">
        <f>K52*0.75</f>
        <v>0.30000000000000004</v>
      </c>
      <c r="M52" s="5">
        <f>K52*1.25</f>
        <v>0.5</v>
      </c>
      <c r="N52" s="5">
        <v>0.4</v>
      </c>
      <c r="O52" s="5">
        <f>N52*0.75</f>
        <v>0.30000000000000004</v>
      </c>
      <c r="P52" s="5">
        <f>N52*1.25</f>
        <v>0.5</v>
      </c>
      <c r="Q52" s="5">
        <v>0.4</v>
      </c>
      <c r="R52" s="5">
        <f>Q52*0.75</f>
        <v>0.30000000000000004</v>
      </c>
      <c r="S52" s="5">
        <f>Q52*1.25</f>
        <v>0.5</v>
      </c>
      <c r="T52" s="5">
        <v>0.35</v>
      </c>
      <c r="U52" s="5">
        <f>T52*0.75</f>
        <v>0.26249999999999996</v>
      </c>
      <c r="V52" s="5">
        <f>T52*1.25</f>
        <v>0.4375</v>
      </c>
      <c r="W52" s="5">
        <v>0.3</v>
      </c>
      <c r="X52" s="5">
        <f>W52*0.75</f>
        <v>0.22499999999999998</v>
      </c>
      <c r="Y52" s="5">
        <f>W52*1.25</f>
        <v>0.375</v>
      </c>
      <c r="Z52" s="5">
        <v>0.25</v>
      </c>
      <c r="AA52" s="5">
        <f>Z52*0.75</f>
        <v>0.1875</v>
      </c>
      <c r="AB52" s="5">
        <f>Z52*1.25</f>
        <v>0.3125</v>
      </c>
    </row>
    <row r="53" spans="1:28" x14ac:dyDescent="0.3">
      <c r="A53" s="3" t="s">
        <v>24</v>
      </c>
      <c r="B53" s="3" t="s">
        <v>249</v>
      </c>
      <c r="C53" s="3" t="s">
        <v>20</v>
      </c>
      <c r="D53" s="8" t="s">
        <v>15</v>
      </c>
      <c r="E53" s="8" t="s">
        <v>74</v>
      </c>
      <c r="F53" s="8" t="s">
        <v>62</v>
      </c>
      <c r="G53" s="6" t="s">
        <v>59</v>
      </c>
      <c r="H53" s="3" t="s">
        <v>227</v>
      </c>
      <c r="I53" s="3" t="s">
        <v>228</v>
      </c>
      <c r="J53" s="3" t="s">
        <v>50</v>
      </c>
      <c r="K53" s="5">
        <v>0.88</v>
      </c>
      <c r="L53" s="5">
        <v>0.85</v>
      </c>
      <c r="M53" s="5">
        <v>0.92</v>
      </c>
      <c r="N53" s="5">
        <v>0.88</v>
      </c>
      <c r="O53" s="5">
        <v>0.85</v>
      </c>
      <c r="P53" s="5">
        <v>0.92</v>
      </c>
      <c r="Q53" s="5">
        <v>0.88</v>
      </c>
      <c r="R53" s="5">
        <v>0.85</v>
      </c>
      <c r="S53" s="5">
        <v>0.92</v>
      </c>
      <c r="T53" s="5">
        <v>0.88</v>
      </c>
      <c r="U53" s="5">
        <v>0.85</v>
      </c>
      <c r="V53" s="5">
        <v>0.92</v>
      </c>
      <c r="W53" s="5">
        <f>Q53*1.015</f>
        <v>0.89319999999999988</v>
      </c>
      <c r="X53" s="5">
        <f>R53</f>
        <v>0.85</v>
      </c>
      <c r="Y53" s="5">
        <f>S53*1.03</f>
        <v>0.94760000000000011</v>
      </c>
      <c r="Z53" s="5">
        <f>T53*1.015</f>
        <v>0.89319999999999988</v>
      </c>
      <c r="AA53" s="5">
        <f>U53</f>
        <v>0.85</v>
      </c>
      <c r="AB53" s="5">
        <f>V53*1.03</f>
        <v>0.94760000000000011</v>
      </c>
    </row>
    <row r="54" spans="1:28" x14ac:dyDescent="0.3">
      <c r="A54" s="3" t="s">
        <v>24</v>
      </c>
      <c r="B54" s="3" t="s">
        <v>35</v>
      </c>
      <c r="C54" s="3" t="s">
        <v>20</v>
      </c>
      <c r="D54" s="8" t="s">
        <v>15</v>
      </c>
      <c r="E54" s="8" t="s">
        <v>74</v>
      </c>
      <c r="F54" s="8" t="s">
        <v>62</v>
      </c>
      <c r="G54" s="6" t="s">
        <v>59</v>
      </c>
      <c r="H54" s="3" t="s">
        <v>227</v>
      </c>
      <c r="I54" s="3" t="s">
        <v>229</v>
      </c>
      <c r="J54" s="3" t="s">
        <v>88</v>
      </c>
      <c r="K54" s="5">
        <v>0.98</v>
      </c>
      <c r="L54" s="5"/>
      <c r="M54" s="5"/>
      <c r="N54" s="5">
        <v>0.98</v>
      </c>
      <c r="O54" s="5"/>
      <c r="P54" s="5"/>
      <c r="Q54" s="5">
        <v>0.98</v>
      </c>
      <c r="R54" s="5"/>
      <c r="S54" s="5"/>
      <c r="T54" s="5">
        <v>0.98</v>
      </c>
      <c r="U54" s="5"/>
      <c r="V54" s="5"/>
      <c r="W54" s="5">
        <v>0.98</v>
      </c>
      <c r="X54" s="5"/>
      <c r="Y54" s="5"/>
      <c r="Z54" s="5">
        <v>0.98</v>
      </c>
      <c r="AA54" s="5"/>
      <c r="AB54" s="5"/>
    </row>
    <row r="55" spans="1:28" ht="14.4" x14ac:dyDescent="0.3">
      <c r="A55" s="3" t="s">
        <v>24</v>
      </c>
      <c r="B55" s="3" t="s">
        <v>260</v>
      </c>
      <c r="C55" s="3" t="s">
        <v>20</v>
      </c>
      <c r="D55" s="8" t="s">
        <v>235</v>
      </c>
      <c r="E55" s="8" t="s">
        <v>74</v>
      </c>
      <c r="F55" s="8" t="s">
        <v>60</v>
      </c>
      <c r="G55" s="6" t="s">
        <v>58</v>
      </c>
      <c r="H55" s="7" t="s">
        <v>236</v>
      </c>
      <c r="I55" s="3" t="s">
        <v>238</v>
      </c>
      <c r="J55" s="3" t="s">
        <v>50</v>
      </c>
      <c r="K55" s="5">
        <v>0.95</v>
      </c>
      <c r="L55" s="5">
        <v>0.93</v>
      </c>
      <c r="M55" s="5">
        <v>0.96</v>
      </c>
      <c r="N55" s="5">
        <v>0.95</v>
      </c>
      <c r="O55" s="5">
        <v>0.93</v>
      </c>
      <c r="P55" s="5">
        <v>0.96</v>
      </c>
      <c r="Q55" s="5">
        <v>0.95</v>
      </c>
      <c r="R55" s="5">
        <v>0.93</v>
      </c>
      <c r="S55" s="5">
        <v>0.96</v>
      </c>
      <c r="T55" s="5">
        <v>0.95</v>
      </c>
      <c r="U55" s="5">
        <v>0.93</v>
      </c>
      <c r="V55" s="5">
        <v>0.96</v>
      </c>
      <c r="W55" s="5">
        <v>0.95</v>
      </c>
      <c r="X55" s="5">
        <v>0.93</v>
      </c>
      <c r="Y55" s="5">
        <v>0.96</v>
      </c>
      <c r="Z55" s="5">
        <v>0.95</v>
      </c>
      <c r="AA55" s="5">
        <v>0.93</v>
      </c>
      <c r="AB55" s="5">
        <v>0.96</v>
      </c>
    </row>
    <row r="56" spans="1:28" ht="14.4" x14ac:dyDescent="0.3">
      <c r="A56" s="3" t="s">
        <v>24</v>
      </c>
      <c r="B56" s="3" t="s">
        <v>182</v>
      </c>
      <c r="C56" s="3" t="s">
        <v>20</v>
      </c>
      <c r="D56" s="8" t="s">
        <v>235</v>
      </c>
      <c r="E56" s="8" t="s">
        <v>74</v>
      </c>
      <c r="F56" s="8" t="s">
        <v>60</v>
      </c>
      <c r="G56" s="6" t="s">
        <v>58</v>
      </c>
      <c r="H56" s="7" t="s">
        <v>236</v>
      </c>
      <c r="I56" s="3" t="s">
        <v>237</v>
      </c>
      <c r="J56" s="3" t="s">
        <v>50</v>
      </c>
      <c r="K56" s="5">
        <v>0.9</v>
      </c>
      <c r="L56" s="5">
        <v>0.89</v>
      </c>
      <c r="M56" s="5">
        <v>0.92</v>
      </c>
      <c r="N56" s="5">
        <v>0.9</v>
      </c>
      <c r="O56" s="5">
        <v>0.89</v>
      </c>
      <c r="P56" s="5">
        <v>0.92</v>
      </c>
      <c r="Q56" s="5">
        <v>0.9</v>
      </c>
      <c r="R56" s="5">
        <v>0.89</v>
      </c>
      <c r="S56" s="5">
        <v>0.92</v>
      </c>
      <c r="T56" s="5">
        <v>0.91</v>
      </c>
      <c r="U56" s="5">
        <v>0.89</v>
      </c>
      <c r="V56" s="5">
        <v>0.92</v>
      </c>
      <c r="W56" s="5">
        <v>0.92</v>
      </c>
      <c r="X56" s="5">
        <v>0.9</v>
      </c>
      <c r="Y56" s="5">
        <v>0.94</v>
      </c>
      <c r="Z56" s="5">
        <v>0.95</v>
      </c>
      <c r="AA56" s="5">
        <v>0.92</v>
      </c>
      <c r="AB56" s="5">
        <v>0.96</v>
      </c>
    </row>
    <row r="57" spans="1:28" ht="14.4" x14ac:dyDescent="0.3">
      <c r="A57" s="3" t="s">
        <v>24</v>
      </c>
      <c r="B57" s="3" t="s">
        <v>182</v>
      </c>
      <c r="C57" s="3" t="s">
        <v>20</v>
      </c>
      <c r="D57" s="8" t="s">
        <v>16</v>
      </c>
      <c r="E57" s="8" t="s">
        <v>74</v>
      </c>
      <c r="F57" s="8" t="s">
        <v>62</v>
      </c>
      <c r="G57" s="6" t="s">
        <v>59</v>
      </c>
      <c r="H57" s="7" t="s">
        <v>234</v>
      </c>
      <c r="I57" s="3" t="s">
        <v>233</v>
      </c>
      <c r="J57" s="3" t="s">
        <v>50</v>
      </c>
      <c r="K57" s="5">
        <f>0.85*0.9</f>
        <v>0.76500000000000001</v>
      </c>
      <c r="L57" s="5">
        <v>0.75</v>
      </c>
      <c r="M57" s="5">
        <v>0.85</v>
      </c>
      <c r="N57" s="5">
        <f>0.85*0.9</f>
        <v>0.76500000000000001</v>
      </c>
      <c r="O57" s="5">
        <v>0.75</v>
      </c>
      <c r="P57" s="5">
        <v>0.85</v>
      </c>
      <c r="Q57" s="5">
        <f>0.85*0.9</f>
        <v>0.76500000000000001</v>
      </c>
      <c r="R57" s="5">
        <v>0.75</v>
      </c>
      <c r="S57" s="5">
        <v>0.85</v>
      </c>
      <c r="T57" s="5">
        <f>0.85*0.9</f>
        <v>0.76500000000000001</v>
      </c>
      <c r="U57" s="5">
        <v>0.75</v>
      </c>
      <c r="V57" s="5">
        <v>0.85</v>
      </c>
      <c r="W57" s="5">
        <f>W59*0.9</f>
        <v>0.77647499999999992</v>
      </c>
      <c r="X57" s="5">
        <v>0.75</v>
      </c>
      <c r="Y57" s="5">
        <v>0.85</v>
      </c>
      <c r="Z57" s="5">
        <f>Z59*0.9</f>
        <v>0.77647499999999992</v>
      </c>
      <c r="AA57" s="5">
        <v>0.75</v>
      </c>
      <c r="AB57" s="5">
        <v>0.85</v>
      </c>
    </row>
    <row r="58" spans="1:28" x14ac:dyDescent="0.3">
      <c r="A58" s="3" t="s">
        <v>24</v>
      </c>
      <c r="B58" s="3" t="s">
        <v>225</v>
      </c>
      <c r="C58" s="3" t="s">
        <v>20</v>
      </c>
      <c r="D58" s="8" t="s">
        <v>16</v>
      </c>
      <c r="E58" s="8" t="s">
        <v>74</v>
      </c>
      <c r="F58" s="8" t="s">
        <v>62</v>
      </c>
      <c r="G58" s="6" t="s">
        <v>59</v>
      </c>
      <c r="H58" s="3" t="s">
        <v>55</v>
      </c>
      <c r="I58" s="3" t="s">
        <v>258</v>
      </c>
      <c r="J58" s="3" t="s">
        <v>50</v>
      </c>
      <c r="K58" s="5">
        <v>1</v>
      </c>
      <c r="L58" s="5">
        <v>0.99</v>
      </c>
      <c r="M58" s="5">
        <v>1.01</v>
      </c>
      <c r="N58" s="5">
        <v>1</v>
      </c>
      <c r="O58" s="5">
        <v>0.99</v>
      </c>
      <c r="P58" s="5">
        <v>1.01</v>
      </c>
      <c r="Q58" s="5">
        <v>0.85</v>
      </c>
      <c r="R58" s="5">
        <v>0.8</v>
      </c>
      <c r="S58" s="5">
        <v>0.9</v>
      </c>
      <c r="T58" s="5">
        <v>0.85</v>
      </c>
      <c r="U58" s="5">
        <v>0.8</v>
      </c>
      <c r="V58" s="5">
        <v>0.9</v>
      </c>
      <c r="W58" s="5">
        <f>Q58*1.015</f>
        <v>0.86274999999999991</v>
      </c>
      <c r="X58" s="5">
        <f>R58</f>
        <v>0.8</v>
      </c>
      <c r="Y58" s="5">
        <f>S58*1.03</f>
        <v>0.92700000000000005</v>
      </c>
      <c r="Z58" s="5">
        <f>T58*1.015</f>
        <v>0.86274999999999991</v>
      </c>
      <c r="AA58" s="5">
        <f>U58</f>
        <v>0.8</v>
      </c>
      <c r="AB58" s="5">
        <f>V58*1.03</f>
        <v>0.92700000000000005</v>
      </c>
    </row>
    <row r="59" spans="1:28" x14ac:dyDescent="0.3">
      <c r="A59" s="3" t="s">
        <v>24</v>
      </c>
      <c r="B59" s="3" t="s">
        <v>261</v>
      </c>
      <c r="C59" s="3" t="s">
        <v>20</v>
      </c>
      <c r="D59" s="8" t="s">
        <v>16</v>
      </c>
      <c r="E59" s="8" t="s">
        <v>74</v>
      </c>
      <c r="F59" s="8" t="s">
        <v>62</v>
      </c>
      <c r="G59" s="6" t="s">
        <v>59</v>
      </c>
      <c r="H59" s="3" t="s">
        <v>55</v>
      </c>
      <c r="I59" s="3" t="s">
        <v>56</v>
      </c>
      <c r="J59" s="3" t="s">
        <v>50</v>
      </c>
      <c r="K59" s="5">
        <v>0.85</v>
      </c>
      <c r="L59" s="5">
        <v>0.8</v>
      </c>
      <c r="M59" s="5">
        <v>0.9</v>
      </c>
      <c r="N59" s="5">
        <v>0.85</v>
      </c>
      <c r="O59" s="5">
        <v>0.8</v>
      </c>
      <c r="P59" s="5">
        <v>0.9</v>
      </c>
      <c r="Q59" s="5">
        <v>0.85</v>
      </c>
      <c r="R59" s="5">
        <v>0.8</v>
      </c>
      <c r="S59" s="5">
        <v>0.9</v>
      </c>
      <c r="T59" s="5">
        <v>0.85</v>
      </c>
      <c r="U59" s="5">
        <v>0.8</v>
      </c>
      <c r="V59" s="5">
        <v>0.9</v>
      </c>
      <c r="W59" s="5">
        <f>Q59*1.015</f>
        <v>0.86274999999999991</v>
      </c>
      <c r="X59" s="5">
        <f>R59</f>
        <v>0.8</v>
      </c>
      <c r="Y59" s="5">
        <f>S59*1.03</f>
        <v>0.92700000000000005</v>
      </c>
      <c r="Z59" s="5">
        <f>T59*1.015</f>
        <v>0.86274999999999991</v>
      </c>
      <c r="AA59" s="5">
        <f>U59</f>
        <v>0.8</v>
      </c>
      <c r="AB59" s="5">
        <f>V59*1.03</f>
        <v>0.92700000000000005</v>
      </c>
    </row>
    <row r="60" spans="1:28" x14ac:dyDescent="0.3">
      <c r="A60" s="3" t="s">
        <v>24</v>
      </c>
      <c r="B60" s="3" t="s">
        <v>269</v>
      </c>
      <c r="C60" s="3" t="s">
        <v>20</v>
      </c>
      <c r="D60" s="8" t="s">
        <v>47</v>
      </c>
      <c r="E60" s="8" t="s">
        <v>74</v>
      </c>
      <c r="F60" s="3" t="s">
        <v>60</v>
      </c>
      <c r="G60" s="6" t="s">
        <v>59</v>
      </c>
      <c r="H60" s="3" t="s">
        <v>55</v>
      </c>
      <c r="I60" s="3" t="s">
        <v>56</v>
      </c>
      <c r="J60" s="3" t="s">
        <v>50</v>
      </c>
      <c r="K60" s="5">
        <v>0.5</v>
      </c>
      <c r="L60" s="5">
        <v>0.1</v>
      </c>
      <c r="M60" s="5">
        <v>0.9</v>
      </c>
      <c r="N60" s="5">
        <v>0.5</v>
      </c>
      <c r="O60" s="5">
        <v>0.1</v>
      </c>
      <c r="P60" s="5">
        <v>0.9</v>
      </c>
      <c r="Q60" s="5">
        <v>0.5</v>
      </c>
      <c r="R60" s="5">
        <v>0.1</v>
      </c>
      <c r="S60" s="5">
        <v>0.9</v>
      </c>
      <c r="T60" s="5">
        <v>0.5</v>
      </c>
      <c r="U60" s="5">
        <v>0.1</v>
      </c>
      <c r="V60" s="5">
        <v>0.9</v>
      </c>
      <c r="W60" s="5">
        <v>0.5</v>
      </c>
      <c r="X60" s="5">
        <v>0.1</v>
      </c>
      <c r="Y60" s="5">
        <v>0.9</v>
      </c>
      <c r="Z60" s="5">
        <v>0.5</v>
      </c>
      <c r="AA60" s="5">
        <v>0.1</v>
      </c>
      <c r="AB60" s="5">
        <v>0.9</v>
      </c>
    </row>
    <row r="61" spans="1:28" x14ac:dyDescent="0.3">
      <c r="A61" s="3" t="s">
        <v>24</v>
      </c>
      <c r="B61" s="3" t="s">
        <v>105</v>
      </c>
      <c r="C61" s="3" t="s">
        <v>20</v>
      </c>
      <c r="D61" s="8" t="s">
        <v>47</v>
      </c>
      <c r="E61" s="8" t="s">
        <v>74</v>
      </c>
      <c r="F61" s="3" t="s">
        <v>60</v>
      </c>
      <c r="G61" s="6" t="s">
        <v>59</v>
      </c>
      <c r="H61" s="3" t="s">
        <v>55</v>
      </c>
      <c r="I61" s="3" t="s">
        <v>56</v>
      </c>
      <c r="J61" s="3" t="s">
        <v>50</v>
      </c>
      <c r="K61" s="5">
        <v>0.5</v>
      </c>
      <c r="L61" s="5">
        <v>0.1</v>
      </c>
      <c r="M61" s="5">
        <v>0.9</v>
      </c>
      <c r="N61" s="5">
        <v>0.5</v>
      </c>
      <c r="O61" s="5">
        <v>0.1</v>
      </c>
      <c r="P61" s="5">
        <v>0.9</v>
      </c>
      <c r="Q61" s="5">
        <v>0.5</v>
      </c>
      <c r="R61" s="5">
        <v>0.1</v>
      </c>
      <c r="S61" s="5">
        <v>0.9</v>
      </c>
      <c r="T61" s="5">
        <v>0.5</v>
      </c>
      <c r="U61" s="5">
        <v>0.1</v>
      </c>
      <c r="V61" s="5">
        <v>0.9</v>
      </c>
      <c r="W61" s="5">
        <v>0.5</v>
      </c>
      <c r="X61" s="5">
        <v>0.1</v>
      </c>
      <c r="Y61" s="5">
        <v>0.9</v>
      </c>
      <c r="Z61" s="5">
        <v>0.5</v>
      </c>
      <c r="AA61" s="5">
        <v>0.1</v>
      </c>
      <c r="AB61" s="5">
        <v>0.9</v>
      </c>
    </row>
    <row r="62" spans="1:28" x14ac:dyDescent="0.3">
      <c r="A62" s="3" t="s">
        <v>24</v>
      </c>
      <c r="B62" s="3" t="s">
        <v>269</v>
      </c>
      <c r="C62" s="3" t="s">
        <v>20</v>
      </c>
      <c r="D62" s="8" t="s">
        <v>48</v>
      </c>
      <c r="E62" s="8" t="s">
        <v>83</v>
      </c>
      <c r="F62" s="3" t="s">
        <v>60</v>
      </c>
      <c r="G62" s="6" t="s">
        <v>59</v>
      </c>
      <c r="H62" s="3" t="s">
        <v>55</v>
      </c>
      <c r="I62" s="3" t="s">
        <v>56</v>
      </c>
      <c r="J62" s="3" t="s">
        <v>50</v>
      </c>
      <c r="K62" s="5">
        <v>32</v>
      </c>
      <c r="L62" s="5">
        <v>16</v>
      </c>
      <c r="M62" s="5">
        <v>48</v>
      </c>
      <c r="N62" s="5">
        <v>16</v>
      </c>
      <c r="O62" s="5">
        <v>8</v>
      </c>
      <c r="P62" s="5">
        <v>24</v>
      </c>
      <c r="Q62" s="5">
        <v>8</v>
      </c>
      <c r="R62" s="5">
        <v>4</v>
      </c>
      <c r="S62" s="5">
        <v>20</v>
      </c>
      <c r="T62" s="3">
        <v>8</v>
      </c>
      <c r="U62" s="3">
        <v>4</v>
      </c>
      <c r="V62" s="3">
        <v>16</v>
      </c>
      <c r="W62" s="5">
        <v>8</v>
      </c>
      <c r="X62" s="5">
        <v>4</v>
      </c>
      <c r="Y62" s="5">
        <v>12</v>
      </c>
      <c r="Z62" s="3">
        <v>6</v>
      </c>
      <c r="AA62" s="3">
        <v>4</v>
      </c>
      <c r="AB62" s="3">
        <v>10</v>
      </c>
    </row>
    <row r="63" spans="1:28" x14ac:dyDescent="0.3">
      <c r="A63" s="3" t="s">
        <v>24</v>
      </c>
      <c r="B63" s="3" t="s">
        <v>105</v>
      </c>
      <c r="C63" s="3" t="s">
        <v>20</v>
      </c>
      <c r="D63" s="8" t="s">
        <v>48</v>
      </c>
      <c r="E63" s="8" t="s">
        <v>83</v>
      </c>
      <c r="F63" s="3" t="s">
        <v>60</v>
      </c>
      <c r="G63" s="6" t="s">
        <v>59</v>
      </c>
      <c r="H63" s="3" t="s">
        <v>55</v>
      </c>
      <c r="I63" s="3" t="s">
        <v>56</v>
      </c>
      <c r="J63" s="3" t="s">
        <v>50</v>
      </c>
      <c r="K63" s="5">
        <v>32</v>
      </c>
      <c r="L63" s="5">
        <v>16</v>
      </c>
      <c r="M63" s="5">
        <v>48</v>
      </c>
      <c r="N63" s="5">
        <v>16</v>
      </c>
      <c r="O63" s="5">
        <v>8</v>
      </c>
      <c r="P63" s="5">
        <v>24</v>
      </c>
      <c r="Q63" s="5">
        <v>8</v>
      </c>
      <c r="R63" s="5">
        <v>4</v>
      </c>
      <c r="S63" s="5">
        <v>20</v>
      </c>
      <c r="T63" s="3">
        <v>8</v>
      </c>
      <c r="U63" s="3">
        <v>4</v>
      </c>
      <c r="V63" s="3">
        <v>16</v>
      </c>
      <c r="W63" s="5">
        <v>8</v>
      </c>
      <c r="X63" s="5">
        <v>4</v>
      </c>
      <c r="Y63" s="5">
        <v>12</v>
      </c>
      <c r="Z63" s="3">
        <v>6</v>
      </c>
      <c r="AA63" s="3">
        <v>4</v>
      </c>
      <c r="AB63" s="3">
        <v>10</v>
      </c>
    </row>
    <row r="64" spans="1:28" x14ac:dyDescent="0.3">
      <c r="A64" s="3" t="s">
        <v>24</v>
      </c>
      <c r="B64" s="3" t="s">
        <v>270</v>
      </c>
      <c r="C64" s="3" t="s">
        <v>20</v>
      </c>
      <c r="D64" s="8" t="s">
        <v>39</v>
      </c>
      <c r="E64" s="8" t="s">
        <v>84</v>
      </c>
      <c r="F64" s="3" t="s">
        <v>60</v>
      </c>
      <c r="G64" s="6" t="s">
        <v>59</v>
      </c>
      <c r="H64" s="3" t="s">
        <v>55</v>
      </c>
      <c r="I64" s="3" t="s">
        <v>56</v>
      </c>
      <c r="J64" s="3" t="s">
        <v>50</v>
      </c>
      <c r="K64" s="5">
        <v>2</v>
      </c>
      <c r="L64" s="5">
        <v>1.3</v>
      </c>
      <c r="M64" s="5">
        <v>2.2999999999999998</v>
      </c>
      <c r="N64" s="5">
        <v>2</v>
      </c>
      <c r="O64" s="5">
        <v>1.3</v>
      </c>
      <c r="P64" s="5">
        <v>2.2999999999999998</v>
      </c>
      <c r="Q64" s="5">
        <v>2</v>
      </c>
      <c r="R64" s="5">
        <v>1.3</v>
      </c>
      <c r="S64" s="5">
        <v>2.2999999999999998</v>
      </c>
      <c r="T64" s="5">
        <v>2</v>
      </c>
      <c r="U64" s="5">
        <v>1.3</v>
      </c>
      <c r="V64" s="5">
        <v>2.2999999999999998</v>
      </c>
      <c r="W64" s="5">
        <f t="shared" ref="W64:AB64" si="53">Q64*1.5</f>
        <v>3</v>
      </c>
      <c r="X64" s="5">
        <f t="shared" si="53"/>
        <v>1.9500000000000002</v>
      </c>
      <c r="Y64" s="5">
        <f t="shared" si="53"/>
        <v>3.4499999999999997</v>
      </c>
      <c r="Z64" s="5">
        <f t="shared" si="53"/>
        <v>3</v>
      </c>
      <c r="AA64" s="5">
        <f t="shared" si="53"/>
        <v>1.9500000000000002</v>
      </c>
      <c r="AB64" s="5">
        <f t="shared" si="53"/>
        <v>3.4499999999999997</v>
      </c>
    </row>
    <row r="65" spans="1:30" x14ac:dyDescent="0.3">
      <c r="A65" s="3" t="s">
        <v>24</v>
      </c>
      <c r="B65" s="3" t="s">
        <v>249</v>
      </c>
      <c r="C65" s="3" t="s">
        <v>20</v>
      </c>
      <c r="D65" s="8" t="s">
        <v>18</v>
      </c>
      <c r="E65" s="8" t="s">
        <v>74</v>
      </c>
      <c r="F65" s="3" t="s">
        <v>60</v>
      </c>
      <c r="G65" s="6" t="s">
        <v>59</v>
      </c>
      <c r="H65" s="3" t="s">
        <v>55</v>
      </c>
      <c r="I65" s="3" t="s">
        <v>56</v>
      </c>
      <c r="J65" s="3" t="s">
        <v>50</v>
      </c>
      <c r="K65" s="5">
        <v>0.6</v>
      </c>
      <c r="L65" s="5">
        <v>0.55000000000000004</v>
      </c>
      <c r="M65" s="5">
        <v>0.75</v>
      </c>
      <c r="N65" s="5">
        <v>0.6</v>
      </c>
      <c r="O65" s="5">
        <v>0.55000000000000004</v>
      </c>
      <c r="P65" s="5">
        <v>0.75</v>
      </c>
      <c r="Q65" s="5">
        <v>0.6</v>
      </c>
      <c r="R65" s="5">
        <v>0.55000000000000004</v>
      </c>
      <c r="S65" s="5">
        <v>0.75</v>
      </c>
      <c r="T65" s="5">
        <v>0.6</v>
      </c>
      <c r="U65" s="5">
        <v>0.55000000000000004</v>
      </c>
      <c r="V65" s="5">
        <v>0.75</v>
      </c>
      <c r="W65" s="5">
        <v>0.65</v>
      </c>
      <c r="X65" s="5">
        <v>0.6</v>
      </c>
      <c r="Y65" s="5">
        <v>0.75</v>
      </c>
      <c r="Z65" s="5">
        <v>0.7</v>
      </c>
      <c r="AA65" s="5">
        <v>0.65</v>
      </c>
      <c r="AB65" s="5">
        <v>0.8</v>
      </c>
    </row>
    <row r="66" spans="1:30" x14ac:dyDescent="0.3">
      <c r="A66" s="3" t="s">
        <v>24</v>
      </c>
      <c r="B66" s="3" t="s">
        <v>107</v>
      </c>
      <c r="C66" s="3" t="s">
        <v>20</v>
      </c>
      <c r="D66" s="8" t="s">
        <v>18</v>
      </c>
      <c r="E66" s="8" t="s">
        <v>74</v>
      </c>
      <c r="F66" s="3" t="s">
        <v>60</v>
      </c>
      <c r="G66" s="6" t="s">
        <v>59</v>
      </c>
      <c r="H66" s="3" t="s">
        <v>55</v>
      </c>
      <c r="I66" s="3" t="s">
        <v>56</v>
      </c>
      <c r="J66" s="3" t="s">
        <v>50</v>
      </c>
      <c r="K66" s="5">
        <v>0.5</v>
      </c>
      <c r="L66" s="5">
        <v>0.4</v>
      </c>
      <c r="M66" s="5">
        <v>0.6</v>
      </c>
      <c r="N66" s="5">
        <v>0.5</v>
      </c>
      <c r="O66" s="5">
        <v>0.4</v>
      </c>
      <c r="P66" s="5">
        <v>0.6</v>
      </c>
      <c r="Q66" s="5">
        <v>0.5</v>
      </c>
      <c r="R66" s="5">
        <v>0.4</v>
      </c>
      <c r="S66" s="5">
        <v>0.6</v>
      </c>
      <c r="T66" s="5">
        <v>0.5</v>
      </c>
      <c r="U66" s="5">
        <v>0.4</v>
      </c>
      <c r="V66" s="5">
        <v>0.6</v>
      </c>
      <c r="W66" s="5">
        <v>0.55000000000000004</v>
      </c>
      <c r="X66" s="5">
        <v>0.45</v>
      </c>
      <c r="Y66" s="5">
        <v>0.65</v>
      </c>
      <c r="Z66" s="3">
        <v>0.6</v>
      </c>
      <c r="AA66" s="3">
        <v>0.5</v>
      </c>
      <c r="AB66" s="3">
        <v>0.7</v>
      </c>
    </row>
    <row r="67" spans="1:30" x14ac:dyDescent="0.3">
      <c r="A67" s="3" t="s">
        <v>24</v>
      </c>
      <c r="B67" s="3" t="s">
        <v>105</v>
      </c>
      <c r="C67" s="3" t="s">
        <v>20</v>
      </c>
      <c r="D67" s="8" t="s">
        <v>18</v>
      </c>
      <c r="E67" s="8" t="s">
        <v>74</v>
      </c>
      <c r="F67" s="3" t="s">
        <v>60</v>
      </c>
      <c r="G67" s="6" t="s">
        <v>59</v>
      </c>
      <c r="H67" s="3" t="s">
        <v>55</v>
      </c>
      <c r="I67" s="3" t="s">
        <v>56</v>
      </c>
      <c r="J67" s="3" t="s">
        <v>50</v>
      </c>
      <c r="K67" s="5">
        <v>0.5</v>
      </c>
      <c r="L67" s="5">
        <v>0.4</v>
      </c>
      <c r="M67" s="5">
        <v>0.6</v>
      </c>
      <c r="N67" s="5">
        <v>0.5</v>
      </c>
      <c r="O67" s="5">
        <v>0.4</v>
      </c>
      <c r="P67" s="5">
        <v>0.6</v>
      </c>
      <c r="Q67" s="5">
        <v>0.5</v>
      </c>
      <c r="R67" s="5">
        <v>0.4</v>
      </c>
      <c r="S67" s="5">
        <v>0.6</v>
      </c>
      <c r="T67" s="5">
        <v>0.5</v>
      </c>
      <c r="U67" s="5">
        <v>0.4</v>
      </c>
      <c r="V67" s="5">
        <v>0.6</v>
      </c>
      <c r="W67" s="5">
        <v>0.55000000000000004</v>
      </c>
      <c r="X67" s="5">
        <v>0.45</v>
      </c>
      <c r="Y67" s="5">
        <v>0.65</v>
      </c>
      <c r="Z67" s="3">
        <v>0.6</v>
      </c>
      <c r="AA67" s="3">
        <v>0.5</v>
      </c>
      <c r="AB67" s="3">
        <v>0.7</v>
      </c>
    </row>
    <row r="68" spans="1:30" x14ac:dyDescent="0.3">
      <c r="A68" s="3" t="s">
        <v>24</v>
      </c>
      <c r="B68" s="3" t="s">
        <v>20</v>
      </c>
      <c r="C68" s="3" t="s">
        <v>20</v>
      </c>
      <c r="D68" s="8" t="s">
        <v>285</v>
      </c>
      <c r="E68" s="8" t="s">
        <v>83</v>
      </c>
      <c r="F68" s="3" t="s">
        <v>60</v>
      </c>
      <c r="G68" s="6" t="s">
        <v>59</v>
      </c>
      <c r="H68" s="14" t="s">
        <v>52</v>
      </c>
      <c r="I68" s="3"/>
      <c r="J68" s="3" t="s">
        <v>50</v>
      </c>
      <c r="K68" s="5">
        <v>0.05</v>
      </c>
      <c r="L68" s="5">
        <v>0.01</v>
      </c>
      <c r="M68" s="5">
        <v>0.1</v>
      </c>
      <c r="N68" s="5">
        <v>0.1</v>
      </c>
      <c r="O68" s="5">
        <v>0.05</v>
      </c>
      <c r="P68" s="5">
        <v>0.15</v>
      </c>
      <c r="Q68" s="5">
        <v>0.2</v>
      </c>
      <c r="R68" s="5">
        <v>0.15</v>
      </c>
      <c r="S68" s="5">
        <v>0.25</v>
      </c>
      <c r="T68" s="5">
        <v>0.3</v>
      </c>
      <c r="U68" s="5">
        <v>0.25</v>
      </c>
      <c r="V68" s="5">
        <v>0.35</v>
      </c>
      <c r="W68" s="5">
        <v>0.4</v>
      </c>
      <c r="X68" s="5">
        <v>0.25</v>
      </c>
      <c r="Y68" s="5">
        <v>0.5</v>
      </c>
      <c r="Z68" s="3">
        <v>0.5</v>
      </c>
      <c r="AA68" s="3">
        <v>0.4</v>
      </c>
      <c r="AB68" s="3">
        <v>0.55000000000000004</v>
      </c>
    </row>
    <row r="69" spans="1:30" x14ac:dyDescent="0.3">
      <c r="A69" s="3" t="s">
        <v>24</v>
      </c>
      <c r="B69" s="3" t="s">
        <v>20</v>
      </c>
      <c r="C69" s="3" t="s">
        <v>20</v>
      </c>
      <c r="D69" s="8" t="s">
        <v>282</v>
      </c>
      <c r="E69" s="8" t="s">
        <v>83</v>
      </c>
      <c r="F69" s="3" t="s">
        <v>60</v>
      </c>
      <c r="G69" s="6" t="s">
        <v>59</v>
      </c>
      <c r="H69" s="14" t="s">
        <v>52</v>
      </c>
      <c r="I69" s="3"/>
      <c r="J69" s="3" t="s">
        <v>50</v>
      </c>
      <c r="K69" s="5">
        <v>0.05</v>
      </c>
      <c r="L69" s="5">
        <v>0.01</v>
      </c>
      <c r="M69" s="5">
        <v>0.1</v>
      </c>
      <c r="N69" s="5">
        <v>0.1</v>
      </c>
      <c r="O69" s="5">
        <v>0.05</v>
      </c>
      <c r="P69" s="5">
        <v>0.15</v>
      </c>
      <c r="Q69" s="5">
        <v>0.23</v>
      </c>
      <c r="R69" s="5">
        <v>0.15</v>
      </c>
      <c r="S69" s="5">
        <v>0.25</v>
      </c>
      <c r="T69" s="5">
        <v>0.3</v>
      </c>
      <c r="U69" s="5">
        <v>0.25</v>
      </c>
      <c r="V69" s="5">
        <v>0.35</v>
      </c>
      <c r="W69" s="5">
        <v>0.4</v>
      </c>
      <c r="X69" s="5">
        <v>0.25</v>
      </c>
      <c r="Y69" s="5">
        <v>0.5</v>
      </c>
      <c r="Z69" s="3">
        <v>0.5</v>
      </c>
      <c r="AA69" s="3">
        <v>0.4</v>
      </c>
      <c r="AB69" s="3">
        <v>0.55000000000000004</v>
      </c>
    </row>
    <row r="70" spans="1:30" x14ac:dyDescent="0.3">
      <c r="A70" s="3" t="s">
        <v>24</v>
      </c>
      <c r="B70" s="3" t="s">
        <v>20</v>
      </c>
      <c r="C70" s="3" t="s">
        <v>20</v>
      </c>
      <c r="D70" s="8" t="s">
        <v>283</v>
      </c>
      <c r="E70" s="8" t="s">
        <v>83</v>
      </c>
      <c r="F70" s="3" t="s">
        <v>60</v>
      </c>
      <c r="G70" s="6" t="s">
        <v>59</v>
      </c>
      <c r="H70" s="14" t="s">
        <v>52</v>
      </c>
      <c r="I70" s="3"/>
      <c r="J70" s="3" t="s">
        <v>50</v>
      </c>
      <c r="K70" s="10">
        <v>0.05</v>
      </c>
      <c r="L70" s="10">
        <f>K70*0.75</f>
        <v>3.7500000000000006E-2</v>
      </c>
      <c r="M70" s="10">
        <f>K70*1.25</f>
        <v>6.25E-2</v>
      </c>
      <c r="N70" s="10">
        <v>7.4999999999999997E-2</v>
      </c>
      <c r="O70" s="10">
        <f>N70*0.75</f>
        <v>5.6249999999999994E-2</v>
      </c>
      <c r="P70" s="10">
        <f>N70*1.25</f>
        <v>9.375E-2</v>
      </c>
      <c r="Q70" s="10">
        <v>0.1</v>
      </c>
      <c r="R70" s="10">
        <f>Q70*0.75</f>
        <v>7.5000000000000011E-2</v>
      </c>
      <c r="S70" s="10">
        <f>Q70*1.25</f>
        <v>0.125</v>
      </c>
      <c r="T70" s="10">
        <v>0.15</v>
      </c>
      <c r="U70" s="10">
        <f>T70*0.75</f>
        <v>0.11249999999999999</v>
      </c>
      <c r="V70" s="10">
        <f>T70*1.25</f>
        <v>0.1875</v>
      </c>
      <c r="W70" s="10">
        <v>0.15</v>
      </c>
      <c r="X70" s="10">
        <f>W70*0.75</f>
        <v>0.11249999999999999</v>
      </c>
      <c r="Y70" s="10">
        <f>W70*1.25</f>
        <v>0.1875</v>
      </c>
      <c r="Z70" s="10">
        <v>0.15</v>
      </c>
      <c r="AA70" s="10">
        <f>Z70*0.75</f>
        <v>0.11249999999999999</v>
      </c>
      <c r="AB70" s="10">
        <f>Z70*1.25</f>
        <v>0.1875</v>
      </c>
    </row>
    <row r="71" spans="1:30" x14ac:dyDescent="0.3">
      <c r="A71" s="3" t="s">
        <v>24</v>
      </c>
      <c r="B71" s="3" t="s">
        <v>20</v>
      </c>
      <c r="C71" s="3" t="s">
        <v>20</v>
      </c>
      <c r="D71" s="8" t="s">
        <v>284</v>
      </c>
      <c r="E71" s="8" t="s">
        <v>83</v>
      </c>
      <c r="F71" s="3" t="s">
        <v>60</v>
      </c>
      <c r="G71" s="6" t="s">
        <v>59</v>
      </c>
      <c r="H71" s="14" t="s">
        <v>244</v>
      </c>
      <c r="I71" s="3"/>
      <c r="J71" s="3" t="s">
        <v>50</v>
      </c>
      <c r="K71" s="5">
        <v>0.04</v>
      </c>
      <c r="L71" s="5">
        <f>K71*0.75</f>
        <v>0.03</v>
      </c>
      <c r="M71" s="5">
        <f>K71*1.25</f>
        <v>0.05</v>
      </c>
      <c r="N71" s="5">
        <v>5.5E-2</v>
      </c>
      <c r="O71" s="5">
        <f>N71*0.75</f>
        <v>4.1250000000000002E-2</v>
      </c>
      <c r="P71" s="5">
        <f>N71*1.25</f>
        <v>6.8750000000000006E-2</v>
      </c>
      <c r="Q71" s="5">
        <v>7.4999999999999997E-2</v>
      </c>
      <c r="R71" s="5">
        <f>Q71*0.75</f>
        <v>5.6249999999999994E-2</v>
      </c>
      <c r="S71" s="5">
        <f>Q71*1.25</f>
        <v>9.375E-2</v>
      </c>
      <c r="T71" s="5">
        <v>0.08</v>
      </c>
      <c r="U71" s="5">
        <f>T71*0.75</f>
        <v>0.06</v>
      </c>
      <c r="V71" s="5">
        <f>T71*1.25</f>
        <v>0.1</v>
      </c>
      <c r="W71" s="5">
        <v>0.09</v>
      </c>
      <c r="X71" s="5">
        <f>W71*0.75</f>
        <v>6.7500000000000004E-2</v>
      </c>
      <c r="Y71" s="5">
        <f>W71*1.25</f>
        <v>0.11249999999999999</v>
      </c>
      <c r="Z71" s="5">
        <v>0.1</v>
      </c>
      <c r="AA71" s="5">
        <f>Z71*0.75</f>
        <v>7.5000000000000011E-2</v>
      </c>
      <c r="AB71" s="5">
        <f>Z71*1.25</f>
        <v>0.125</v>
      </c>
    </row>
    <row r="72" spans="1:30" ht="14.4" x14ac:dyDescent="0.3">
      <c r="A72" s="3" t="s">
        <v>24</v>
      </c>
      <c r="B72" s="3" t="s">
        <v>225</v>
      </c>
      <c r="C72" s="3" t="s">
        <v>20</v>
      </c>
      <c r="D72" s="8" t="s">
        <v>239</v>
      </c>
      <c r="E72" s="8" t="s">
        <v>82</v>
      </c>
      <c r="F72" s="3" t="s">
        <v>60</v>
      </c>
      <c r="G72" s="6" t="s">
        <v>59</v>
      </c>
      <c r="H72" s="7" t="s">
        <v>240</v>
      </c>
      <c r="I72" s="3" t="s">
        <v>241</v>
      </c>
      <c r="J72" s="3" t="s">
        <v>88</v>
      </c>
      <c r="K72" s="5">
        <v>48000</v>
      </c>
      <c r="L72" s="5"/>
      <c r="M72" s="5"/>
      <c r="N72" s="5">
        <v>48000</v>
      </c>
      <c r="O72" s="5"/>
      <c r="P72" s="5"/>
      <c r="Q72" s="5">
        <v>48000</v>
      </c>
      <c r="R72" s="5"/>
      <c r="S72" s="5"/>
      <c r="T72" s="5">
        <v>48000</v>
      </c>
      <c r="U72" s="5"/>
      <c r="V72" s="5"/>
      <c r="W72" s="5">
        <v>48000</v>
      </c>
      <c r="X72" s="5"/>
      <c r="Y72" s="5"/>
      <c r="Z72" s="5">
        <v>48000</v>
      </c>
      <c r="AA72" s="5"/>
      <c r="AB72" s="5"/>
    </row>
    <row r="73" spans="1:30" ht="14.4" x14ac:dyDescent="0.3">
      <c r="A73" s="3" t="s">
        <v>24</v>
      </c>
      <c r="B73" s="3" t="s">
        <v>250</v>
      </c>
      <c r="C73" s="3" t="s">
        <v>20</v>
      </c>
      <c r="D73" s="8" t="s">
        <v>243</v>
      </c>
      <c r="E73" s="8" t="s">
        <v>82</v>
      </c>
      <c r="F73" s="3" t="s">
        <v>60</v>
      </c>
      <c r="G73" s="6" t="s">
        <v>59</v>
      </c>
      <c r="H73" s="7"/>
      <c r="I73" s="3" t="s">
        <v>242</v>
      </c>
      <c r="J73" s="3" t="s">
        <v>88</v>
      </c>
      <c r="K73" s="5">
        <v>200000</v>
      </c>
      <c r="L73" s="5"/>
      <c r="M73" s="5"/>
      <c r="N73" s="5">
        <v>200000</v>
      </c>
      <c r="O73" s="5"/>
      <c r="P73" s="5"/>
      <c r="Q73" s="5">
        <v>200000</v>
      </c>
      <c r="R73" s="5"/>
      <c r="S73" s="5"/>
      <c r="T73" s="5">
        <v>200000</v>
      </c>
      <c r="U73" s="5"/>
      <c r="V73" s="5"/>
      <c r="W73" s="5">
        <v>200000</v>
      </c>
      <c r="X73" s="5"/>
      <c r="Y73" s="5"/>
      <c r="Z73" s="5">
        <v>200000</v>
      </c>
      <c r="AA73" s="5"/>
      <c r="AB73" s="5"/>
    </row>
    <row r="74" spans="1:30" ht="14.4" x14ac:dyDescent="0.3">
      <c r="A74" s="3" t="s">
        <v>24</v>
      </c>
      <c r="B74" s="3" t="s">
        <v>225</v>
      </c>
      <c r="C74" s="3" t="s">
        <v>20</v>
      </c>
      <c r="D74" s="8" t="s">
        <v>226</v>
      </c>
      <c r="E74" s="8" t="s">
        <v>74</v>
      </c>
      <c r="F74" s="3" t="s">
        <v>60</v>
      </c>
      <c r="G74" s="6" t="s">
        <v>59</v>
      </c>
      <c r="H74" s="7" t="s">
        <v>251</v>
      </c>
      <c r="I74" s="3" t="s">
        <v>252</v>
      </c>
      <c r="J74" s="3" t="s">
        <v>50</v>
      </c>
      <c r="K74" s="5">
        <v>0.99</v>
      </c>
      <c r="L74" s="5">
        <v>0.95</v>
      </c>
      <c r="M74" s="5">
        <v>1</v>
      </c>
      <c r="N74" s="5">
        <v>0.99</v>
      </c>
      <c r="O74" s="5">
        <v>0.95</v>
      </c>
      <c r="P74" s="5">
        <v>1</v>
      </c>
      <c r="Q74" s="5">
        <v>0.4</v>
      </c>
      <c r="R74" s="5">
        <v>0.3</v>
      </c>
      <c r="S74" s="5">
        <v>0.5</v>
      </c>
      <c r="T74" s="5">
        <v>0.4</v>
      </c>
      <c r="U74" s="5">
        <v>0.3</v>
      </c>
      <c r="V74" s="5">
        <v>0.5</v>
      </c>
      <c r="W74" s="5">
        <v>0.4</v>
      </c>
      <c r="X74" s="5">
        <v>0.3</v>
      </c>
      <c r="Y74" s="5">
        <v>0.5</v>
      </c>
      <c r="Z74" s="5">
        <v>0.4</v>
      </c>
      <c r="AA74" s="5">
        <v>0.3</v>
      </c>
      <c r="AB74" s="5">
        <v>0.5</v>
      </c>
      <c r="AC74" s="5"/>
      <c r="AD74" s="5"/>
    </row>
    <row r="75" spans="1:30" x14ac:dyDescent="0.3">
      <c r="A75" s="3" t="s">
        <v>21</v>
      </c>
      <c r="B75" s="3" t="s">
        <v>20</v>
      </c>
      <c r="C75" s="3" t="s">
        <v>167</v>
      </c>
      <c r="D75" s="3" t="s">
        <v>128</v>
      </c>
      <c r="E75" s="3" t="s">
        <v>77</v>
      </c>
      <c r="F75" s="2" t="s">
        <v>62</v>
      </c>
      <c r="G75" s="3" t="s">
        <v>57</v>
      </c>
      <c r="I75" s="2" t="s">
        <v>129</v>
      </c>
      <c r="J75" s="16" t="s">
        <v>88</v>
      </c>
      <c r="K75" s="5">
        <v>2</v>
      </c>
      <c r="L75" s="5"/>
      <c r="M75" s="5"/>
      <c r="N75" s="5">
        <v>2</v>
      </c>
      <c r="O75" s="5"/>
      <c r="P75" s="5"/>
      <c r="Q75" s="5">
        <v>2</v>
      </c>
      <c r="R75" s="5"/>
      <c r="S75" s="5"/>
      <c r="T75" s="5">
        <v>2</v>
      </c>
      <c r="U75" s="5"/>
      <c r="V75" s="5"/>
      <c r="W75" s="5">
        <v>2</v>
      </c>
      <c r="X75" s="5"/>
      <c r="Y75" s="5"/>
      <c r="Z75" s="5">
        <v>2</v>
      </c>
      <c r="AA75" s="3"/>
      <c r="AB75" s="3"/>
    </row>
    <row r="76" spans="1:30" x14ac:dyDescent="0.3">
      <c r="A76" s="3" t="s">
        <v>21</v>
      </c>
      <c r="B76" s="3" t="s">
        <v>20</v>
      </c>
      <c r="C76" s="3" t="s">
        <v>155</v>
      </c>
      <c r="D76" s="3" t="s">
        <v>128</v>
      </c>
      <c r="E76" s="3" t="s">
        <v>77</v>
      </c>
      <c r="F76" s="2" t="s">
        <v>62</v>
      </c>
      <c r="G76" s="3" t="s">
        <v>57</v>
      </c>
      <c r="I76" s="2" t="s">
        <v>129</v>
      </c>
      <c r="J76" s="16" t="s">
        <v>88</v>
      </c>
      <c r="K76" s="5">
        <v>3</v>
      </c>
      <c r="L76" s="5"/>
      <c r="M76" s="5"/>
      <c r="N76" s="5">
        <v>3</v>
      </c>
      <c r="O76" s="5"/>
      <c r="P76" s="5"/>
      <c r="Q76" s="5">
        <v>3</v>
      </c>
      <c r="R76" s="5"/>
      <c r="S76" s="5"/>
      <c r="T76" s="5">
        <v>3</v>
      </c>
      <c r="U76" s="5"/>
      <c r="V76" s="5"/>
      <c r="W76" s="5">
        <v>3</v>
      </c>
      <c r="X76" s="5"/>
      <c r="Y76" s="5"/>
      <c r="Z76" s="5">
        <v>3</v>
      </c>
      <c r="AA76" s="3"/>
      <c r="AB76" s="3"/>
    </row>
    <row r="77" spans="1:30" ht="14.4" x14ac:dyDescent="0.3">
      <c r="A77" s="19" t="s">
        <v>21</v>
      </c>
      <c r="B77" s="3" t="s">
        <v>20</v>
      </c>
      <c r="C77" s="3" t="s">
        <v>133</v>
      </c>
      <c r="D77" s="19" t="s">
        <v>112</v>
      </c>
      <c r="E77" s="19" t="s">
        <v>73</v>
      </c>
      <c r="F77" s="18" t="s">
        <v>60</v>
      </c>
      <c r="G77" s="19" t="s">
        <v>59</v>
      </c>
      <c r="H77" s="22" t="s">
        <v>96</v>
      </c>
      <c r="I77" s="19" t="s">
        <v>157</v>
      </c>
      <c r="J77" s="19" t="s">
        <v>50</v>
      </c>
      <c r="K77" s="5">
        <v>245</v>
      </c>
      <c r="L77" s="13">
        <f t="shared" ref="L77:L88" si="54">K77*0.75</f>
        <v>183.75</v>
      </c>
      <c r="M77" s="13">
        <f t="shared" ref="M77:M88" si="55">K77*1.25</f>
        <v>306.25</v>
      </c>
      <c r="N77" s="5">
        <v>245</v>
      </c>
      <c r="O77" s="13">
        <f t="shared" ref="O77:AA88" si="56">N77*0.75</f>
        <v>183.75</v>
      </c>
      <c r="P77" s="13">
        <f t="shared" ref="P77:P88" si="57">N77*1.25</f>
        <v>306.25</v>
      </c>
      <c r="Q77" s="5">
        <v>245</v>
      </c>
      <c r="R77" s="13">
        <f t="shared" si="56"/>
        <v>183.75</v>
      </c>
      <c r="S77" s="13">
        <f t="shared" ref="S77:S88" si="58">Q77*1.25</f>
        <v>306.25</v>
      </c>
      <c r="T77" s="5">
        <v>245</v>
      </c>
      <c r="U77" s="13">
        <f t="shared" si="56"/>
        <v>183.75</v>
      </c>
      <c r="V77" s="13">
        <f t="shared" ref="V77:V88" si="59">T77*1.25</f>
        <v>306.25</v>
      </c>
      <c r="W77" s="5">
        <v>245</v>
      </c>
      <c r="X77" s="13">
        <f t="shared" si="56"/>
        <v>183.75</v>
      </c>
      <c r="Y77" s="13">
        <f t="shared" ref="Y77:Y88" si="60">W77*1.25</f>
        <v>306.25</v>
      </c>
      <c r="Z77" s="5">
        <v>245</v>
      </c>
      <c r="AA77" s="13">
        <f t="shared" si="56"/>
        <v>183.75</v>
      </c>
      <c r="AB77" s="13">
        <f t="shared" ref="AB77:AB88" si="61">Z77*1.25</f>
        <v>306.25</v>
      </c>
    </row>
    <row r="78" spans="1:30" ht="14.4" x14ac:dyDescent="0.3">
      <c r="A78" s="19" t="s">
        <v>21</v>
      </c>
      <c r="B78" s="3" t="s">
        <v>20</v>
      </c>
      <c r="C78" s="3" t="s">
        <v>134</v>
      </c>
      <c r="D78" s="19" t="s">
        <v>112</v>
      </c>
      <c r="E78" s="19" t="s">
        <v>73</v>
      </c>
      <c r="F78" s="18" t="s">
        <v>60</v>
      </c>
      <c r="G78" s="19" t="s">
        <v>59</v>
      </c>
      <c r="H78" s="22" t="s">
        <v>96</v>
      </c>
      <c r="I78" s="19" t="s">
        <v>158</v>
      </c>
      <c r="J78" s="19" t="s">
        <v>50</v>
      </c>
      <c r="K78" s="5">
        <v>576</v>
      </c>
      <c r="L78" s="13">
        <f t="shared" si="54"/>
        <v>432</v>
      </c>
      <c r="M78" s="13">
        <f t="shared" si="55"/>
        <v>720</v>
      </c>
      <c r="N78" s="5">
        <v>576</v>
      </c>
      <c r="O78" s="13">
        <f t="shared" si="56"/>
        <v>432</v>
      </c>
      <c r="P78" s="13">
        <f t="shared" si="57"/>
        <v>720</v>
      </c>
      <c r="Q78" s="5">
        <v>576</v>
      </c>
      <c r="R78" s="13">
        <f t="shared" si="56"/>
        <v>432</v>
      </c>
      <c r="S78" s="13">
        <f t="shared" si="58"/>
        <v>720</v>
      </c>
      <c r="T78" s="5">
        <v>576</v>
      </c>
      <c r="U78" s="13">
        <f t="shared" si="56"/>
        <v>432</v>
      </c>
      <c r="V78" s="13">
        <f t="shared" si="59"/>
        <v>720</v>
      </c>
      <c r="W78" s="5">
        <v>576</v>
      </c>
      <c r="X78" s="13">
        <f t="shared" si="56"/>
        <v>432</v>
      </c>
      <c r="Y78" s="13">
        <f t="shared" si="60"/>
        <v>720</v>
      </c>
      <c r="Z78" s="5">
        <v>576</v>
      </c>
      <c r="AA78" s="13">
        <f t="shared" si="56"/>
        <v>432</v>
      </c>
      <c r="AB78" s="13">
        <f t="shared" si="61"/>
        <v>720</v>
      </c>
    </row>
    <row r="79" spans="1:30" ht="14.4" x14ac:dyDescent="0.3">
      <c r="A79" s="19" t="s">
        <v>21</v>
      </c>
      <c r="B79" s="3" t="s">
        <v>20</v>
      </c>
      <c r="C79" s="3" t="s">
        <v>137</v>
      </c>
      <c r="D79" s="19" t="s">
        <v>112</v>
      </c>
      <c r="E79" s="19" t="s">
        <v>73</v>
      </c>
      <c r="F79" s="18" t="s">
        <v>60</v>
      </c>
      <c r="G79" s="19" t="s">
        <v>59</v>
      </c>
      <c r="H79" s="22" t="s">
        <v>96</v>
      </c>
      <c r="I79" s="19" t="s">
        <v>158</v>
      </c>
      <c r="J79" s="19" t="s">
        <v>50</v>
      </c>
      <c r="K79" s="5">
        <v>694</v>
      </c>
      <c r="L79" s="13">
        <f t="shared" si="54"/>
        <v>520.5</v>
      </c>
      <c r="M79" s="13">
        <f t="shared" si="55"/>
        <v>867.5</v>
      </c>
      <c r="N79" s="5">
        <v>694</v>
      </c>
      <c r="O79" s="13">
        <f t="shared" si="56"/>
        <v>520.5</v>
      </c>
      <c r="P79" s="13">
        <f t="shared" si="57"/>
        <v>867.5</v>
      </c>
      <c r="Q79" s="5">
        <v>694</v>
      </c>
      <c r="R79" s="13">
        <f t="shared" si="56"/>
        <v>520.5</v>
      </c>
      <c r="S79" s="13">
        <f t="shared" si="58"/>
        <v>867.5</v>
      </c>
      <c r="T79" s="5">
        <v>694</v>
      </c>
      <c r="U79" s="13">
        <f t="shared" si="56"/>
        <v>520.5</v>
      </c>
      <c r="V79" s="13">
        <f t="shared" si="59"/>
        <v>867.5</v>
      </c>
      <c r="W79" s="5">
        <v>694</v>
      </c>
      <c r="X79" s="13">
        <f t="shared" si="56"/>
        <v>520.5</v>
      </c>
      <c r="Y79" s="13">
        <f t="shared" si="60"/>
        <v>867.5</v>
      </c>
      <c r="Z79" s="5">
        <v>694</v>
      </c>
      <c r="AA79" s="13">
        <f t="shared" si="56"/>
        <v>520.5</v>
      </c>
      <c r="AB79" s="13">
        <f t="shared" si="61"/>
        <v>867.5</v>
      </c>
    </row>
    <row r="80" spans="1:30" ht="14.4" x14ac:dyDescent="0.3">
      <c r="A80" s="19" t="s">
        <v>21</v>
      </c>
      <c r="B80" s="3" t="s">
        <v>20</v>
      </c>
      <c r="C80" s="3" t="s">
        <v>135</v>
      </c>
      <c r="D80" s="19" t="s">
        <v>112</v>
      </c>
      <c r="E80" s="19" t="s">
        <v>73</v>
      </c>
      <c r="F80" s="18" t="s">
        <v>60</v>
      </c>
      <c r="G80" s="19" t="s">
        <v>59</v>
      </c>
      <c r="H80" s="22" t="s">
        <v>96</v>
      </c>
      <c r="I80" s="19" t="s">
        <v>159</v>
      </c>
      <c r="J80" s="19" t="s">
        <v>50</v>
      </c>
      <c r="K80" s="5">
        <v>645</v>
      </c>
      <c r="L80" s="13">
        <f t="shared" si="54"/>
        <v>483.75</v>
      </c>
      <c r="M80" s="13">
        <f t="shared" si="55"/>
        <v>806.25</v>
      </c>
      <c r="N80" s="5">
        <v>645</v>
      </c>
      <c r="O80" s="13">
        <f t="shared" si="56"/>
        <v>483.75</v>
      </c>
      <c r="P80" s="13">
        <f t="shared" si="57"/>
        <v>806.25</v>
      </c>
      <c r="Q80" s="5">
        <v>645</v>
      </c>
      <c r="R80" s="13">
        <f t="shared" si="56"/>
        <v>483.75</v>
      </c>
      <c r="S80" s="13">
        <f t="shared" si="58"/>
        <v>806.25</v>
      </c>
      <c r="T80" s="5">
        <v>645</v>
      </c>
      <c r="U80" s="13">
        <f t="shared" si="56"/>
        <v>483.75</v>
      </c>
      <c r="V80" s="13">
        <f t="shared" si="59"/>
        <v>806.25</v>
      </c>
      <c r="W80" s="5">
        <v>645</v>
      </c>
      <c r="X80" s="13">
        <f t="shared" si="56"/>
        <v>483.75</v>
      </c>
      <c r="Y80" s="13">
        <f t="shared" si="60"/>
        <v>806.25</v>
      </c>
      <c r="Z80" s="5">
        <v>645</v>
      </c>
      <c r="AA80" s="13">
        <f t="shared" si="56"/>
        <v>483.75</v>
      </c>
      <c r="AB80" s="13">
        <f t="shared" si="61"/>
        <v>806.25</v>
      </c>
    </row>
    <row r="81" spans="1:28" ht="14.4" x14ac:dyDescent="0.3">
      <c r="A81" s="19" t="s">
        <v>21</v>
      </c>
      <c r="B81" s="3" t="s">
        <v>20</v>
      </c>
      <c r="C81" s="3" t="s">
        <v>138</v>
      </c>
      <c r="D81" s="19" t="s">
        <v>112</v>
      </c>
      <c r="E81" s="19" t="s">
        <v>73</v>
      </c>
      <c r="F81" s="18" t="s">
        <v>60</v>
      </c>
      <c r="G81" s="19" t="s">
        <v>59</v>
      </c>
      <c r="H81" s="22" t="s">
        <v>96</v>
      </c>
      <c r="I81" s="19" t="s">
        <v>159</v>
      </c>
      <c r="J81" s="19" t="s">
        <v>50</v>
      </c>
      <c r="K81" s="5">
        <v>901</v>
      </c>
      <c r="L81" s="13">
        <f t="shared" si="54"/>
        <v>675.75</v>
      </c>
      <c r="M81" s="13">
        <f t="shared" si="55"/>
        <v>1126.25</v>
      </c>
      <c r="N81" s="5">
        <v>901</v>
      </c>
      <c r="O81" s="13">
        <f t="shared" si="56"/>
        <v>675.75</v>
      </c>
      <c r="P81" s="13">
        <f t="shared" si="57"/>
        <v>1126.25</v>
      </c>
      <c r="Q81" s="5">
        <v>901</v>
      </c>
      <c r="R81" s="13">
        <f t="shared" si="56"/>
        <v>675.75</v>
      </c>
      <c r="S81" s="13">
        <f t="shared" si="58"/>
        <v>1126.25</v>
      </c>
      <c r="T81" s="5">
        <v>901</v>
      </c>
      <c r="U81" s="13">
        <f t="shared" si="56"/>
        <v>675.75</v>
      </c>
      <c r="V81" s="13">
        <f t="shared" si="59"/>
        <v>1126.25</v>
      </c>
      <c r="W81" s="5">
        <v>901</v>
      </c>
      <c r="X81" s="13">
        <f t="shared" si="56"/>
        <v>675.75</v>
      </c>
      <c r="Y81" s="13">
        <f t="shared" si="60"/>
        <v>1126.25</v>
      </c>
      <c r="Z81" s="5">
        <v>901</v>
      </c>
      <c r="AA81" s="13">
        <f t="shared" si="56"/>
        <v>675.75</v>
      </c>
      <c r="AB81" s="13">
        <f t="shared" si="61"/>
        <v>1126.25</v>
      </c>
    </row>
    <row r="82" spans="1:28" ht="14.4" x14ac:dyDescent="0.3">
      <c r="A82" s="19" t="s">
        <v>21</v>
      </c>
      <c r="B82" s="3" t="s">
        <v>20</v>
      </c>
      <c r="C82" s="3" t="s">
        <v>136</v>
      </c>
      <c r="D82" s="19" t="s">
        <v>112</v>
      </c>
      <c r="E82" s="19" t="s">
        <v>73</v>
      </c>
      <c r="F82" s="18" t="s">
        <v>60</v>
      </c>
      <c r="G82" s="19" t="s">
        <v>59</v>
      </c>
      <c r="H82" s="22" t="s">
        <v>96</v>
      </c>
      <c r="I82" s="19" t="s">
        <v>160</v>
      </c>
      <c r="J82" s="19" t="s">
        <v>50</v>
      </c>
      <c r="K82" s="5">
        <v>832</v>
      </c>
      <c r="L82" s="13">
        <f t="shared" si="54"/>
        <v>624</v>
      </c>
      <c r="M82" s="13">
        <f t="shared" si="55"/>
        <v>1040</v>
      </c>
      <c r="N82" s="5">
        <v>832</v>
      </c>
      <c r="O82" s="13">
        <f t="shared" si="56"/>
        <v>624</v>
      </c>
      <c r="P82" s="13">
        <f t="shared" si="57"/>
        <v>1040</v>
      </c>
      <c r="Q82" s="5">
        <v>832</v>
      </c>
      <c r="R82" s="13">
        <f t="shared" si="56"/>
        <v>624</v>
      </c>
      <c r="S82" s="13">
        <f t="shared" si="58"/>
        <v>1040</v>
      </c>
      <c r="T82" s="5">
        <v>832</v>
      </c>
      <c r="U82" s="13">
        <f t="shared" si="56"/>
        <v>624</v>
      </c>
      <c r="V82" s="13">
        <f t="shared" si="59"/>
        <v>1040</v>
      </c>
      <c r="W82" s="5">
        <v>832</v>
      </c>
      <c r="X82" s="13">
        <f t="shared" si="56"/>
        <v>624</v>
      </c>
      <c r="Y82" s="13">
        <f t="shared" si="60"/>
        <v>1040</v>
      </c>
      <c r="Z82" s="5">
        <v>832</v>
      </c>
      <c r="AA82" s="13">
        <f t="shared" si="56"/>
        <v>624</v>
      </c>
      <c r="AB82" s="13">
        <f t="shared" si="61"/>
        <v>1040</v>
      </c>
    </row>
    <row r="83" spans="1:28" ht="14.4" x14ac:dyDescent="0.3">
      <c r="A83" s="19" t="s">
        <v>21</v>
      </c>
      <c r="B83" s="3" t="s">
        <v>20</v>
      </c>
      <c r="C83" s="3" t="s">
        <v>133</v>
      </c>
      <c r="D83" s="19" t="s">
        <v>110</v>
      </c>
      <c r="E83" s="19" t="s">
        <v>73</v>
      </c>
      <c r="F83" s="18" t="s">
        <v>60</v>
      </c>
      <c r="G83" s="19" t="s">
        <v>59</v>
      </c>
      <c r="H83" s="22" t="s">
        <v>96</v>
      </c>
      <c r="I83" s="19" t="s">
        <v>157</v>
      </c>
      <c r="J83" s="19" t="s">
        <v>50</v>
      </c>
      <c r="K83" s="5">
        <v>1032</v>
      </c>
      <c r="L83" s="4">
        <f t="shared" si="54"/>
        <v>774</v>
      </c>
      <c r="M83" s="4">
        <f t="shared" si="55"/>
        <v>1290</v>
      </c>
      <c r="N83" s="5">
        <v>1032</v>
      </c>
      <c r="O83" s="4">
        <f t="shared" si="56"/>
        <v>774</v>
      </c>
      <c r="P83" s="4">
        <f t="shared" si="57"/>
        <v>1290</v>
      </c>
      <c r="Q83" s="5">
        <v>1032</v>
      </c>
      <c r="R83" s="4">
        <f t="shared" si="56"/>
        <v>774</v>
      </c>
      <c r="S83" s="4">
        <f t="shared" si="58"/>
        <v>1290</v>
      </c>
      <c r="T83" s="5">
        <v>1032</v>
      </c>
      <c r="U83" s="4">
        <f t="shared" si="56"/>
        <v>774</v>
      </c>
      <c r="V83" s="4">
        <f t="shared" si="59"/>
        <v>1290</v>
      </c>
      <c r="W83" s="5">
        <v>1032</v>
      </c>
      <c r="X83" s="4">
        <f t="shared" si="56"/>
        <v>774</v>
      </c>
      <c r="Y83" s="4">
        <f t="shared" si="60"/>
        <v>1290</v>
      </c>
      <c r="Z83" s="5">
        <v>1032</v>
      </c>
      <c r="AA83" s="4">
        <f t="shared" si="56"/>
        <v>774</v>
      </c>
      <c r="AB83" s="4">
        <f t="shared" si="61"/>
        <v>1290</v>
      </c>
    </row>
    <row r="84" spans="1:28" ht="14.4" x14ac:dyDescent="0.3">
      <c r="A84" s="19" t="s">
        <v>21</v>
      </c>
      <c r="B84" s="3" t="s">
        <v>20</v>
      </c>
      <c r="C84" s="3" t="s">
        <v>134</v>
      </c>
      <c r="D84" s="19" t="s">
        <v>110</v>
      </c>
      <c r="E84" s="19" t="s">
        <v>73</v>
      </c>
      <c r="F84" s="18" t="s">
        <v>60</v>
      </c>
      <c r="G84" s="19" t="s">
        <v>59</v>
      </c>
      <c r="H84" s="22" t="s">
        <v>96</v>
      </c>
      <c r="I84" s="19" t="s">
        <v>158</v>
      </c>
      <c r="J84" s="19" t="s">
        <v>50</v>
      </c>
      <c r="K84" s="5">
        <v>1490</v>
      </c>
      <c r="L84" s="4">
        <f t="shared" si="54"/>
        <v>1117.5</v>
      </c>
      <c r="M84" s="4">
        <f t="shared" si="55"/>
        <v>1862.5</v>
      </c>
      <c r="N84" s="5">
        <v>1490</v>
      </c>
      <c r="O84" s="4">
        <f t="shared" si="56"/>
        <v>1117.5</v>
      </c>
      <c r="P84" s="4">
        <f t="shared" si="57"/>
        <v>1862.5</v>
      </c>
      <c r="Q84" s="5">
        <v>1490</v>
      </c>
      <c r="R84" s="4">
        <f t="shared" si="56"/>
        <v>1117.5</v>
      </c>
      <c r="S84" s="4">
        <f t="shared" si="58"/>
        <v>1862.5</v>
      </c>
      <c r="T84" s="5">
        <v>1490</v>
      </c>
      <c r="U84" s="4">
        <f t="shared" si="56"/>
        <v>1117.5</v>
      </c>
      <c r="V84" s="4">
        <f t="shared" si="59"/>
        <v>1862.5</v>
      </c>
      <c r="W84" s="5">
        <v>1490</v>
      </c>
      <c r="X84" s="4">
        <f t="shared" si="56"/>
        <v>1117.5</v>
      </c>
      <c r="Y84" s="4">
        <f t="shared" si="60"/>
        <v>1862.5</v>
      </c>
      <c r="Z84" s="5">
        <v>1490</v>
      </c>
      <c r="AA84" s="4">
        <f t="shared" si="56"/>
        <v>1117.5</v>
      </c>
      <c r="AB84" s="4">
        <f t="shared" si="61"/>
        <v>1862.5</v>
      </c>
    </row>
    <row r="85" spans="1:28" ht="14.4" x14ac:dyDescent="0.3">
      <c r="A85" s="19" t="s">
        <v>21</v>
      </c>
      <c r="B85" s="3" t="s">
        <v>20</v>
      </c>
      <c r="C85" s="3" t="s">
        <v>137</v>
      </c>
      <c r="D85" s="19" t="s">
        <v>110</v>
      </c>
      <c r="E85" s="19" t="s">
        <v>73</v>
      </c>
      <c r="F85" s="18" t="s">
        <v>60</v>
      </c>
      <c r="G85" s="19" t="s">
        <v>59</v>
      </c>
      <c r="H85" s="22" t="s">
        <v>96</v>
      </c>
      <c r="I85" s="19" t="s">
        <v>158</v>
      </c>
      <c r="J85" s="19" t="s">
        <v>50</v>
      </c>
      <c r="K85" s="5">
        <v>1795</v>
      </c>
      <c r="L85" s="4">
        <f t="shared" si="54"/>
        <v>1346.25</v>
      </c>
      <c r="M85" s="4">
        <f t="shared" si="55"/>
        <v>2243.75</v>
      </c>
      <c r="N85" s="5">
        <v>1795</v>
      </c>
      <c r="O85" s="4">
        <f t="shared" si="56"/>
        <v>1346.25</v>
      </c>
      <c r="P85" s="4">
        <f t="shared" si="57"/>
        <v>2243.75</v>
      </c>
      <c r="Q85" s="5">
        <v>1795</v>
      </c>
      <c r="R85" s="4">
        <f t="shared" si="56"/>
        <v>1346.25</v>
      </c>
      <c r="S85" s="4">
        <f t="shared" si="58"/>
        <v>2243.75</v>
      </c>
      <c r="T85" s="5">
        <v>1795</v>
      </c>
      <c r="U85" s="4">
        <f t="shared" si="56"/>
        <v>1346.25</v>
      </c>
      <c r="V85" s="4">
        <f t="shared" si="59"/>
        <v>2243.75</v>
      </c>
      <c r="W85" s="5">
        <v>1795</v>
      </c>
      <c r="X85" s="4">
        <f t="shared" si="56"/>
        <v>1346.25</v>
      </c>
      <c r="Y85" s="4">
        <f t="shared" si="60"/>
        <v>2243.75</v>
      </c>
      <c r="Z85" s="5">
        <v>1795</v>
      </c>
      <c r="AA85" s="4">
        <f t="shared" si="56"/>
        <v>1346.25</v>
      </c>
      <c r="AB85" s="4">
        <f t="shared" si="61"/>
        <v>2243.75</v>
      </c>
    </row>
    <row r="86" spans="1:28" ht="14.4" x14ac:dyDescent="0.3">
      <c r="A86" s="19" t="s">
        <v>21</v>
      </c>
      <c r="B86" s="3" t="s">
        <v>20</v>
      </c>
      <c r="C86" s="3" t="s">
        <v>135</v>
      </c>
      <c r="D86" s="19" t="s">
        <v>110</v>
      </c>
      <c r="E86" s="19" t="s">
        <v>73</v>
      </c>
      <c r="F86" s="18" t="s">
        <v>60</v>
      </c>
      <c r="G86" s="19" t="s">
        <v>59</v>
      </c>
      <c r="H86" s="22" t="s">
        <v>96</v>
      </c>
      <c r="I86" s="19" t="s">
        <v>159</v>
      </c>
      <c r="J86" s="19" t="s">
        <v>50</v>
      </c>
      <c r="K86" s="5">
        <v>1669</v>
      </c>
      <c r="L86" s="4">
        <f t="shared" si="54"/>
        <v>1251.75</v>
      </c>
      <c r="M86" s="4">
        <f t="shared" si="55"/>
        <v>2086.25</v>
      </c>
      <c r="N86" s="5">
        <v>1669</v>
      </c>
      <c r="O86" s="4">
        <f t="shared" si="56"/>
        <v>1251.75</v>
      </c>
      <c r="P86" s="4">
        <f t="shared" si="57"/>
        <v>2086.25</v>
      </c>
      <c r="Q86" s="5">
        <v>1669</v>
      </c>
      <c r="R86" s="4">
        <f t="shared" si="56"/>
        <v>1251.75</v>
      </c>
      <c r="S86" s="4">
        <f t="shared" si="58"/>
        <v>2086.25</v>
      </c>
      <c r="T86" s="5">
        <v>1669</v>
      </c>
      <c r="U86" s="4">
        <f t="shared" si="56"/>
        <v>1251.75</v>
      </c>
      <c r="V86" s="4">
        <f t="shared" si="59"/>
        <v>2086.25</v>
      </c>
      <c r="W86" s="5">
        <v>1669</v>
      </c>
      <c r="X86" s="4">
        <f t="shared" si="56"/>
        <v>1251.75</v>
      </c>
      <c r="Y86" s="4">
        <f t="shared" si="60"/>
        <v>2086.25</v>
      </c>
      <c r="Z86" s="5">
        <v>1669</v>
      </c>
      <c r="AA86" s="4">
        <f t="shared" si="56"/>
        <v>1251.75</v>
      </c>
      <c r="AB86" s="4">
        <f t="shared" si="61"/>
        <v>2086.25</v>
      </c>
    </row>
    <row r="87" spans="1:28" ht="14.4" x14ac:dyDescent="0.3">
      <c r="A87" s="19" t="s">
        <v>21</v>
      </c>
      <c r="B87" s="3" t="s">
        <v>20</v>
      </c>
      <c r="C87" s="3" t="s">
        <v>138</v>
      </c>
      <c r="D87" s="19" t="s">
        <v>110</v>
      </c>
      <c r="E87" s="19" t="s">
        <v>73</v>
      </c>
      <c r="F87" s="18" t="s">
        <v>60</v>
      </c>
      <c r="G87" s="19" t="s">
        <v>59</v>
      </c>
      <c r="H87" s="22" t="s">
        <v>96</v>
      </c>
      <c r="I87" s="19" t="s">
        <v>159</v>
      </c>
      <c r="J87" s="19" t="s">
        <v>50</v>
      </c>
      <c r="K87" s="5">
        <v>2332</v>
      </c>
      <c r="L87" s="4">
        <f t="shared" si="54"/>
        <v>1749</v>
      </c>
      <c r="M87" s="4">
        <f t="shared" si="55"/>
        <v>2915</v>
      </c>
      <c r="N87" s="5">
        <v>2332</v>
      </c>
      <c r="O87" s="4">
        <f t="shared" si="56"/>
        <v>1749</v>
      </c>
      <c r="P87" s="4">
        <f t="shared" si="57"/>
        <v>2915</v>
      </c>
      <c r="Q87" s="5">
        <v>2332</v>
      </c>
      <c r="R87" s="4">
        <f t="shared" si="56"/>
        <v>1749</v>
      </c>
      <c r="S87" s="4">
        <f t="shared" si="58"/>
        <v>2915</v>
      </c>
      <c r="T87" s="5">
        <v>2332</v>
      </c>
      <c r="U87" s="4">
        <f t="shared" si="56"/>
        <v>1749</v>
      </c>
      <c r="V87" s="4">
        <f t="shared" si="59"/>
        <v>2915</v>
      </c>
      <c r="W87" s="5">
        <v>2332</v>
      </c>
      <c r="X87" s="4">
        <f t="shared" si="56"/>
        <v>1749</v>
      </c>
      <c r="Y87" s="4">
        <f t="shared" si="60"/>
        <v>2915</v>
      </c>
      <c r="Z87" s="5">
        <v>2332</v>
      </c>
      <c r="AA87" s="4">
        <f t="shared" si="56"/>
        <v>1749</v>
      </c>
      <c r="AB87" s="4">
        <f t="shared" si="61"/>
        <v>2915</v>
      </c>
    </row>
    <row r="88" spans="1:28" ht="14.4" x14ac:dyDescent="0.3">
      <c r="A88" s="19" t="s">
        <v>21</v>
      </c>
      <c r="B88" s="3" t="s">
        <v>20</v>
      </c>
      <c r="C88" s="3" t="s">
        <v>136</v>
      </c>
      <c r="D88" s="19" t="s">
        <v>110</v>
      </c>
      <c r="E88" s="19" t="s">
        <v>73</v>
      </c>
      <c r="F88" s="18" t="s">
        <v>60</v>
      </c>
      <c r="G88" s="19" t="s">
        <v>59</v>
      </c>
      <c r="H88" s="22" t="s">
        <v>96</v>
      </c>
      <c r="I88" s="19" t="s">
        <v>160</v>
      </c>
      <c r="J88" s="19" t="s">
        <v>50</v>
      </c>
      <c r="K88" s="5">
        <v>2153</v>
      </c>
      <c r="L88" s="4">
        <f t="shared" si="54"/>
        <v>1614.75</v>
      </c>
      <c r="M88" s="4">
        <f t="shared" si="55"/>
        <v>2691.25</v>
      </c>
      <c r="N88" s="5">
        <v>2153</v>
      </c>
      <c r="O88" s="4">
        <f t="shared" si="56"/>
        <v>1614.75</v>
      </c>
      <c r="P88" s="4">
        <f t="shared" si="57"/>
        <v>2691.25</v>
      </c>
      <c r="Q88" s="5">
        <v>2153</v>
      </c>
      <c r="R88" s="4">
        <f t="shared" si="56"/>
        <v>1614.75</v>
      </c>
      <c r="S88" s="4">
        <f t="shared" si="58"/>
        <v>2691.25</v>
      </c>
      <c r="T88" s="5">
        <v>2153</v>
      </c>
      <c r="U88" s="4">
        <f t="shared" si="56"/>
        <v>1614.75</v>
      </c>
      <c r="V88" s="4">
        <f t="shared" si="59"/>
        <v>2691.25</v>
      </c>
      <c r="W88" s="5">
        <v>2153</v>
      </c>
      <c r="X88" s="4">
        <f t="shared" si="56"/>
        <v>1614.75</v>
      </c>
      <c r="Y88" s="4">
        <f t="shared" si="60"/>
        <v>2691.25</v>
      </c>
      <c r="Z88" s="5">
        <v>2153</v>
      </c>
      <c r="AA88" s="4">
        <f t="shared" si="56"/>
        <v>1614.75</v>
      </c>
      <c r="AB88" s="4">
        <f t="shared" si="61"/>
        <v>2691.25</v>
      </c>
    </row>
    <row r="89" spans="1:28" x14ac:dyDescent="0.3">
      <c r="A89" s="19" t="s">
        <v>21</v>
      </c>
      <c r="B89" s="19" t="s">
        <v>20</v>
      </c>
      <c r="C89" s="3" t="s">
        <v>20</v>
      </c>
      <c r="D89" s="8" t="s">
        <v>5</v>
      </c>
      <c r="E89" s="8" t="s">
        <v>74</v>
      </c>
      <c r="F89" s="13" t="s">
        <v>60</v>
      </c>
      <c r="G89" s="6" t="s">
        <v>59</v>
      </c>
      <c r="H89" s="14" t="s">
        <v>54</v>
      </c>
      <c r="I89" s="3"/>
      <c r="J89" s="3" t="s">
        <v>50</v>
      </c>
      <c r="K89" s="12">
        <v>5.4999999999999997E-3</v>
      </c>
      <c r="L89" s="12">
        <v>5.0000000000000001E-3</v>
      </c>
      <c r="M89" s="12">
        <v>6.0000000000000001E-3</v>
      </c>
      <c r="N89" s="12">
        <v>5.4999999999999997E-3</v>
      </c>
      <c r="O89" s="12">
        <v>5.0000000000000001E-3</v>
      </c>
      <c r="P89" s="12">
        <v>6.0000000000000001E-3</v>
      </c>
      <c r="Q89" s="12">
        <v>5.4999999999999997E-3</v>
      </c>
      <c r="R89" s="12">
        <v>5.0000000000000001E-3</v>
      </c>
      <c r="S89" s="12">
        <v>6.0000000000000001E-3</v>
      </c>
      <c r="T89" s="12">
        <v>5.0000000000000001E-3</v>
      </c>
      <c r="U89" s="12">
        <v>4.4999999999999997E-3</v>
      </c>
      <c r="V89" s="12">
        <v>5.4999999999999997E-3</v>
      </c>
      <c r="W89" s="12">
        <v>4.4999999999999997E-3</v>
      </c>
      <c r="X89" s="12">
        <v>4.0000000000000001E-3</v>
      </c>
      <c r="Y89" s="12">
        <v>5.0000000000000001E-3</v>
      </c>
      <c r="Z89" s="12">
        <v>4.0000000000000001E-3</v>
      </c>
      <c r="AA89" s="12">
        <v>3.5000000000000001E-3</v>
      </c>
      <c r="AB89" s="12">
        <v>4.4999999999999997E-3</v>
      </c>
    </row>
    <row r="90" spans="1:28" x14ac:dyDescent="0.3">
      <c r="A90" s="19" t="s">
        <v>21</v>
      </c>
      <c r="B90" s="19" t="s">
        <v>265</v>
      </c>
      <c r="C90" s="3" t="s">
        <v>133</v>
      </c>
      <c r="D90" s="8" t="s">
        <v>0</v>
      </c>
      <c r="E90" s="8" t="s">
        <v>75</v>
      </c>
      <c r="F90" s="8" t="s">
        <v>62</v>
      </c>
      <c r="G90" s="6" t="s">
        <v>59</v>
      </c>
      <c r="H90" s="3"/>
      <c r="I90" s="3" t="s">
        <v>53</v>
      </c>
      <c r="J90" s="3" t="s">
        <v>50</v>
      </c>
      <c r="K90" s="9">
        <f>130000/8050</f>
        <v>16.149068322981368</v>
      </c>
      <c r="L90" s="9">
        <f t="shared" ref="L90:L101" si="62">K90*0.75</f>
        <v>12.111801242236027</v>
      </c>
      <c r="M90" s="9">
        <f t="shared" ref="M90:M101" si="63">K90*1.25</f>
        <v>20.186335403726709</v>
      </c>
      <c r="N90" s="9">
        <f t="shared" ref="N90" si="64">130000/8050</f>
        <v>16.149068322981368</v>
      </c>
      <c r="O90" s="9">
        <f t="shared" ref="O90:AA95" si="65">N90*0.75</f>
        <v>12.111801242236027</v>
      </c>
      <c r="P90" s="9">
        <f t="shared" ref="P90:P95" si="66">N90*1.25</f>
        <v>20.186335403726709</v>
      </c>
      <c r="Q90" s="9">
        <f t="shared" ref="Q90" si="67">130000/8050</f>
        <v>16.149068322981368</v>
      </c>
      <c r="R90" s="9">
        <f t="shared" ref="R90" si="68">Q90*0.75</f>
        <v>12.111801242236027</v>
      </c>
      <c r="S90" s="9">
        <f t="shared" ref="S90:S95" si="69">Q90*1.25</f>
        <v>20.186335403726709</v>
      </c>
      <c r="T90" s="9">
        <f t="shared" ref="T90" si="70">130000/8050</f>
        <v>16.149068322981368</v>
      </c>
      <c r="U90" s="9">
        <f t="shared" ref="U90" si="71">T90*0.75</f>
        <v>12.111801242236027</v>
      </c>
      <c r="V90" s="9">
        <f t="shared" ref="V90:V95" si="72">T90*1.25</f>
        <v>20.186335403726709</v>
      </c>
      <c r="W90" s="9">
        <f t="shared" ref="W90" si="73">130000/8050</f>
        <v>16.149068322981368</v>
      </c>
      <c r="X90" s="9">
        <f t="shared" ref="X90" si="74">W90*0.75</f>
        <v>12.111801242236027</v>
      </c>
      <c r="Y90" s="9">
        <f t="shared" ref="Y90:Y95" si="75">W90*1.25</f>
        <v>20.186335403726709</v>
      </c>
      <c r="Z90" s="9">
        <f t="shared" ref="Z90" si="76">130000/8050</f>
        <v>16.149068322981368</v>
      </c>
      <c r="AA90" s="9">
        <f t="shared" ref="AA90" si="77">Z90*0.75</f>
        <v>12.111801242236027</v>
      </c>
      <c r="AB90" s="9">
        <f t="shared" ref="AB90:AB95" si="78">Z90*1.25</f>
        <v>20.186335403726709</v>
      </c>
    </row>
    <row r="91" spans="1:28" x14ac:dyDescent="0.3">
      <c r="A91" s="19" t="s">
        <v>21</v>
      </c>
      <c r="B91" s="19" t="s">
        <v>265</v>
      </c>
      <c r="C91" s="3" t="s">
        <v>134</v>
      </c>
      <c r="D91" s="8" t="s">
        <v>0</v>
      </c>
      <c r="E91" s="8" t="s">
        <v>75</v>
      </c>
      <c r="F91" s="8" t="s">
        <v>62</v>
      </c>
      <c r="G91" s="6" t="s">
        <v>59</v>
      </c>
      <c r="H91" s="3"/>
      <c r="I91" s="3" t="s">
        <v>53</v>
      </c>
      <c r="J91" s="3" t="s">
        <v>50</v>
      </c>
      <c r="K91" s="9">
        <f>240000/11250</f>
        <v>21.333333333333332</v>
      </c>
      <c r="L91" s="9">
        <f t="shared" si="62"/>
        <v>16</v>
      </c>
      <c r="M91" s="9">
        <f t="shared" si="63"/>
        <v>26.666666666666664</v>
      </c>
      <c r="N91" s="9">
        <f t="shared" ref="N91" si="79">240000/11250</f>
        <v>21.333333333333332</v>
      </c>
      <c r="O91" s="9">
        <f t="shared" si="65"/>
        <v>16</v>
      </c>
      <c r="P91" s="9">
        <f t="shared" si="66"/>
        <v>26.666666666666664</v>
      </c>
      <c r="Q91" s="9">
        <f t="shared" ref="Q91" si="80">240000/11250</f>
        <v>21.333333333333332</v>
      </c>
      <c r="R91" s="9">
        <f t="shared" si="65"/>
        <v>16</v>
      </c>
      <c r="S91" s="9">
        <f t="shared" si="69"/>
        <v>26.666666666666664</v>
      </c>
      <c r="T91" s="9">
        <f t="shared" ref="T91" si="81">240000/11250</f>
        <v>21.333333333333332</v>
      </c>
      <c r="U91" s="9">
        <f t="shared" si="65"/>
        <v>16</v>
      </c>
      <c r="V91" s="9">
        <f t="shared" si="72"/>
        <v>26.666666666666664</v>
      </c>
      <c r="W91" s="9">
        <f t="shared" ref="W91" si="82">240000/11250</f>
        <v>21.333333333333332</v>
      </c>
      <c r="X91" s="9">
        <f t="shared" si="65"/>
        <v>16</v>
      </c>
      <c r="Y91" s="9">
        <f t="shared" si="75"/>
        <v>26.666666666666664</v>
      </c>
      <c r="Z91" s="9">
        <f t="shared" ref="Z91" si="83">240000/11250</f>
        <v>21.333333333333332</v>
      </c>
      <c r="AA91" s="9">
        <f t="shared" si="65"/>
        <v>16</v>
      </c>
      <c r="AB91" s="9">
        <f t="shared" si="78"/>
        <v>26.666666666666664</v>
      </c>
    </row>
    <row r="92" spans="1:28" x14ac:dyDescent="0.3">
      <c r="A92" s="19" t="s">
        <v>21</v>
      </c>
      <c r="B92" s="19" t="s">
        <v>265</v>
      </c>
      <c r="C92" s="3" t="s">
        <v>137</v>
      </c>
      <c r="D92" s="8" t="s">
        <v>0</v>
      </c>
      <c r="E92" s="8" t="s">
        <v>75</v>
      </c>
      <c r="F92" s="8" t="s">
        <v>62</v>
      </c>
      <c r="G92" s="6" t="s">
        <v>59</v>
      </c>
      <c r="H92" s="3"/>
      <c r="I92" s="3" t="s">
        <v>53</v>
      </c>
      <c r="J92" s="3" t="s">
        <v>50</v>
      </c>
      <c r="K92" s="9">
        <f>290000/13550</f>
        <v>21.402214022140221</v>
      </c>
      <c r="L92" s="9">
        <f t="shared" si="62"/>
        <v>16.051660516605168</v>
      </c>
      <c r="M92" s="9">
        <f t="shared" si="63"/>
        <v>26.752767527675275</v>
      </c>
      <c r="N92" s="9">
        <f t="shared" ref="N92" si="84">290000/13550</f>
        <v>21.402214022140221</v>
      </c>
      <c r="O92" s="9">
        <f t="shared" si="65"/>
        <v>16.051660516605168</v>
      </c>
      <c r="P92" s="9">
        <f t="shared" si="66"/>
        <v>26.752767527675275</v>
      </c>
      <c r="Q92" s="9">
        <f t="shared" ref="Q92" si="85">290000/13550</f>
        <v>21.402214022140221</v>
      </c>
      <c r="R92" s="9">
        <f t="shared" si="65"/>
        <v>16.051660516605168</v>
      </c>
      <c r="S92" s="9">
        <f t="shared" si="69"/>
        <v>26.752767527675275</v>
      </c>
      <c r="T92" s="9">
        <f t="shared" ref="T92" si="86">290000/13550</f>
        <v>21.402214022140221</v>
      </c>
      <c r="U92" s="9">
        <f t="shared" si="65"/>
        <v>16.051660516605168</v>
      </c>
      <c r="V92" s="9">
        <f t="shared" si="72"/>
        <v>26.752767527675275</v>
      </c>
      <c r="W92" s="9">
        <f t="shared" ref="W92" si="87">290000/13550</f>
        <v>21.402214022140221</v>
      </c>
      <c r="X92" s="9">
        <f t="shared" si="65"/>
        <v>16.051660516605168</v>
      </c>
      <c r="Y92" s="9">
        <f t="shared" si="75"/>
        <v>26.752767527675275</v>
      </c>
      <c r="Z92" s="9">
        <f t="shared" ref="Z92" si="88">290000/13550</f>
        <v>21.402214022140221</v>
      </c>
      <c r="AA92" s="9">
        <f t="shared" si="65"/>
        <v>16.051660516605168</v>
      </c>
      <c r="AB92" s="9">
        <f t="shared" si="78"/>
        <v>26.752767527675275</v>
      </c>
    </row>
    <row r="93" spans="1:28" x14ac:dyDescent="0.3">
      <c r="A93" s="19" t="s">
        <v>21</v>
      </c>
      <c r="B93" s="19" t="s">
        <v>265</v>
      </c>
      <c r="C93" s="3" t="s">
        <v>135</v>
      </c>
      <c r="D93" s="8" t="s">
        <v>0</v>
      </c>
      <c r="E93" s="8" t="s">
        <v>75</v>
      </c>
      <c r="F93" s="8" t="s">
        <v>62</v>
      </c>
      <c r="G93" s="6" t="s">
        <v>59</v>
      </c>
      <c r="H93" s="3"/>
      <c r="I93" s="3" t="s">
        <v>53</v>
      </c>
      <c r="J93" s="3" t="s">
        <v>50</v>
      </c>
      <c r="K93" s="9">
        <f>280000/12600</f>
        <v>22.222222222222221</v>
      </c>
      <c r="L93" s="9">
        <f t="shared" si="62"/>
        <v>16.666666666666664</v>
      </c>
      <c r="M93" s="9">
        <f t="shared" si="63"/>
        <v>27.777777777777779</v>
      </c>
      <c r="N93" s="9">
        <f t="shared" ref="N93" si="89">280000/12600</f>
        <v>22.222222222222221</v>
      </c>
      <c r="O93" s="9">
        <f t="shared" si="65"/>
        <v>16.666666666666664</v>
      </c>
      <c r="P93" s="9">
        <f t="shared" si="66"/>
        <v>27.777777777777779</v>
      </c>
      <c r="Q93" s="9">
        <f t="shared" ref="Q93" si="90">280000/12600</f>
        <v>22.222222222222221</v>
      </c>
      <c r="R93" s="9">
        <f t="shared" si="65"/>
        <v>16.666666666666664</v>
      </c>
      <c r="S93" s="9">
        <f t="shared" si="69"/>
        <v>27.777777777777779</v>
      </c>
      <c r="T93" s="9">
        <f t="shared" ref="T93" si="91">280000/12600</f>
        <v>22.222222222222221</v>
      </c>
      <c r="U93" s="9">
        <f t="shared" si="65"/>
        <v>16.666666666666664</v>
      </c>
      <c r="V93" s="9">
        <f t="shared" si="72"/>
        <v>27.777777777777779</v>
      </c>
      <c r="W93" s="9">
        <f t="shared" ref="W93" si="92">280000/12600</f>
        <v>22.222222222222221</v>
      </c>
      <c r="X93" s="9">
        <f t="shared" si="65"/>
        <v>16.666666666666664</v>
      </c>
      <c r="Y93" s="9">
        <f t="shared" si="75"/>
        <v>27.777777777777779</v>
      </c>
      <c r="Z93" s="9">
        <f t="shared" ref="Z93" si="93">280000/12600</f>
        <v>22.222222222222221</v>
      </c>
      <c r="AA93" s="9">
        <f t="shared" si="65"/>
        <v>16.666666666666664</v>
      </c>
      <c r="AB93" s="9">
        <f t="shared" si="78"/>
        <v>27.777777777777779</v>
      </c>
    </row>
    <row r="94" spans="1:28" x14ac:dyDescent="0.3">
      <c r="A94" s="19" t="s">
        <v>21</v>
      </c>
      <c r="B94" s="19" t="s">
        <v>265</v>
      </c>
      <c r="C94" s="3" t="s">
        <v>138</v>
      </c>
      <c r="D94" s="8" t="s">
        <v>0</v>
      </c>
      <c r="E94" s="8" t="s">
        <v>75</v>
      </c>
      <c r="F94" s="8" t="s">
        <v>62</v>
      </c>
      <c r="G94" s="6" t="s">
        <v>59</v>
      </c>
      <c r="H94" s="3"/>
      <c r="I94" s="3" t="s">
        <v>53</v>
      </c>
      <c r="J94" s="3" t="s">
        <v>50</v>
      </c>
      <c r="K94" s="9">
        <f>330000/17600</f>
        <v>18.75</v>
      </c>
      <c r="L94" s="9">
        <f t="shared" si="62"/>
        <v>14.0625</v>
      </c>
      <c r="M94" s="9">
        <f t="shared" si="63"/>
        <v>23.4375</v>
      </c>
      <c r="N94" s="9">
        <f t="shared" ref="N94" si="94">330000/17600</f>
        <v>18.75</v>
      </c>
      <c r="O94" s="9">
        <f t="shared" si="65"/>
        <v>14.0625</v>
      </c>
      <c r="P94" s="9">
        <f t="shared" si="66"/>
        <v>23.4375</v>
      </c>
      <c r="Q94" s="9">
        <f t="shared" ref="Q94" si="95">330000/17600</f>
        <v>18.75</v>
      </c>
      <c r="R94" s="9">
        <f t="shared" si="65"/>
        <v>14.0625</v>
      </c>
      <c r="S94" s="9">
        <f t="shared" si="69"/>
        <v>23.4375</v>
      </c>
      <c r="T94" s="9">
        <f t="shared" ref="T94" si="96">330000/17600</f>
        <v>18.75</v>
      </c>
      <c r="U94" s="9">
        <f t="shared" si="65"/>
        <v>14.0625</v>
      </c>
      <c r="V94" s="9">
        <f t="shared" si="72"/>
        <v>23.4375</v>
      </c>
      <c r="W94" s="9">
        <f t="shared" ref="W94" si="97">330000/17600</f>
        <v>18.75</v>
      </c>
      <c r="X94" s="9">
        <f t="shared" si="65"/>
        <v>14.0625</v>
      </c>
      <c r="Y94" s="9">
        <f t="shared" si="75"/>
        <v>23.4375</v>
      </c>
      <c r="Z94" s="9">
        <f t="shared" ref="Z94" si="98">330000/17600</f>
        <v>18.75</v>
      </c>
      <c r="AA94" s="9">
        <f t="shared" si="65"/>
        <v>14.0625</v>
      </c>
      <c r="AB94" s="9">
        <f t="shared" si="78"/>
        <v>23.4375</v>
      </c>
    </row>
    <row r="95" spans="1:28" x14ac:dyDescent="0.3">
      <c r="A95" s="19" t="s">
        <v>21</v>
      </c>
      <c r="B95" s="19" t="s">
        <v>265</v>
      </c>
      <c r="C95" s="3" t="s">
        <v>136</v>
      </c>
      <c r="D95" s="8" t="s">
        <v>0</v>
      </c>
      <c r="E95" s="8" t="s">
        <v>75</v>
      </c>
      <c r="F95" s="8" t="s">
        <v>62</v>
      </c>
      <c r="G95" s="6" t="s">
        <v>59</v>
      </c>
      <c r="H95" s="3"/>
      <c r="I95" s="3" t="s">
        <v>53</v>
      </c>
      <c r="J95" s="3" t="s">
        <v>50</v>
      </c>
      <c r="K95" s="9">
        <f>265000/12600</f>
        <v>21.031746031746032</v>
      </c>
      <c r="L95" s="9">
        <f t="shared" si="62"/>
        <v>15.773809523809524</v>
      </c>
      <c r="M95" s="9">
        <f t="shared" si="63"/>
        <v>26.289682539682538</v>
      </c>
      <c r="N95" s="9">
        <f t="shared" ref="N95" si="99">265000/12600</f>
        <v>21.031746031746032</v>
      </c>
      <c r="O95" s="9">
        <f t="shared" si="65"/>
        <v>15.773809523809524</v>
      </c>
      <c r="P95" s="9">
        <f t="shared" si="66"/>
        <v>26.289682539682538</v>
      </c>
      <c r="Q95" s="9">
        <f t="shared" ref="Q95" si="100">265000/12600</f>
        <v>21.031746031746032</v>
      </c>
      <c r="R95" s="9">
        <f t="shared" si="65"/>
        <v>15.773809523809524</v>
      </c>
      <c r="S95" s="9">
        <f t="shared" si="69"/>
        <v>26.289682539682538</v>
      </c>
      <c r="T95" s="9">
        <f t="shared" ref="T95" si="101">265000/12600</f>
        <v>21.031746031746032</v>
      </c>
      <c r="U95" s="9">
        <f t="shared" si="65"/>
        <v>15.773809523809524</v>
      </c>
      <c r="V95" s="9">
        <f t="shared" si="72"/>
        <v>26.289682539682538</v>
      </c>
      <c r="W95" s="9">
        <f t="shared" ref="W95" si="102">265000/12600</f>
        <v>21.031746031746032</v>
      </c>
      <c r="X95" s="9">
        <f t="shared" si="65"/>
        <v>15.773809523809524</v>
      </c>
      <c r="Y95" s="9">
        <f t="shared" si="75"/>
        <v>26.289682539682538</v>
      </c>
      <c r="Z95" s="9">
        <f t="shared" ref="Z95" si="103">265000/12600</f>
        <v>21.031746031746032</v>
      </c>
      <c r="AA95" s="9">
        <f t="shared" si="65"/>
        <v>15.773809523809524</v>
      </c>
      <c r="AB95" s="9">
        <f t="shared" si="78"/>
        <v>26.289682539682538</v>
      </c>
    </row>
    <row r="96" spans="1:28" x14ac:dyDescent="0.3">
      <c r="A96" s="19" t="s">
        <v>21</v>
      </c>
      <c r="B96" s="19" t="s">
        <v>249</v>
      </c>
      <c r="C96" s="3" t="s">
        <v>133</v>
      </c>
      <c r="D96" s="8" t="s">
        <v>0</v>
      </c>
      <c r="E96" s="8" t="s">
        <v>75</v>
      </c>
      <c r="F96" s="8" t="s">
        <v>62</v>
      </c>
      <c r="G96" s="6" t="s">
        <v>59</v>
      </c>
      <c r="H96" s="3"/>
      <c r="I96" s="3" t="s">
        <v>53</v>
      </c>
      <c r="J96" s="3" t="s">
        <v>50</v>
      </c>
      <c r="K96" s="9">
        <f>150000/9050</f>
        <v>16.574585635359117</v>
      </c>
      <c r="L96" s="9">
        <f t="shared" si="62"/>
        <v>12.430939226519339</v>
      </c>
      <c r="M96" s="9">
        <f t="shared" si="63"/>
        <v>20.718232044198896</v>
      </c>
      <c r="N96" s="9">
        <f t="shared" ref="N96" si="104">150000/9050</f>
        <v>16.574585635359117</v>
      </c>
      <c r="O96" s="9">
        <f t="shared" ref="O96:AA101" si="105">N96*0.75</f>
        <v>12.430939226519339</v>
      </c>
      <c r="P96" s="9">
        <f t="shared" ref="P96:P101" si="106">N96*1.25</f>
        <v>20.718232044198896</v>
      </c>
      <c r="Q96" s="9">
        <f t="shared" ref="Q96" si="107">150000/9050</f>
        <v>16.574585635359117</v>
      </c>
      <c r="R96" s="9">
        <f t="shared" si="105"/>
        <v>12.430939226519339</v>
      </c>
      <c r="S96" s="9">
        <f t="shared" ref="S96:S101" si="108">Q96*1.25</f>
        <v>20.718232044198896</v>
      </c>
      <c r="T96" s="9">
        <f t="shared" ref="T96" si="109">150000/9050</f>
        <v>16.574585635359117</v>
      </c>
      <c r="U96" s="9">
        <f t="shared" si="105"/>
        <v>12.430939226519339</v>
      </c>
      <c r="V96" s="9">
        <f t="shared" ref="V96:V101" si="110">T96*1.25</f>
        <v>20.718232044198896</v>
      </c>
      <c r="W96" s="9">
        <f t="shared" ref="W96" si="111">150000/9050</f>
        <v>16.574585635359117</v>
      </c>
      <c r="X96" s="9">
        <f t="shared" si="105"/>
        <v>12.430939226519339</v>
      </c>
      <c r="Y96" s="9">
        <f t="shared" ref="Y96:Y101" si="112">W96*1.25</f>
        <v>20.718232044198896</v>
      </c>
      <c r="Z96" s="9">
        <f t="shared" ref="Z96" si="113">150000/9050</f>
        <v>16.574585635359117</v>
      </c>
      <c r="AA96" s="9">
        <f t="shared" si="105"/>
        <v>12.430939226519339</v>
      </c>
      <c r="AB96" s="9">
        <f t="shared" ref="AB96:AB101" si="114">Z96*1.25</f>
        <v>20.718232044198896</v>
      </c>
    </row>
    <row r="97" spans="1:28" x14ac:dyDescent="0.3">
      <c r="A97" s="19" t="s">
        <v>21</v>
      </c>
      <c r="B97" s="19" t="s">
        <v>249</v>
      </c>
      <c r="C97" s="3" t="s">
        <v>134</v>
      </c>
      <c r="D97" s="8" t="s">
        <v>0</v>
      </c>
      <c r="E97" s="8" t="s">
        <v>75</v>
      </c>
      <c r="F97" s="8" t="s">
        <v>62</v>
      </c>
      <c r="G97" s="6" t="s">
        <v>59</v>
      </c>
      <c r="H97" s="3"/>
      <c r="I97" s="3" t="s">
        <v>53</v>
      </c>
      <c r="J97" s="3" t="s">
        <v>50</v>
      </c>
      <c r="K97" s="9">
        <f>175000/12250</f>
        <v>14.285714285714286</v>
      </c>
      <c r="L97" s="9">
        <f t="shared" si="62"/>
        <v>10.714285714285715</v>
      </c>
      <c r="M97" s="9">
        <f t="shared" si="63"/>
        <v>17.857142857142858</v>
      </c>
      <c r="N97" s="9">
        <f t="shared" ref="N97" si="115">175000/12250</f>
        <v>14.285714285714286</v>
      </c>
      <c r="O97" s="9">
        <f t="shared" si="105"/>
        <v>10.714285714285715</v>
      </c>
      <c r="P97" s="9">
        <f t="shared" si="106"/>
        <v>17.857142857142858</v>
      </c>
      <c r="Q97" s="9">
        <f t="shared" ref="Q97" si="116">175000/12250</f>
        <v>14.285714285714286</v>
      </c>
      <c r="R97" s="9">
        <f t="shared" si="105"/>
        <v>10.714285714285715</v>
      </c>
      <c r="S97" s="9">
        <f t="shared" si="108"/>
        <v>17.857142857142858</v>
      </c>
      <c r="T97" s="9">
        <f t="shared" ref="T97" si="117">175000/12250</f>
        <v>14.285714285714286</v>
      </c>
      <c r="U97" s="9">
        <f t="shared" si="105"/>
        <v>10.714285714285715</v>
      </c>
      <c r="V97" s="9">
        <f t="shared" si="110"/>
        <v>17.857142857142858</v>
      </c>
      <c r="W97" s="9">
        <f t="shared" ref="W97" si="118">175000/12250</f>
        <v>14.285714285714286</v>
      </c>
      <c r="X97" s="9">
        <f t="shared" si="105"/>
        <v>10.714285714285715</v>
      </c>
      <c r="Y97" s="9">
        <f t="shared" si="112"/>
        <v>17.857142857142858</v>
      </c>
      <c r="Z97" s="9">
        <f t="shared" ref="Z97" si="119">175000/12250</f>
        <v>14.285714285714286</v>
      </c>
      <c r="AA97" s="9">
        <f t="shared" si="105"/>
        <v>10.714285714285715</v>
      </c>
      <c r="AB97" s="9">
        <f t="shared" si="114"/>
        <v>17.857142857142858</v>
      </c>
    </row>
    <row r="98" spans="1:28" x14ac:dyDescent="0.3">
      <c r="A98" s="19" t="s">
        <v>21</v>
      </c>
      <c r="B98" s="19" t="s">
        <v>249</v>
      </c>
      <c r="C98" s="3" t="s">
        <v>137</v>
      </c>
      <c r="D98" s="8" t="s">
        <v>0</v>
      </c>
      <c r="E98" s="8" t="s">
        <v>75</v>
      </c>
      <c r="F98" s="8" t="s">
        <v>62</v>
      </c>
      <c r="G98" s="6" t="s">
        <v>59</v>
      </c>
      <c r="H98" s="3"/>
      <c r="I98" s="3" t="s">
        <v>53</v>
      </c>
      <c r="J98" s="3" t="s">
        <v>50</v>
      </c>
      <c r="K98" s="9">
        <f>200000/14450</f>
        <v>13.84083044982699</v>
      </c>
      <c r="L98" s="9">
        <f t="shared" si="62"/>
        <v>10.380622837370243</v>
      </c>
      <c r="M98" s="9">
        <f t="shared" si="63"/>
        <v>17.301038062283737</v>
      </c>
      <c r="N98" s="9">
        <f t="shared" ref="N98" si="120">200000/14450</f>
        <v>13.84083044982699</v>
      </c>
      <c r="O98" s="9">
        <f t="shared" si="105"/>
        <v>10.380622837370243</v>
      </c>
      <c r="P98" s="9">
        <f t="shared" si="106"/>
        <v>17.301038062283737</v>
      </c>
      <c r="Q98" s="9">
        <f t="shared" ref="Q98" si="121">200000/14450</f>
        <v>13.84083044982699</v>
      </c>
      <c r="R98" s="9">
        <f t="shared" si="105"/>
        <v>10.380622837370243</v>
      </c>
      <c r="S98" s="9">
        <f t="shared" si="108"/>
        <v>17.301038062283737</v>
      </c>
      <c r="T98" s="9">
        <f t="shared" ref="T98" si="122">200000/14450</f>
        <v>13.84083044982699</v>
      </c>
      <c r="U98" s="9">
        <f t="shared" si="105"/>
        <v>10.380622837370243</v>
      </c>
      <c r="V98" s="9">
        <f t="shared" si="110"/>
        <v>17.301038062283737</v>
      </c>
      <c r="W98" s="9">
        <f t="shared" ref="W98" si="123">200000/14450</f>
        <v>13.84083044982699</v>
      </c>
      <c r="X98" s="9">
        <f t="shared" si="105"/>
        <v>10.380622837370243</v>
      </c>
      <c r="Y98" s="9">
        <f t="shared" si="112"/>
        <v>17.301038062283737</v>
      </c>
      <c r="Z98" s="9">
        <f t="shared" ref="Z98" si="124">200000/14450</f>
        <v>13.84083044982699</v>
      </c>
      <c r="AA98" s="9">
        <f t="shared" si="105"/>
        <v>10.380622837370243</v>
      </c>
      <c r="AB98" s="9">
        <f t="shared" si="114"/>
        <v>17.301038062283737</v>
      </c>
    </row>
    <row r="99" spans="1:28" x14ac:dyDescent="0.3">
      <c r="A99" s="19" t="s">
        <v>21</v>
      </c>
      <c r="B99" s="19" t="s">
        <v>249</v>
      </c>
      <c r="C99" s="3" t="s">
        <v>135</v>
      </c>
      <c r="D99" s="8" t="s">
        <v>0</v>
      </c>
      <c r="E99" s="8" t="s">
        <v>75</v>
      </c>
      <c r="F99" s="8" t="s">
        <v>62</v>
      </c>
      <c r="G99" s="6" t="s">
        <v>59</v>
      </c>
      <c r="H99" s="3"/>
      <c r="I99" s="3" t="s">
        <v>53</v>
      </c>
      <c r="J99" s="3" t="s">
        <v>50</v>
      </c>
      <c r="K99" s="9">
        <f>240000/13600</f>
        <v>17.647058823529413</v>
      </c>
      <c r="L99" s="9">
        <f t="shared" si="62"/>
        <v>13.23529411764706</v>
      </c>
      <c r="M99" s="9">
        <f t="shared" si="63"/>
        <v>22.058823529411768</v>
      </c>
      <c r="N99" s="9">
        <f t="shared" ref="N99" si="125">240000/13600</f>
        <v>17.647058823529413</v>
      </c>
      <c r="O99" s="9">
        <f t="shared" si="105"/>
        <v>13.23529411764706</v>
      </c>
      <c r="P99" s="9">
        <f t="shared" si="106"/>
        <v>22.058823529411768</v>
      </c>
      <c r="Q99" s="9">
        <f t="shared" ref="Q99" si="126">240000/13600</f>
        <v>17.647058823529413</v>
      </c>
      <c r="R99" s="9">
        <f t="shared" si="105"/>
        <v>13.23529411764706</v>
      </c>
      <c r="S99" s="9">
        <f t="shared" si="108"/>
        <v>22.058823529411768</v>
      </c>
      <c r="T99" s="9">
        <f t="shared" ref="T99" si="127">240000/13600</f>
        <v>17.647058823529413</v>
      </c>
      <c r="U99" s="9">
        <f t="shared" si="105"/>
        <v>13.23529411764706</v>
      </c>
      <c r="V99" s="9">
        <f t="shared" si="110"/>
        <v>22.058823529411768</v>
      </c>
      <c r="W99" s="9">
        <f t="shared" ref="W99" si="128">240000/13600</f>
        <v>17.647058823529413</v>
      </c>
      <c r="X99" s="9">
        <f t="shared" si="105"/>
        <v>13.23529411764706</v>
      </c>
      <c r="Y99" s="9">
        <f t="shared" si="112"/>
        <v>22.058823529411768</v>
      </c>
      <c r="Z99" s="9">
        <f t="shared" ref="Z99" si="129">240000/13600</f>
        <v>17.647058823529413</v>
      </c>
      <c r="AA99" s="9">
        <f t="shared" si="105"/>
        <v>13.23529411764706</v>
      </c>
      <c r="AB99" s="9">
        <f t="shared" si="114"/>
        <v>22.058823529411768</v>
      </c>
    </row>
    <row r="100" spans="1:28" x14ac:dyDescent="0.3">
      <c r="A100" s="19" t="s">
        <v>21</v>
      </c>
      <c r="B100" s="19" t="s">
        <v>249</v>
      </c>
      <c r="C100" s="3" t="s">
        <v>138</v>
      </c>
      <c r="D100" s="8" t="s">
        <v>0</v>
      </c>
      <c r="E100" s="8" t="s">
        <v>75</v>
      </c>
      <c r="F100" s="8" t="s">
        <v>62</v>
      </c>
      <c r="G100" s="6" t="s">
        <v>59</v>
      </c>
      <c r="H100" s="3"/>
      <c r="I100" s="3" t="s">
        <v>53</v>
      </c>
      <c r="J100" s="3" t="s">
        <v>50</v>
      </c>
      <c r="K100" s="9">
        <f>290000/18600</f>
        <v>15.591397849462366</v>
      </c>
      <c r="L100" s="9">
        <f t="shared" si="62"/>
        <v>11.693548387096774</v>
      </c>
      <c r="M100" s="9">
        <f t="shared" si="63"/>
        <v>19.489247311827956</v>
      </c>
      <c r="N100" s="9">
        <f t="shared" ref="N100" si="130">290000/18600</f>
        <v>15.591397849462366</v>
      </c>
      <c r="O100" s="9">
        <f t="shared" si="105"/>
        <v>11.693548387096774</v>
      </c>
      <c r="P100" s="9">
        <f t="shared" si="106"/>
        <v>19.489247311827956</v>
      </c>
      <c r="Q100" s="9">
        <f t="shared" ref="Q100" si="131">290000/18600</f>
        <v>15.591397849462366</v>
      </c>
      <c r="R100" s="9">
        <f t="shared" si="105"/>
        <v>11.693548387096774</v>
      </c>
      <c r="S100" s="9">
        <f t="shared" si="108"/>
        <v>19.489247311827956</v>
      </c>
      <c r="T100" s="9">
        <f t="shared" ref="T100" si="132">290000/18600</f>
        <v>15.591397849462366</v>
      </c>
      <c r="U100" s="9">
        <f t="shared" si="105"/>
        <v>11.693548387096774</v>
      </c>
      <c r="V100" s="9">
        <f t="shared" si="110"/>
        <v>19.489247311827956</v>
      </c>
      <c r="W100" s="9">
        <f t="shared" ref="W100" si="133">290000/18600</f>
        <v>15.591397849462366</v>
      </c>
      <c r="X100" s="9">
        <f t="shared" si="105"/>
        <v>11.693548387096774</v>
      </c>
      <c r="Y100" s="9">
        <f t="shared" si="112"/>
        <v>19.489247311827956</v>
      </c>
      <c r="Z100" s="9">
        <f t="shared" ref="Z100" si="134">290000/18600</f>
        <v>15.591397849462366</v>
      </c>
      <c r="AA100" s="9">
        <f t="shared" si="105"/>
        <v>11.693548387096774</v>
      </c>
      <c r="AB100" s="9">
        <f t="shared" si="114"/>
        <v>19.489247311827956</v>
      </c>
    </row>
    <row r="101" spans="1:28" x14ac:dyDescent="0.3">
      <c r="A101" s="19" t="s">
        <v>21</v>
      </c>
      <c r="B101" s="19" t="s">
        <v>249</v>
      </c>
      <c r="C101" s="3" t="s">
        <v>136</v>
      </c>
      <c r="D101" s="8" t="s">
        <v>0</v>
      </c>
      <c r="E101" s="8" t="s">
        <v>75</v>
      </c>
      <c r="F101" s="8" t="s">
        <v>62</v>
      </c>
      <c r="G101" s="6" t="s">
        <v>59</v>
      </c>
      <c r="H101" s="3"/>
      <c r="I101" s="3" t="s">
        <v>53</v>
      </c>
      <c r="J101" s="3" t="s">
        <v>50</v>
      </c>
      <c r="K101" s="9">
        <f>290000/13600</f>
        <v>21.323529411764707</v>
      </c>
      <c r="L101" s="9">
        <f t="shared" si="62"/>
        <v>15.992647058823529</v>
      </c>
      <c r="M101" s="9">
        <f t="shared" si="63"/>
        <v>26.654411764705884</v>
      </c>
      <c r="N101" s="9">
        <f t="shared" ref="N101" si="135">290000/13600</f>
        <v>21.323529411764707</v>
      </c>
      <c r="O101" s="9">
        <f t="shared" si="105"/>
        <v>15.992647058823529</v>
      </c>
      <c r="P101" s="9">
        <f t="shared" si="106"/>
        <v>26.654411764705884</v>
      </c>
      <c r="Q101" s="9">
        <f t="shared" ref="Q101" si="136">290000/13600</f>
        <v>21.323529411764707</v>
      </c>
      <c r="R101" s="9">
        <f t="shared" si="105"/>
        <v>15.992647058823529</v>
      </c>
      <c r="S101" s="9">
        <f t="shared" si="108"/>
        <v>26.654411764705884</v>
      </c>
      <c r="T101" s="9">
        <f t="shared" ref="T101" si="137">290000/13600</f>
        <v>21.323529411764707</v>
      </c>
      <c r="U101" s="9">
        <f t="shared" si="105"/>
        <v>15.992647058823529</v>
      </c>
      <c r="V101" s="9">
        <f t="shared" si="110"/>
        <v>26.654411764705884</v>
      </c>
      <c r="W101" s="9">
        <f t="shared" ref="W101" si="138">290000/13600</f>
        <v>21.323529411764707</v>
      </c>
      <c r="X101" s="9">
        <f t="shared" si="105"/>
        <v>15.992647058823529</v>
      </c>
      <c r="Y101" s="9">
        <f t="shared" si="112"/>
        <v>26.654411764705884</v>
      </c>
      <c r="Z101" s="9">
        <f t="shared" ref="Z101" si="139">290000/13600</f>
        <v>21.323529411764707</v>
      </c>
      <c r="AA101" s="9">
        <f t="shared" si="105"/>
        <v>15.992647058823529</v>
      </c>
      <c r="AB101" s="9">
        <f t="shared" si="114"/>
        <v>26.654411764705884</v>
      </c>
    </row>
    <row r="102" spans="1:28" x14ac:dyDescent="0.3">
      <c r="A102" s="19" t="s">
        <v>21</v>
      </c>
      <c r="B102" s="19" t="s">
        <v>20</v>
      </c>
      <c r="C102" s="3" t="s">
        <v>133</v>
      </c>
      <c r="D102" s="3" t="s">
        <v>104</v>
      </c>
      <c r="E102" s="8" t="s">
        <v>73</v>
      </c>
      <c r="F102" s="13" t="s">
        <v>60</v>
      </c>
      <c r="G102" s="3" t="s">
        <v>57</v>
      </c>
      <c r="H102" s="3"/>
      <c r="I102" s="3"/>
      <c r="J102" s="3" t="s">
        <v>88</v>
      </c>
      <c r="K102" s="4">
        <v>12000</v>
      </c>
      <c r="L102" s="9"/>
      <c r="M102" s="9"/>
      <c r="N102" s="4">
        <v>12000</v>
      </c>
      <c r="O102" s="9"/>
      <c r="P102" s="9"/>
      <c r="Q102" s="4">
        <v>12000</v>
      </c>
      <c r="R102" s="9"/>
      <c r="S102" s="9"/>
      <c r="T102" s="4">
        <v>12000</v>
      </c>
      <c r="U102" s="9"/>
      <c r="V102" s="9"/>
      <c r="W102" s="4">
        <v>12000</v>
      </c>
      <c r="X102" s="9"/>
      <c r="Y102" s="9"/>
      <c r="Z102" s="4">
        <v>12000</v>
      </c>
      <c r="AA102" s="9"/>
      <c r="AB102" s="9"/>
    </row>
    <row r="103" spans="1:28" x14ac:dyDescent="0.3">
      <c r="A103" s="19" t="s">
        <v>21</v>
      </c>
      <c r="B103" s="19" t="s">
        <v>20</v>
      </c>
      <c r="C103" s="3" t="s">
        <v>140</v>
      </c>
      <c r="D103" s="3" t="s">
        <v>104</v>
      </c>
      <c r="E103" s="8" t="s">
        <v>73</v>
      </c>
      <c r="F103" s="13" t="s">
        <v>60</v>
      </c>
      <c r="G103" s="3" t="s">
        <v>57</v>
      </c>
      <c r="H103" s="3"/>
      <c r="I103" s="3"/>
      <c r="J103" s="3" t="s">
        <v>88</v>
      </c>
      <c r="K103" s="4">
        <v>19000</v>
      </c>
      <c r="L103" s="9"/>
      <c r="M103" s="9"/>
      <c r="N103" s="4">
        <v>19000</v>
      </c>
      <c r="O103" s="9"/>
      <c r="P103" s="9"/>
      <c r="Q103" s="4">
        <v>19000</v>
      </c>
      <c r="R103" s="9"/>
      <c r="S103" s="9"/>
      <c r="T103" s="4">
        <v>19000</v>
      </c>
      <c r="U103" s="9"/>
      <c r="V103" s="9"/>
      <c r="W103" s="4">
        <v>19000</v>
      </c>
      <c r="X103" s="9"/>
      <c r="Y103" s="9"/>
      <c r="Z103" s="4">
        <v>19000</v>
      </c>
      <c r="AA103" s="9"/>
      <c r="AB103" s="9"/>
    </row>
    <row r="104" spans="1:28" x14ac:dyDescent="0.3">
      <c r="A104" s="19" t="s">
        <v>21</v>
      </c>
      <c r="B104" s="19" t="s">
        <v>20</v>
      </c>
      <c r="C104" s="3" t="s">
        <v>141</v>
      </c>
      <c r="D104" s="3" t="s">
        <v>104</v>
      </c>
      <c r="E104" s="8" t="s">
        <v>73</v>
      </c>
      <c r="F104" s="13" t="s">
        <v>60</v>
      </c>
      <c r="G104" s="3" t="s">
        <v>57</v>
      </c>
      <c r="H104" s="3"/>
      <c r="I104" s="3"/>
      <c r="J104" s="3" t="s">
        <v>88</v>
      </c>
      <c r="K104" s="4">
        <v>26000</v>
      </c>
      <c r="L104" s="9"/>
      <c r="M104" s="9"/>
      <c r="N104" s="4">
        <v>26000</v>
      </c>
      <c r="O104" s="9"/>
      <c r="P104" s="9"/>
      <c r="Q104" s="4">
        <v>26000</v>
      </c>
      <c r="R104" s="9"/>
      <c r="S104" s="9"/>
      <c r="T104" s="4">
        <v>26000</v>
      </c>
      <c r="U104" s="9"/>
      <c r="V104" s="9"/>
      <c r="W104" s="4">
        <v>26000</v>
      </c>
      <c r="X104" s="9"/>
      <c r="Y104" s="9"/>
      <c r="Z104" s="4">
        <v>26000</v>
      </c>
      <c r="AA104" s="9"/>
      <c r="AB104" s="9"/>
    </row>
    <row r="105" spans="1:28" x14ac:dyDescent="0.3">
      <c r="A105" s="19" t="s">
        <v>21</v>
      </c>
      <c r="B105" s="19" t="s">
        <v>20</v>
      </c>
      <c r="C105" s="3" t="s">
        <v>136</v>
      </c>
      <c r="D105" s="3" t="s">
        <v>104</v>
      </c>
      <c r="E105" s="8" t="s">
        <v>73</v>
      </c>
      <c r="F105" s="13" t="s">
        <v>60</v>
      </c>
      <c r="G105" s="3" t="s">
        <v>57</v>
      </c>
      <c r="H105" s="3"/>
      <c r="I105" s="3"/>
      <c r="J105" s="3" t="s">
        <v>88</v>
      </c>
      <c r="K105" s="4">
        <v>28000</v>
      </c>
      <c r="L105" s="9"/>
      <c r="M105" s="9"/>
      <c r="N105" s="4">
        <v>28000</v>
      </c>
      <c r="O105" s="9"/>
      <c r="P105" s="9"/>
      <c r="Q105" s="4">
        <v>28000</v>
      </c>
      <c r="R105" s="9"/>
      <c r="S105" s="9"/>
      <c r="T105" s="4">
        <v>28000</v>
      </c>
      <c r="U105" s="9"/>
      <c r="V105" s="9"/>
      <c r="W105" s="4">
        <v>28000</v>
      </c>
      <c r="X105" s="9"/>
      <c r="Y105" s="9"/>
      <c r="Z105" s="4">
        <v>28000</v>
      </c>
      <c r="AA105" s="9"/>
      <c r="AB105" s="9"/>
    </row>
    <row r="106" spans="1:28" ht="14.4" x14ac:dyDescent="0.3">
      <c r="A106" s="19" t="s">
        <v>21</v>
      </c>
      <c r="B106" s="3" t="s">
        <v>20</v>
      </c>
      <c r="C106" s="3" t="s">
        <v>133</v>
      </c>
      <c r="D106" s="19" t="s">
        <v>17</v>
      </c>
      <c r="E106" s="19" t="s">
        <v>73</v>
      </c>
      <c r="F106" s="18" t="s">
        <v>60</v>
      </c>
      <c r="G106" s="19" t="s">
        <v>59</v>
      </c>
      <c r="H106" s="22" t="s">
        <v>96</v>
      </c>
      <c r="I106" s="19" t="s">
        <v>157</v>
      </c>
      <c r="J106" s="3" t="s">
        <v>50</v>
      </c>
      <c r="K106" s="4">
        <v>4904.1000000000004</v>
      </c>
      <c r="L106" s="4">
        <f t="shared" ref="L106:L111" si="140">K106*0.75</f>
        <v>3678.0750000000003</v>
      </c>
      <c r="M106" s="4">
        <f t="shared" ref="M106:M111" si="141">K106*1.25</f>
        <v>6130.125</v>
      </c>
      <c r="N106" s="4">
        <v>4904.1000000000004</v>
      </c>
      <c r="O106" s="4">
        <f t="shared" ref="O106:O111" si="142">N106*0.75</f>
        <v>3678.0750000000003</v>
      </c>
      <c r="P106" s="4">
        <f t="shared" ref="P106:P111" si="143">N106*1.25</f>
        <v>6130.125</v>
      </c>
      <c r="Q106" s="4">
        <v>4904.1000000000004</v>
      </c>
      <c r="R106" s="4">
        <f t="shared" ref="R106:R111" si="144">Q106*0.75</f>
        <v>3678.0750000000003</v>
      </c>
      <c r="S106" s="4">
        <f t="shared" ref="S106:S111" si="145">Q106*1.25</f>
        <v>6130.125</v>
      </c>
      <c r="T106" s="4">
        <v>4904.1000000000004</v>
      </c>
      <c r="U106" s="4">
        <f t="shared" ref="U106:U111" si="146">T106*0.75</f>
        <v>3678.0750000000003</v>
      </c>
      <c r="V106" s="4">
        <f t="shared" ref="V106:V111" si="147">T106*1.25</f>
        <v>6130.125</v>
      </c>
      <c r="W106" s="4">
        <v>4904.1000000000004</v>
      </c>
      <c r="X106" s="4">
        <f t="shared" ref="X106:X111" si="148">W106*0.75</f>
        <v>3678.0750000000003</v>
      </c>
      <c r="Y106" s="4">
        <f t="shared" ref="Y106:Y111" si="149">W106*1.25</f>
        <v>6130.125</v>
      </c>
      <c r="Z106" s="4">
        <v>4904.1000000000004</v>
      </c>
      <c r="AA106" s="4">
        <f t="shared" ref="AA106:AA111" si="150">Z106*0.75</f>
        <v>3678.0750000000003</v>
      </c>
      <c r="AB106" s="4">
        <f t="shared" ref="AB106:AB111" si="151">Z106*1.25</f>
        <v>6130.125</v>
      </c>
    </row>
    <row r="107" spans="1:28" ht="14.4" x14ac:dyDescent="0.3">
      <c r="A107" s="19" t="s">
        <v>21</v>
      </c>
      <c r="B107" s="3" t="s">
        <v>20</v>
      </c>
      <c r="C107" s="3" t="s">
        <v>134</v>
      </c>
      <c r="D107" s="19" t="s">
        <v>17</v>
      </c>
      <c r="E107" s="19" t="s">
        <v>73</v>
      </c>
      <c r="F107" s="18" t="s">
        <v>60</v>
      </c>
      <c r="G107" s="19" t="s">
        <v>59</v>
      </c>
      <c r="H107" s="22" t="s">
        <v>96</v>
      </c>
      <c r="I107" s="19" t="s">
        <v>158</v>
      </c>
      <c r="J107" s="3" t="s">
        <v>50</v>
      </c>
      <c r="K107" s="4">
        <v>6409.8</v>
      </c>
      <c r="L107" s="4">
        <f t="shared" si="140"/>
        <v>4807.3500000000004</v>
      </c>
      <c r="M107" s="4">
        <f t="shared" si="141"/>
        <v>8012.25</v>
      </c>
      <c r="N107" s="4">
        <v>6409.8</v>
      </c>
      <c r="O107" s="4">
        <f t="shared" si="142"/>
        <v>4807.3500000000004</v>
      </c>
      <c r="P107" s="4">
        <f t="shared" si="143"/>
        <v>8012.25</v>
      </c>
      <c r="Q107" s="4">
        <v>6409.8</v>
      </c>
      <c r="R107" s="4">
        <f t="shared" si="144"/>
        <v>4807.3500000000004</v>
      </c>
      <c r="S107" s="4">
        <f t="shared" si="145"/>
        <v>8012.25</v>
      </c>
      <c r="T107" s="4">
        <v>6409.8</v>
      </c>
      <c r="U107" s="4">
        <f t="shared" si="146"/>
        <v>4807.3500000000004</v>
      </c>
      <c r="V107" s="4">
        <f t="shared" si="147"/>
        <v>8012.25</v>
      </c>
      <c r="W107" s="4">
        <v>6409.8</v>
      </c>
      <c r="X107" s="4">
        <f t="shared" si="148"/>
        <v>4807.3500000000004</v>
      </c>
      <c r="Y107" s="4">
        <f t="shared" si="149"/>
        <v>8012.25</v>
      </c>
      <c r="Z107" s="4">
        <v>6409.8</v>
      </c>
      <c r="AA107" s="4">
        <f t="shared" si="150"/>
        <v>4807.3500000000004</v>
      </c>
      <c r="AB107" s="4">
        <f t="shared" si="151"/>
        <v>8012.25</v>
      </c>
    </row>
    <row r="108" spans="1:28" ht="14.4" x14ac:dyDescent="0.3">
      <c r="A108" s="19" t="s">
        <v>21</v>
      </c>
      <c r="B108" s="3" t="s">
        <v>20</v>
      </c>
      <c r="C108" s="3" t="s">
        <v>137</v>
      </c>
      <c r="D108" s="19" t="s">
        <v>17</v>
      </c>
      <c r="E108" s="19" t="s">
        <v>73</v>
      </c>
      <c r="F108" s="18" t="s">
        <v>60</v>
      </c>
      <c r="G108" s="19" t="s">
        <v>59</v>
      </c>
      <c r="H108" s="22" t="s">
        <v>96</v>
      </c>
      <c r="I108" s="19" t="s">
        <v>158</v>
      </c>
      <c r="J108" s="3" t="s">
        <v>50</v>
      </c>
      <c r="K108" s="4">
        <v>6791.4</v>
      </c>
      <c r="L108" s="4">
        <f t="shared" si="140"/>
        <v>5093.5499999999993</v>
      </c>
      <c r="M108" s="4">
        <f t="shared" si="141"/>
        <v>8489.25</v>
      </c>
      <c r="N108" s="4">
        <v>6791.4</v>
      </c>
      <c r="O108" s="4">
        <f t="shared" si="142"/>
        <v>5093.5499999999993</v>
      </c>
      <c r="P108" s="4">
        <f t="shared" si="143"/>
        <v>8489.25</v>
      </c>
      <c r="Q108" s="4">
        <v>6791.4</v>
      </c>
      <c r="R108" s="4">
        <f t="shared" si="144"/>
        <v>5093.5499999999993</v>
      </c>
      <c r="S108" s="4">
        <f t="shared" si="145"/>
        <v>8489.25</v>
      </c>
      <c r="T108" s="4">
        <v>6791.4</v>
      </c>
      <c r="U108" s="4">
        <f t="shared" si="146"/>
        <v>5093.5499999999993</v>
      </c>
      <c r="V108" s="4">
        <f t="shared" si="147"/>
        <v>8489.25</v>
      </c>
      <c r="W108" s="4">
        <v>6791.4</v>
      </c>
      <c r="X108" s="4">
        <f t="shared" si="148"/>
        <v>5093.5499999999993</v>
      </c>
      <c r="Y108" s="4">
        <f t="shared" si="149"/>
        <v>8489.25</v>
      </c>
      <c r="Z108" s="4">
        <v>6791.4</v>
      </c>
      <c r="AA108" s="4">
        <f t="shared" si="150"/>
        <v>5093.5499999999993</v>
      </c>
      <c r="AB108" s="4">
        <f t="shared" si="151"/>
        <v>8489.25</v>
      </c>
    </row>
    <row r="109" spans="1:28" ht="14.4" x14ac:dyDescent="0.3">
      <c r="A109" s="19" t="s">
        <v>21</v>
      </c>
      <c r="B109" s="3" t="s">
        <v>20</v>
      </c>
      <c r="C109" s="3" t="s">
        <v>135</v>
      </c>
      <c r="D109" s="19" t="s">
        <v>17</v>
      </c>
      <c r="E109" s="19" t="s">
        <v>73</v>
      </c>
      <c r="F109" s="18" t="s">
        <v>60</v>
      </c>
      <c r="G109" s="19" t="s">
        <v>59</v>
      </c>
      <c r="H109" s="22" t="s">
        <v>96</v>
      </c>
      <c r="I109" s="19" t="s">
        <v>159</v>
      </c>
      <c r="J109" s="3" t="s">
        <v>50</v>
      </c>
      <c r="K109" s="4">
        <v>7108.2</v>
      </c>
      <c r="L109" s="4">
        <f t="shared" si="140"/>
        <v>5331.15</v>
      </c>
      <c r="M109" s="4">
        <f t="shared" si="141"/>
        <v>8885.25</v>
      </c>
      <c r="N109" s="4">
        <v>7108.2</v>
      </c>
      <c r="O109" s="4">
        <f t="shared" si="142"/>
        <v>5331.15</v>
      </c>
      <c r="P109" s="4">
        <f t="shared" si="143"/>
        <v>8885.25</v>
      </c>
      <c r="Q109" s="4">
        <v>7108.2</v>
      </c>
      <c r="R109" s="4">
        <f t="shared" si="144"/>
        <v>5331.15</v>
      </c>
      <c r="S109" s="4">
        <f t="shared" si="145"/>
        <v>8885.25</v>
      </c>
      <c r="T109" s="4">
        <v>7108.2</v>
      </c>
      <c r="U109" s="4">
        <f t="shared" si="146"/>
        <v>5331.15</v>
      </c>
      <c r="V109" s="4">
        <f t="shared" si="147"/>
        <v>8885.25</v>
      </c>
      <c r="W109" s="4">
        <v>7108.2</v>
      </c>
      <c r="X109" s="4">
        <f t="shared" si="148"/>
        <v>5331.15</v>
      </c>
      <c r="Y109" s="4">
        <f t="shared" si="149"/>
        <v>8885.25</v>
      </c>
      <c r="Z109" s="4">
        <v>7108.2</v>
      </c>
      <c r="AA109" s="4">
        <f t="shared" si="150"/>
        <v>5331.15</v>
      </c>
      <c r="AB109" s="4">
        <f t="shared" si="151"/>
        <v>8885.25</v>
      </c>
    </row>
    <row r="110" spans="1:28" ht="14.4" x14ac:dyDescent="0.3">
      <c r="A110" s="19" t="s">
        <v>21</v>
      </c>
      <c r="B110" s="3" t="s">
        <v>20</v>
      </c>
      <c r="C110" s="3" t="s">
        <v>138</v>
      </c>
      <c r="D110" s="19" t="s">
        <v>17</v>
      </c>
      <c r="E110" s="19" t="s">
        <v>73</v>
      </c>
      <c r="F110" s="18" t="s">
        <v>60</v>
      </c>
      <c r="G110" s="19" t="s">
        <v>59</v>
      </c>
      <c r="H110" s="22" t="s">
        <v>96</v>
      </c>
      <c r="I110" s="19" t="s">
        <v>159</v>
      </c>
      <c r="J110" s="3" t="s">
        <v>50</v>
      </c>
      <c r="K110" s="4">
        <v>10258.200000000001</v>
      </c>
      <c r="L110" s="4">
        <f t="shared" si="140"/>
        <v>7693.6500000000005</v>
      </c>
      <c r="M110" s="4">
        <f t="shared" si="141"/>
        <v>12822.75</v>
      </c>
      <c r="N110" s="4">
        <v>10258.200000000001</v>
      </c>
      <c r="O110" s="4">
        <f t="shared" si="142"/>
        <v>7693.6500000000005</v>
      </c>
      <c r="P110" s="4">
        <f t="shared" si="143"/>
        <v>12822.75</v>
      </c>
      <c r="Q110" s="4">
        <v>10258.200000000001</v>
      </c>
      <c r="R110" s="4">
        <f t="shared" si="144"/>
        <v>7693.6500000000005</v>
      </c>
      <c r="S110" s="4">
        <f t="shared" si="145"/>
        <v>12822.75</v>
      </c>
      <c r="T110" s="4">
        <v>10258.200000000001</v>
      </c>
      <c r="U110" s="4">
        <f t="shared" si="146"/>
        <v>7693.6500000000005</v>
      </c>
      <c r="V110" s="4">
        <f t="shared" si="147"/>
        <v>12822.75</v>
      </c>
      <c r="W110" s="4">
        <v>10258.200000000001</v>
      </c>
      <c r="X110" s="4">
        <f t="shared" si="148"/>
        <v>7693.6500000000005</v>
      </c>
      <c r="Y110" s="4">
        <f t="shared" si="149"/>
        <v>12822.75</v>
      </c>
      <c r="Z110" s="4">
        <v>10258.200000000001</v>
      </c>
      <c r="AA110" s="4">
        <f t="shared" si="150"/>
        <v>7693.6500000000005</v>
      </c>
      <c r="AB110" s="4">
        <f t="shared" si="151"/>
        <v>12822.75</v>
      </c>
    </row>
    <row r="111" spans="1:28" ht="14.4" x14ac:dyDescent="0.3">
      <c r="A111" s="19" t="s">
        <v>21</v>
      </c>
      <c r="B111" s="3" t="s">
        <v>20</v>
      </c>
      <c r="C111" s="3" t="s">
        <v>136</v>
      </c>
      <c r="D111" s="19" t="s">
        <v>17</v>
      </c>
      <c r="E111" s="19" t="s">
        <v>73</v>
      </c>
      <c r="F111" s="18" t="s">
        <v>60</v>
      </c>
      <c r="G111" s="19" t="s">
        <v>59</v>
      </c>
      <c r="H111" s="22" t="s">
        <v>96</v>
      </c>
      <c r="I111" s="19" t="s">
        <v>160</v>
      </c>
      <c r="J111" s="3" t="s">
        <v>50</v>
      </c>
      <c r="K111" s="4">
        <v>9459.9</v>
      </c>
      <c r="L111" s="4">
        <f t="shared" si="140"/>
        <v>7094.9249999999993</v>
      </c>
      <c r="M111" s="4">
        <f t="shared" si="141"/>
        <v>11824.875</v>
      </c>
      <c r="N111" s="4">
        <v>9459.9</v>
      </c>
      <c r="O111" s="4">
        <f t="shared" si="142"/>
        <v>7094.9249999999993</v>
      </c>
      <c r="P111" s="4">
        <f t="shared" si="143"/>
        <v>11824.875</v>
      </c>
      <c r="Q111" s="4">
        <v>9459.9</v>
      </c>
      <c r="R111" s="4">
        <f t="shared" si="144"/>
        <v>7094.9249999999993</v>
      </c>
      <c r="S111" s="4">
        <f t="shared" si="145"/>
        <v>11824.875</v>
      </c>
      <c r="T111" s="4">
        <v>9459.9</v>
      </c>
      <c r="U111" s="4">
        <f t="shared" si="146"/>
        <v>7094.9249999999993</v>
      </c>
      <c r="V111" s="4">
        <f t="shared" si="147"/>
        <v>11824.875</v>
      </c>
      <c r="W111" s="4">
        <v>9459.9</v>
      </c>
      <c r="X111" s="4">
        <f t="shared" si="148"/>
        <v>7094.9249999999993</v>
      </c>
      <c r="Y111" s="4">
        <f t="shared" si="149"/>
        <v>11824.875</v>
      </c>
      <c r="Z111" s="4">
        <v>9459.9</v>
      </c>
      <c r="AA111" s="4">
        <f t="shared" si="150"/>
        <v>7094.9249999999993</v>
      </c>
      <c r="AB111" s="4">
        <f t="shared" si="151"/>
        <v>11824.875</v>
      </c>
    </row>
    <row r="112" spans="1:28" ht="14.4" x14ac:dyDescent="0.3">
      <c r="A112" s="19" t="s">
        <v>21</v>
      </c>
      <c r="B112" s="3" t="s">
        <v>20</v>
      </c>
      <c r="C112" s="3" t="s">
        <v>167</v>
      </c>
      <c r="D112" s="8" t="s">
        <v>30</v>
      </c>
      <c r="E112" s="8" t="s">
        <v>74</v>
      </c>
      <c r="F112" s="13" t="s">
        <v>60</v>
      </c>
      <c r="G112" s="6" t="s">
        <v>59</v>
      </c>
      <c r="H112" s="22" t="s">
        <v>96</v>
      </c>
      <c r="I112" s="19" t="s">
        <v>161</v>
      </c>
      <c r="J112" s="3" t="s">
        <v>50</v>
      </c>
      <c r="K112" s="11">
        <v>1E-4</v>
      </c>
      <c r="L112" s="11">
        <v>0</v>
      </c>
      <c r="M112" s="11">
        <v>2.0000000000000001E-4</v>
      </c>
      <c r="N112" s="11">
        <v>1E-4</v>
      </c>
      <c r="O112" s="11">
        <v>0</v>
      </c>
      <c r="P112" s="11">
        <v>2.0000000000000001E-4</v>
      </c>
      <c r="Q112" s="11">
        <v>0.02</v>
      </c>
      <c r="R112" s="11">
        <f>Q112*0.75</f>
        <v>1.4999999999999999E-2</v>
      </c>
      <c r="S112" s="11">
        <f>Q112*1.25</f>
        <v>2.5000000000000001E-2</v>
      </c>
      <c r="T112" s="11">
        <v>0.14000000000000001</v>
      </c>
      <c r="U112" s="11">
        <f>T112*0.75</f>
        <v>0.10500000000000001</v>
      </c>
      <c r="V112" s="11">
        <f>T112*1.25</f>
        <v>0.17500000000000002</v>
      </c>
      <c r="W112" s="6">
        <v>0.2</v>
      </c>
      <c r="X112" s="6">
        <f>W112*0.75</f>
        <v>0.15000000000000002</v>
      </c>
      <c r="Y112" s="6">
        <f>W112*1.25</f>
        <v>0.25</v>
      </c>
      <c r="Z112" s="6">
        <v>0.25</v>
      </c>
      <c r="AA112" s="6">
        <f>Z112*0.75</f>
        <v>0.1875</v>
      </c>
      <c r="AB112" s="6">
        <f>Z112*1.25</f>
        <v>0.3125</v>
      </c>
    </row>
    <row r="113" spans="1:28" ht="14.4" x14ac:dyDescent="0.3">
      <c r="A113" s="19" t="s">
        <v>21</v>
      </c>
      <c r="B113" s="3" t="s">
        <v>20</v>
      </c>
      <c r="C113" s="3" t="s">
        <v>155</v>
      </c>
      <c r="D113" s="8" t="s">
        <v>30</v>
      </c>
      <c r="E113" s="8" t="s">
        <v>74</v>
      </c>
      <c r="F113" s="13" t="s">
        <v>60</v>
      </c>
      <c r="G113" s="6" t="s">
        <v>59</v>
      </c>
      <c r="H113" s="22" t="s">
        <v>96</v>
      </c>
      <c r="I113" s="19" t="s">
        <v>161</v>
      </c>
      <c r="J113" s="3" t="s">
        <v>50</v>
      </c>
      <c r="K113" s="11">
        <v>1E-4</v>
      </c>
      <c r="L113" s="11">
        <v>0</v>
      </c>
      <c r="M113" s="11">
        <v>2.0000000000000001E-4</v>
      </c>
      <c r="N113" s="11">
        <v>1E-4</v>
      </c>
      <c r="O113" s="11">
        <v>0</v>
      </c>
      <c r="P113" s="11">
        <v>2.0000000000000001E-4</v>
      </c>
      <c r="Q113" s="11">
        <v>0.02</v>
      </c>
      <c r="R113" s="11">
        <f>Q113*0.75</f>
        <v>1.4999999999999999E-2</v>
      </c>
      <c r="S113" s="11">
        <f>Q113*1.25</f>
        <v>2.5000000000000001E-2</v>
      </c>
      <c r="T113" s="11">
        <v>0.14000000000000001</v>
      </c>
      <c r="U113" s="11">
        <f>T113*0.75</f>
        <v>0.10500000000000001</v>
      </c>
      <c r="V113" s="11">
        <f>T113*1.25</f>
        <v>0.17500000000000002</v>
      </c>
      <c r="W113" s="6">
        <v>0.2</v>
      </c>
      <c r="X113" s="6">
        <f>W113*0.75</f>
        <v>0.15000000000000002</v>
      </c>
      <c r="Y113" s="6">
        <f>W113*1.25</f>
        <v>0.25</v>
      </c>
      <c r="Z113" s="6">
        <v>0.27</v>
      </c>
      <c r="AA113" s="6">
        <f>Z113*0.75</f>
        <v>0.20250000000000001</v>
      </c>
      <c r="AB113" s="6">
        <f>Z113*1.25</f>
        <v>0.33750000000000002</v>
      </c>
    </row>
    <row r="114" spans="1:28" ht="14.4" x14ac:dyDescent="0.3">
      <c r="A114" s="19" t="s">
        <v>21</v>
      </c>
      <c r="B114" s="3" t="s">
        <v>20</v>
      </c>
      <c r="C114" s="3" t="s">
        <v>133</v>
      </c>
      <c r="D114" s="19" t="s">
        <v>224</v>
      </c>
      <c r="E114" s="19" t="s">
        <v>73</v>
      </c>
      <c r="F114" s="18" t="s">
        <v>60</v>
      </c>
      <c r="G114" s="19" t="s">
        <v>59</v>
      </c>
      <c r="H114" s="22" t="s">
        <v>96</v>
      </c>
      <c r="I114" s="19" t="s">
        <v>157</v>
      </c>
      <c r="J114" s="3" t="s">
        <v>50</v>
      </c>
      <c r="K114" s="4">
        <v>544.9</v>
      </c>
      <c r="L114" s="4">
        <f t="shared" ref="L114:L119" si="152">K114*0.75</f>
        <v>408.67499999999995</v>
      </c>
      <c r="M114" s="4">
        <f t="shared" ref="M114:M119" si="153">K114*1.25</f>
        <v>681.125</v>
      </c>
      <c r="N114" s="4">
        <v>544.9</v>
      </c>
      <c r="O114" s="4">
        <f t="shared" ref="O114:O119" si="154">N114*0.75</f>
        <v>408.67499999999995</v>
      </c>
      <c r="P114" s="4">
        <f t="shared" ref="P114:P119" si="155">N114*1.25</f>
        <v>681.125</v>
      </c>
      <c r="Q114" s="4">
        <v>544.9</v>
      </c>
      <c r="R114" s="4">
        <f t="shared" ref="R114:R119" si="156">Q114*0.75</f>
        <v>408.67499999999995</v>
      </c>
      <c r="S114" s="4">
        <f t="shared" ref="S114:S119" si="157">Q114*1.25</f>
        <v>681.125</v>
      </c>
      <c r="T114" s="4">
        <v>544.9</v>
      </c>
      <c r="U114" s="4">
        <f t="shared" ref="U114:U119" si="158">T114*0.75</f>
        <v>408.67499999999995</v>
      </c>
      <c r="V114" s="4">
        <f t="shared" ref="V114:V119" si="159">T114*1.25</f>
        <v>681.125</v>
      </c>
      <c r="W114" s="4">
        <v>544.9</v>
      </c>
      <c r="X114" s="4">
        <f t="shared" ref="X114:X119" si="160">W114*0.75</f>
        <v>408.67499999999995</v>
      </c>
      <c r="Y114" s="4">
        <f t="shared" ref="Y114:Y119" si="161">W114*1.25</f>
        <v>681.125</v>
      </c>
      <c r="Z114" s="4">
        <v>544.9</v>
      </c>
      <c r="AA114" s="4">
        <f t="shared" ref="AA114:AA119" si="162">Z114*0.75</f>
        <v>408.67499999999995</v>
      </c>
      <c r="AB114" s="4">
        <f t="shared" ref="AB114:AB119" si="163">Z114*1.25</f>
        <v>681.125</v>
      </c>
    </row>
    <row r="115" spans="1:28" ht="14.4" x14ac:dyDescent="0.3">
      <c r="A115" s="19" t="s">
        <v>21</v>
      </c>
      <c r="B115" s="3" t="s">
        <v>20</v>
      </c>
      <c r="C115" s="3" t="s">
        <v>134</v>
      </c>
      <c r="D115" s="19" t="s">
        <v>224</v>
      </c>
      <c r="E115" s="19" t="s">
        <v>73</v>
      </c>
      <c r="F115" s="18" t="s">
        <v>60</v>
      </c>
      <c r="G115" s="19" t="s">
        <v>59</v>
      </c>
      <c r="H115" s="22" t="s">
        <v>96</v>
      </c>
      <c r="I115" s="19" t="s">
        <v>158</v>
      </c>
      <c r="J115" s="3" t="s">
        <v>50</v>
      </c>
      <c r="K115" s="4">
        <v>712.2</v>
      </c>
      <c r="L115" s="4">
        <f t="shared" si="152"/>
        <v>534.15000000000009</v>
      </c>
      <c r="M115" s="4">
        <f t="shared" si="153"/>
        <v>890.25</v>
      </c>
      <c r="N115" s="4">
        <v>712.2</v>
      </c>
      <c r="O115" s="4">
        <f t="shared" si="154"/>
        <v>534.15000000000009</v>
      </c>
      <c r="P115" s="4">
        <f t="shared" si="155"/>
        <v>890.25</v>
      </c>
      <c r="Q115" s="4">
        <v>712.2</v>
      </c>
      <c r="R115" s="4">
        <f t="shared" si="156"/>
        <v>534.15000000000009</v>
      </c>
      <c r="S115" s="4">
        <f t="shared" si="157"/>
        <v>890.25</v>
      </c>
      <c r="T115" s="4">
        <v>712.2</v>
      </c>
      <c r="U115" s="4">
        <f t="shared" si="158"/>
        <v>534.15000000000009</v>
      </c>
      <c r="V115" s="4">
        <f t="shared" si="159"/>
        <v>890.25</v>
      </c>
      <c r="W115" s="4">
        <v>712.2</v>
      </c>
      <c r="X115" s="4">
        <f t="shared" si="160"/>
        <v>534.15000000000009</v>
      </c>
      <c r="Y115" s="4">
        <f t="shared" si="161"/>
        <v>890.25</v>
      </c>
      <c r="Z115" s="4">
        <v>712.2</v>
      </c>
      <c r="AA115" s="4">
        <f t="shared" si="162"/>
        <v>534.15000000000009</v>
      </c>
      <c r="AB115" s="4">
        <f t="shared" si="163"/>
        <v>890.25</v>
      </c>
    </row>
    <row r="116" spans="1:28" ht="14.4" x14ac:dyDescent="0.3">
      <c r="A116" s="19" t="s">
        <v>21</v>
      </c>
      <c r="B116" s="3" t="s">
        <v>20</v>
      </c>
      <c r="C116" s="3" t="s">
        <v>137</v>
      </c>
      <c r="D116" s="19" t="s">
        <v>224</v>
      </c>
      <c r="E116" s="19" t="s">
        <v>73</v>
      </c>
      <c r="F116" s="18" t="s">
        <v>60</v>
      </c>
      <c r="G116" s="19" t="s">
        <v>59</v>
      </c>
      <c r="H116" s="22" t="s">
        <v>96</v>
      </c>
      <c r="I116" s="19" t="s">
        <v>158</v>
      </c>
      <c r="J116" s="3" t="s">
        <v>50</v>
      </c>
      <c r="K116" s="4">
        <v>754.6</v>
      </c>
      <c r="L116" s="4">
        <f t="shared" si="152"/>
        <v>565.95000000000005</v>
      </c>
      <c r="M116" s="4">
        <f t="shared" si="153"/>
        <v>943.25</v>
      </c>
      <c r="N116" s="4">
        <v>754.6</v>
      </c>
      <c r="O116" s="4">
        <f t="shared" si="154"/>
        <v>565.95000000000005</v>
      </c>
      <c r="P116" s="4">
        <f t="shared" si="155"/>
        <v>943.25</v>
      </c>
      <c r="Q116" s="4">
        <v>754.6</v>
      </c>
      <c r="R116" s="4">
        <f t="shared" si="156"/>
        <v>565.95000000000005</v>
      </c>
      <c r="S116" s="4">
        <f t="shared" si="157"/>
        <v>943.25</v>
      </c>
      <c r="T116" s="4">
        <v>754.6</v>
      </c>
      <c r="U116" s="4">
        <f t="shared" si="158"/>
        <v>565.95000000000005</v>
      </c>
      <c r="V116" s="4">
        <f t="shared" si="159"/>
        <v>943.25</v>
      </c>
      <c r="W116" s="4">
        <v>754.6</v>
      </c>
      <c r="X116" s="4">
        <f t="shared" si="160"/>
        <v>565.95000000000005</v>
      </c>
      <c r="Y116" s="4">
        <f t="shared" si="161"/>
        <v>943.25</v>
      </c>
      <c r="Z116" s="4">
        <v>754.6</v>
      </c>
      <c r="AA116" s="4">
        <f t="shared" si="162"/>
        <v>565.95000000000005</v>
      </c>
      <c r="AB116" s="4">
        <f t="shared" si="163"/>
        <v>943.25</v>
      </c>
    </row>
    <row r="117" spans="1:28" ht="14.4" x14ac:dyDescent="0.3">
      <c r="A117" s="19" t="s">
        <v>21</v>
      </c>
      <c r="B117" s="3" t="s">
        <v>20</v>
      </c>
      <c r="C117" s="3" t="s">
        <v>135</v>
      </c>
      <c r="D117" s="19" t="s">
        <v>224</v>
      </c>
      <c r="E117" s="19" t="s">
        <v>73</v>
      </c>
      <c r="F117" s="18" t="s">
        <v>60</v>
      </c>
      <c r="G117" s="19" t="s">
        <v>59</v>
      </c>
      <c r="H117" s="22" t="s">
        <v>96</v>
      </c>
      <c r="I117" s="19" t="s">
        <v>159</v>
      </c>
      <c r="J117" s="3" t="s">
        <v>50</v>
      </c>
      <c r="K117" s="4">
        <v>789.80000000000007</v>
      </c>
      <c r="L117" s="4">
        <f t="shared" si="152"/>
        <v>592.35</v>
      </c>
      <c r="M117" s="4">
        <f t="shared" si="153"/>
        <v>987.25000000000011</v>
      </c>
      <c r="N117" s="4">
        <v>789.80000000000007</v>
      </c>
      <c r="O117" s="4">
        <f t="shared" si="154"/>
        <v>592.35</v>
      </c>
      <c r="P117" s="4">
        <f t="shared" si="155"/>
        <v>987.25000000000011</v>
      </c>
      <c r="Q117" s="4">
        <v>789.80000000000007</v>
      </c>
      <c r="R117" s="4">
        <f t="shared" si="156"/>
        <v>592.35</v>
      </c>
      <c r="S117" s="4">
        <f t="shared" si="157"/>
        <v>987.25000000000011</v>
      </c>
      <c r="T117" s="4">
        <v>789.80000000000007</v>
      </c>
      <c r="U117" s="4">
        <f t="shared" si="158"/>
        <v>592.35</v>
      </c>
      <c r="V117" s="4">
        <f t="shared" si="159"/>
        <v>987.25000000000011</v>
      </c>
      <c r="W117" s="4">
        <v>789.80000000000007</v>
      </c>
      <c r="X117" s="4">
        <f t="shared" si="160"/>
        <v>592.35</v>
      </c>
      <c r="Y117" s="4">
        <f t="shared" si="161"/>
        <v>987.25000000000011</v>
      </c>
      <c r="Z117" s="4">
        <v>789.80000000000007</v>
      </c>
      <c r="AA117" s="4">
        <f t="shared" si="162"/>
        <v>592.35</v>
      </c>
      <c r="AB117" s="4">
        <f t="shared" si="163"/>
        <v>987.25000000000011</v>
      </c>
    </row>
    <row r="118" spans="1:28" ht="14.4" x14ac:dyDescent="0.3">
      <c r="A118" s="19" t="s">
        <v>21</v>
      </c>
      <c r="B118" s="3" t="s">
        <v>20</v>
      </c>
      <c r="C118" s="3" t="s">
        <v>138</v>
      </c>
      <c r="D118" s="19" t="s">
        <v>224</v>
      </c>
      <c r="E118" s="19" t="s">
        <v>73</v>
      </c>
      <c r="F118" s="18" t="s">
        <v>60</v>
      </c>
      <c r="G118" s="19" t="s">
        <v>59</v>
      </c>
      <c r="H118" s="22" t="s">
        <v>96</v>
      </c>
      <c r="I118" s="19" t="s">
        <v>159</v>
      </c>
      <c r="J118" s="3" t="s">
        <v>50</v>
      </c>
      <c r="K118" s="4">
        <v>1139.8</v>
      </c>
      <c r="L118" s="4">
        <f t="shared" si="152"/>
        <v>854.84999999999991</v>
      </c>
      <c r="M118" s="4">
        <f t="shared" si="153"/>
        <v>1424.75</v>
      </c>
      <c r="N118" s="4">
        <v>1139.8</v>
      </c>
      <c r="O118" s="4">
        <f t="shared" si="154"/>
        <v>854.84999999999991</v>
      </c>
      <c r="P118" s="4">
        <f t="shared" si="155"/>
        <v>1424.75</v>
      </c>
      <c r="Q118" s="4">
        <v>1139.8</v>
      </c>
      <c r="R118" s="4">
        <f t="shared" si="156"/>
        <v>854.84999999999991</v>
      </c>
      <c r="S118" s="4">
        <f t="shared" si="157"/>
        <v>1424.75</v>
      </c>
      <c r="T118" s="4">
        <v>1139.8</v>
      </c>
      <c r="U118" s="4">
        <f t="shared" si="158"/>
        <v>854.84999999999991</v>
      </c>
      <c r="V118" s="4">
        <f t="shared" si="159"/>
        <v>1424.75</v>
      </c>
      <c r="W118" s="4">
        <v>1139.8</v>
      </c>
      <c r="X118" s="4">
        <f t="shared" si="160"/>
        <v>854.84999999999991</v>
      </c>
      <c r="Y118" s="4">
        <f t="shared" si="161"/>
        <v>1424.75</v>
      </c>
      <c r="Z118" s="4">
        <v>1139.8</v>
      </c>
      <c r="AA118" s="4">
        <f t="shared" si="162"/>
        <v>854.84999999999991</v>
      </c>
      <c r="AB118" s="4">
        <f t="shared" si="163"/>
        <v>1424.75</v>
      </c>
    </row>
    <row r="119" spans="1:28" ht="14.4" x14ac:dyDescent="0.3">
      <c r="A119" s="19" t="s">
        <v>21</v>
      </c>
      <c r="B119" s="3" t="s">
        <v>20</v>
      </c>
      <c r="C119" s="3" t="s">
        <v>136</v>
      </c>
      <c r="D119" s="19" t="s">
        <v>224</v>
      </c>
      <c r="E119" s="19" t="s">
        <v>73</v>
      </c>
      <c r="F119" s="18" t="s">
        <v>60</v>
      </c>
      <c r="G119" s="19" t="s">
        <v>59</v>
      </c>
      <c r="H119" s="22" t="s">
        <v>96</v>
      </c>
      <c r="I119" s="19" t="s">
        <v>160</v>
      </c>
      <c r="J119" s="3" t="s">
        <v>50</v>
      </c>
      <c r="K119" s="4">
        <v>1051.1000000000001</v>
      </c>
      <c r="L119" s="4">
        <f t="shared" si="152"/>
        <v>788.32500000000005</v>
      </c>
      <c r="M119" s="4">
        <f t="shared" si="153"/>
        <v>1313.8750000000002</v>
      </c>
      <c r="N119" s="4">
        <v>1051.1000000000001</v>
      </c>
      <c r="O119" s="4">
        <f t="shared" si="154"/>
        <v>788.32500000000005</v>
      </c>
      <c r="P119" s="4">
        <f t="shared" si="155"/>
        <v>1313.8750000000002</v>
      </c>
      <c r="Q119" s="4">
        <v>1051.1000000000001</v>
      </c>
      <c r="R119" s="4">
        <f t="shared" si="156"/>
        <v>788.32500000000005</v>
      </c>
      <c r="S119" s="4">
        <f t="shared" si="157"/>
        <v>1313.8750000000002</v>
      </c>
      <c r="T119" s="4">
        <v>1051.1000000000001</v>
      </c>
      <c r="U119" s="4">
        <f t="shared" si="158"/>
        <v>788.32500000000005</v>
      </c>
      <c r="V119" s="4">
        <f t="shared" si="159"/>
        <v>1313.8750000000002</v>
      </c>
      <c r="W119" s="4">
        <v>1051.1000000000001</v>
      </c>
      <c r="X119" s="4">
        <f t="shared" si="160"/>
        <v>788.32500000000005</v>
      </c>
      <c r="Y119" s="4">
        <f t="shared" si="161"/>
        <v>1313.8750000000002</v>
      </c>
      <c r="Z119" s="4">
        <v>1051.1000000000001</v>
      </c>
      <c r="AA119" s="4">
        <f t="shared" si="162"/>
        <v>788.32500000000005</v>
      </c>
      <c r="AB119" s="4">
        <f t="shared" si="163"/>
        <v>1313.8750000000002</v>
      </c>
    </row>
    <row r="120" spans="1:28" s="30" customFormat="1" x14ac:dyDescent="0.3">
      <c r="A120" s="19" t="s">
        <v>21</v>
      </c>
      <c r="B120" s="19" t="s">
        <v>20</v>
      </c>
      <c r="C120" s="3" t="s">
        <v>133</v>
      </c>
      <c r="D120" s="3" t="s">
        <v>51</v>
      </c>
      <c r="E120" s="3" t="s">
        <v>76</v>
      </c>
      <c r="F120" s="13" t="s">
        <v>60</v>
      </c>
      <c r="G120" s="3" t="s">
        <v>57</v>
      </c>
      <c r="H120" s="3"/>
      <c r="I120" s="3" t="s">
        <v>162</v>
      </c>
      <c r="J120" s="3" t="s">
        <v>50</v>
      </c>
      <c r="K120" s="29">
        <v>6.06</v>
      </c>
      <c r="L120" s="29">
        <f t="shared" ref="L120:L125" si="164">K120*0.95</f>
        <v>5.7569999999999997</v>
      </c>
      <c r="M120" s="29">
        <f t="shared" ref="M120:M125" si="165">K120*1.05</f>
        <v>6.3629999999999995</v>
      </c>
      <c r="N120" s="29">
        <v>6.06</v>
      </c>
      <c r="O120" s="29">
        <f t="shared" ref="O120:O125" si="166">N120*0.95</f>
        <v>5.7569999999999997</v>
      </c>
      <c r="P120" s="29">
        <f t="shared" ref="P120:P125" si="167">N120*1.05</f>
        <v>6.3629999999999995</v>
      </c>
      <c r="Q120" s="29">
        <v>6.06</v>
      </c>
      <c r="R120" s="29">
        <f t="shared" ref="R120:R125" si="168">Q120*0.95</f>
        <v>5.7569999999999997</v>
      </c>
      <c r="S120" s="29">
        <f t="shared" ref="S120:S125" si="169">Q120*1.05</f>
        <v>6.3629999999999995</v>
      </c>
      <c r="T120" s="29">
        <v>6.06</v>
      </c>
      <c r="U120" s="29">
        <f t="shared" ref="U120:U125" si="170">T120*0.95</f>
        <v>5.7569999999999997</v>
      </c>
      <c r="V120" s="29">
        <f t="shared" ref="V120:V125" si="171">T120*1.05</f>
        <v>6.3629999999999995</v>
      </c>
      <c r="W120" s="29">
        <v>6.06</v>
      </c>
      <c r="X120" s="29">
        <f t="shared" ref="X120:X125" si="172">W120*0.95</f>
        <v>5.7569999999999997</v>
      </c>
      <c r="Y120" s="29">
        <f t="shared" ref="Y120:Y125" si="173">W120*1.05</f>
        <v>6.3629999999999995</v>
      </c>
      <c r="Z120" s="29">
        <v>6.06</v>
      </c>
      <c r="AA120" s="29">
        <f t="shared" ref="AA120:AA125" si="174">Z120*0.95</f>
        <v>5.7569999999999997</v>
      </c>
      <c r="AB120" s="29">
        <f t="shared" ref="AB120:AB125" si="175">Z120*1.05</f>
        <v>6.3629999999999995</v>
      </c>
    </row>
    <row r="121" spans="1:28" s="30" customFormat="1" x14ac:dyDescent="0.3">
      <c r="A121" s="19" t="s">
        <v>21</v>
      </c>
      <c r="B121" s="19" t="s">
        <v>20</v>
      </c>
      <c r="C121" s="3" t="s">
        <v>134</v>
      </c>
      <c r="D121" s="3" t="s">
        <v>51</v>
      </c>
      <c r="E121" s="3" t="s">
        <v>76</v>
      </c>
      <c r="F121" s="13" t="s">
        <v>60</v>
      </c>
      <c r="G121" s="3" t="s">
        <v>57</v>
      </c>
      <c r="H121" s="3"/>
      <c r="I121" s="3" t="s">
        <v>162</v>
      </c>
      <c r="J121" s="3" t="s">
        <v>50</v>
      </c>
      <c r="K121" s="29">
        <v>8.07</v>
      </c>
      <c r="L121" s="29">
        <f t="shared" si="164"/>
        <v>7.6665000000000001</v>
      </c>
      <c r="M121" s="29">
        <f t="shared" si="165"/>
        <v>8.4735000000000014</v>
      </c>
      <c r="N121" s="29">
        <v>8.07</v>
      </c>
      <c r="O121" s="29">
        <f t="shared" si="166"/>
        <v>7.6665000000000001</v>
      </c>
      <c r="P121" s="29">
        <f t="shared" si="167"/>
        <v>8.4735000000000014</v>
      </c>
      <c r="Q121" s="29">
        <v>8.07</v>
      </c>
      <c r="R121" s="29">
        <f t="shared" si="168"/>
        <v>7.6665000000000001</v>
      </c>
      <c r="S121" s="29">
        <f t="shared" si="169"/>
        <v>8.4735000000000014</v>
      </c>
      <c r="T121" s="29">
        <v>8.07</v>
      </c>
      <c r="U121" s="29">
        <f t="shared" si="170"/>
        <v>7.6665000000000001</v>
      </c>
      <c r="V121" s="29">
        <f t="shared" si="171"/>
        <v>8.4735000000000014</v>
      </c>
      <c r="W121" s="29">
        <v>8.07</v>
      </c>
      <c r="X121" s="29">
        <f t="shared" si="172"/>
        <v>7.6665000000000001</v>
      </c>
      <c r="Y121" s="29">
        <f t="shared" si="173"/>
        <v>8.4735000000000014</v>
      </c>
      <c r="Z121" s="29">
        <v>8.07</v>
      </c>
      <c r="AA121" s="29">
        <f t="shared" si="174"/>
        <v>7.6665000000000001</v>
      </c>
      <c r="AB121" s="29">
        <f t="shared" si="175"/>
        <v>8.4735000000000014</v>
      </c>
    </row>
    <row r="122" spans="1:28" s="30" customFormat="1" x14ac:dyDescent="0.3">
      <c r="A122" s="19" t="s">
        <v>21</v>
      </c>
      <c r="B122" s="19" t="s">
        <v>20</v>
      </c>
      <c r="C122" s="3" t="s">
        <v>137</v>
      </c>
      <c r="D122" s="3" t="s">
        <v>51</v>
      </c>
      <c r="E122" s="3" t="s">
        <v>76</v>
      </c>
      <c r="F122" s="13" t="s">
        <v>60</v>
      </c>
      <c r="G122" s="3" t="s">
        <v>57</v>
      </c>
      <c r="H122" s="3"/>
      <c r="I122" s="3" t="s">
        <v>162</v>
      </c>
      <c r="J122" s="3" t="s">
        <v>50</v>
      </c>
      <c r="K122" s="29">
        <v>8.07</v>
      </c>
      <c r="L122" s="29">
        <f t="shared" si="164"/>
        <v>7.6665000000000001</v>
      </c>
      <c r="M122" s="29">
        <f t="shared" si="165"/>
        <v>8.4735000000000014</v>
      </c>
      <c r="N122" s="29">
        <v>8.07</v>
      </c>
      <c r="O122" s="29">
        <f t="shared" si="166"/>
        <v>7.6665000000000001</v>
      </c>
      <c r="P122" s="29">
        <f t="shared" si="167"/>
        <v>8.4735000000000014</v>
      </c>
      <c r="Q122" s="29">
        <v>8.07</v>
      </c>
      <c r="R122" s="29">
        <f t="shared" si="168"/>
        <v>7.6665000000000001</v>
      </c>
      <c r="S122" s="29">
        <f t="shared" si="169"/>
        <v>8.4735000000000014</v>
      </c>
      <c r="T122" s="29">
        <v>8.07</v>
      </c>
      <c r="U122" s="29">
        <f t="shared" si="170"/>
        <v>7.6665000000000001</v>
      </c>
      <c r="V122" s="29">
        <f t="shared" si="171"/>
        <v>8.4735000000000014</v>
      </c>
      <c r="W122" s="29">
        <v>8.07</v>
      </c>
      <c r="X122" s="29">
        <f t="shared" si="172"/>
        <v>7.6665000000000001</v>
      </c>
      <c r="Y122" s="29">
        <f t="shared" si="173"/>
        <v>8.4735000000000014</v>
      </c>
      <c r="Z122" s="29">
        <v>8.07</v>
      </c>
      <c r="AA122" s="29">
        <f t="shared" si="174"/>
        <v>7.6665000000000001</v>
      </c>
      <c r="AB122" s="29">
        <f t="shared" si="175"/>
        <v>8.4735000000000014</v>
      </c>
    </row>
    <row r="123" spans="1:28" s="30" customFormat="1" x14ac:dyDescent="0.3">
      <c r="A123" s="19" t="s">
        <v>21</v>
      </c>
      <c r="B123" s="19" t="s">
        <v>20</v>
      </c>
      <c r="C123" s="3" t="s">
        <v>135</v>
      </c>
      <c r="D123" s="3" t="s">
        <v>51</v>
      </c>
      <c r="E123" s="3" t="s">
        <v>76</v>
      </c>
      <c r="F123" s="13" t="s">
        <v>60</v>
      </c>
      <c r="G123" s="3" t="s">
        <v>57</v>
      </c>
      <c r="H123" s="3"/>
      <c r="I123" s="3" t="s">
        <v>162</v>
      </c>
      <c r="J123" s="3" t="s">
        <v>50</v>
      </c>
      <c r="K123" s="29">
        <v>9</v>
      </c>
      <c r="L123" s="29">
        <f t="shared" si="164"/>
        <v>8.5499999999999989</v>
      </c>
      <c r="M123" s="29">
        <f t="shared" si="165"/>
        <v>9.4500000000000011</v>
      </c>
      <c r="N123" s="29">
        <v>9</v>
      </c>
      <c r="O123" s="29">
        <f t="shared" si="166"/>
        <v>8.5499999999999989</v>
      </c>
      <c r="P123" s="29">
        <f t="shared" si="167"/>
        <v>9.4500000000000011</v>
      </c>
      <c r="Q123" s="29">
        <v>9</v>
      </c>
      <c r="R123" s="29">
        <f t="shared" si="168"/>
        <v>8.5499999999999989</v>
      </c>
      <c r="S123" s="29">
        <f t="shared" si="169"/>
        <v>9.4500000000000011</v>
      </c>
      <c r="T123" s="29">
        <v>9</v>
      </c>
      <c r="U123" s="29">
        <f t="shared" si="170"/>
        <v>8.5499999999999989</v>
      </c>
      <c r="V123" s="29">
        <f t="shared" si="171"/>
        <v>9.4500000000000011</v>
      </c>
      <c r="W123" s="29">
        <v>9</v>
      </c>
      <c r="X123" s="29">
        <f t="shared" si="172"/>
        <v>8.5499999999999989</v>
      </c>
      <c r="Y123" s="29">
        <f t="shared" si="173"/>
        <v>9.4500000000000011</v>
      </c>
      <c r="Z123" s="29">
        <v>9</v>
      </c>
      <c r="AA123" s="29">
        <f t="shared" si="174"/>
        <v>8.5499999999999989</v>
      </c>
      <c r="AB123" s="29">
        <f t="shared" si="175"/>
        <v>9.4500000000000011</v>
      </c>
    </row>
    <row r="124" spans="1:28" s="30" customFormat="1" x14ac:dyDescent="0.3">
      <c r="A124" s="19" t="s">
        <v>21</v>
      </c>
      <c r="B124" s="19" t="s">
        <v>20</v>
      </c>
      <c r="C124" s="3" t="s">
        <v>138</v>
      </c>
      <c r="D124" s="3" t="s">
        <v>51</v>
      </c>
      <c r="E124" s="3" t="s">
        <v>76</v>
      </c>
      <c r="F124" s="13" t="s">
        <v>60</v>
      </c>
      <c r="G124" s="3" t="s">
        <v>57</v>
      </c>
      <c r="H124" s="3"/>
      <c r="I124" s="3" t="s">
        <v>162</v>
      </c>
      <c r="J124" s="3" t="s">
        <v>50</v>
      </c>
      <c r="K124" s="29">
        <v>9</v>
      </c>
      <c r="L124" s="29">
        <f t="shared" si="164"/>
        <v>8.5499999999999989</v>
      </c>
      <c r="M124" s="29">
        <f t="shared" si="165"/>
        <v>9.4500000000000011</v>
      </c>
      <c r="N124" s="29">
        <v>9</v>
      </c>
      <c r="O124" s="29">
        <f t="shared" si="166"/>
        <v>8.5499999999999989</v>
      </c>
      <c r="P124" s="29">
        <f t="shared" si="167"/>
        <v>9.4500000000000011</v>
      </c>
      <c r="Q124" s="29">
        <v>9</v>
      </c>
      <c r="R124" s="29">
        <f t="shared" si="168"/>
        <v>8.5499999999999989</v>
      </c>
      <c r="S124" s="29">
        <f t="shared" si="169"/>
        <v>9.4500000000000011</v>
      </c>
      <c r="T124" s="29">
        <v>9</v>
      </c>
      <c r="U124" s="29">
        <f t="shared" si="170"/>
        <v>8.5499999999999989</v>
      </c>
      <c r="V124" s="29">
        <f t="shared" si="171"/>
        <v>9.4500000000000011</v>
      </c>
      <c r="W124" s="29">
        <v>9</v>
      </c>
      <c r="X124" s="29">
        <f t="shared" si="172"/>
        <v>8.5499999999999989</v>
      </c>
      <c r="Y124" s="29">
        <f t="shared" si="173"/>
        <v>9.4500000000000011</v>
      </c>
      <c r="Z124" s="29">
        <v>9</v>
      </c>
      <c r="AA124" s="29">
        <f t="shared" si="174"/>
        <v>8.5499999999999989</v>
      </c>
      <c r="AB124" s="29">
        <f t="shared" si="175"/>
        <v>9.4500000000000011</v>
      </c>
    </row>
    <row r="125" spans="1:28" s="30" customFormat="1" x14ac:dyDescent="0.3">
      <c r="A125" s="19" t="s">
        <v>21</v>
      </c>
      <c r="B125" s="19" t="s">
        <v>20</v>
      </c>
      <c r="C125" s="3" t="s">
        <v>136</v>
      </c>
      <c r="D125" s="3" t="s">
        <v>51</v>
      </c>
      <c r="E125" s="3" t="s">
        <v>76</v>
      </c>
      <c r="F125" s="13" t="s">
        <v>60</v>
      </c>
      <c r="G125" s="3" t="s">
        <v>57</v>
      </c>
      <c r="H125" s="3"/>
      <c r="I125" s="3" t="s">
        <v>162</v>
      </c>
      <c r="J125" s="3" t="s">
        <v>50</v>
      </c>
      <c r="K125" s="29">
        <v>8.07</v>
      </c>
      <c r="L125" s="29">
        <f t="shared" si="164"/>
        <v>7.6665000000000001</v>
      </c>
      <c r="M125" s="29">
        <f t="shared" si="165"/>
        <v>8.4735000000000014</v>
      </c>
      <c r="N125" s="29">
        <v>8.07</v>
      </c>
      <c r="O125" s="29">
        <f t="shared" si="166"/>
        <v>7.6665000000000001</v>
      </c>
      <c r="P125" s="29">
        <f t="shared" si="167"/>
        <v>8.4735000000000014</v>
      </c>
      <c r="Q125" s="29">
        <v>8.07</v>
      </c>
      <c r="R125" s="29">
        <f t="shared" si="168"/>
        <v>7.6665000000000001</v>
      </c>
      <c r="S125" s="29">
        <f t="shared" si="169"/>
        <v>8.4735000000000014</v>
      </c>
      <c r="T125" s="29">
        <v>8.07</v>
      </c>
      <c r="U125" s="29">
        <f t="shared" si="170"/>
        <v>7.6665000000000001</v>
      </c>
      <c r="V125" s="29">
        <f t="shared" si="171"/>
        <v>8.4735000000000014</v>
      </c>
      <c r="W125" s="29">
        <v>8.07</v>
      </c>
      <c r="X125" s="29">
        <f t="shared" si="172"/>
        <v>7.6665000000000001</v>
      </c>
      <c r="Y125" s="29">
        <f t="shared" si="173"/>
        <v>8.4735000000000014</v>
      </c>
      <c r="Z125" s="29">
        <v>8.07</v>
      </c>
      <c r="AA125" s="29">
        <f t="shared" si="174"/>
        <v>7.6665000000000001</v>
      </c>
      <c r="AB125" s="29">
        <f t="shared" si="175"/>
        <v>8.4735000000000014</v>
      </c>
    </row>
    <row r="126" spans="1:28" s="30" customFormat="1" ht="14.4" x14ac:dyDescent="0.3">
      <c r="A126" s="19" t="s">
        <v>21</v>
      </c>
      <c r="B126" s="19" t="s">
        <v>266</v>
      </c>
      <c r="C126" s="3" t="s">
        <v>133</v>
      </c>
      <c r="D126" s="19" t="s">
        <v>113</v>
      </c>
      <c r="E126" s="19" t="s">
        <v>73</v>
      </c>
      <c r="F126" s="18" t="s">
        <v>60</v>
      </c>
      <c r="G126" s="19" t="s">
        <v>59</v>
      </c>
      <c r="H126" s="22" t="s">
        <v>96</v>
      </c>
      <c r="I126" s="19" t="s">
        <v>161</v>
      </c>
      <c r="J126" s="19" t="s">
        <v>50</v>
      </c>
      <c r="K126" s="29">
        <v>60</v>
      </c>
      <c r="L126" s="29">
        <f t="shared" ref="L126:L155" si="176">K126*0.75</f>
        <v>45</v>
      </c>
      <c r="M126" s="29">
        <f t="shared" ref="M126:M155" si="177">K126*1.25</f>
        <v>75</v>
      </c>
      <c r="N126" s="29">
        <v>60</v>
      </c>
      <c r="O126" s="29">
        <f t="shared" ref="O126:AA138" si="178">N126*0.75</f>
        <v>45</v>
      </c>
      <c r="P126" s="29">
        <f t="shared" ref="P126:P155" si="179">N126*1.25</f>
        <v>75</v>
      </c>
      <c r="Q126" s="29">
        <v>60</v>
      </c>
      <c r="R126" s="29">
        <f t="shared" si="178"/>
        <v>45</v>
      </c>
      <c r="S126" s="29">
        <f t="shared" ref="S126:S155" si="180">Q126*1.25</f>
        <v>75</v>
      </c>
      <c r="T126" s="29">
        <v>60</v>
      </c>
      <c r="U126" s="29">
        <f t="shared" si="178"/>
        <v>45</v>
      </c>
      <c r="V126" s="29">
        <f t="shared" ref="V126:V155" si="181">T126*1.25</f>
        <v>75</v>
      </c>
      <c r="W126" s="29">
        <v>60</v>
      </c>
      <c r="X126" s="29">
        <f t="shared" si="178"/>
        <v>45</v>
      </c>
      <c r="Y126" s="29">
        <f t="shared" ref="Y126:Y155" si="182">W126*1.25</f>
        <v>75</v>
      </c>
      <c r="Z126" s="29">
        <v>60</v>
      </c>
      <c r="AA126" s="29">
        <f t="shared" si="178"/>
        <v>45</v>
      </c>
      <c r="AB126" s="29">
        <f t="shared" ref="AB126:AB155" si="183">Z126*1.25</f>
        <v>75</v>
      </c>
    </row>
    <row r="127" spans="1:28" s="30" customFormat="1" ht="14.4" x14ac:dyDescent="0.3">
      <c r="A127" s="19" t="s">
        <v>21</v>
      </c>
      <c r="B127" s="19" t="s">
        <v>266</v>
      </c>
      <c r="C127" s="3" t="s">
        <v>134</v>
      </c>
      <c r="D127" s="19" t="s">
        <v>113</v>
      </c>
      <c r="E127" s="19" t="s">
        <v>73</v>
      </c>
      <c r="F127" s="18" t="s">
        <v>60</v>
      </c>
      <c r="G127" s="19" t="s">
        <v>59</v>
      </c>
      <c r="H127" s="22" t="s">
        <v>96</v>
      </c>
      <c r="I127" s="19" t="s">
        <v>161</v>
      </c>
      <c r="J127" s="19" t="s">
        <v>50</v>
      </c>
      <c r="K127" s="29">
        <v>98</v>
      </c>
      <c r="L127" s="29">
        <f t="shared" si="176"/>
        <v>73.5</v>
      </c>
      <c r="M127" s="29">
        <f t="shared" si="177"/>
        <v>122.5</v>
      </c>
      <c r="N127" s="29">
        <v>98</v>
      </c>
      <c r="O127" s="29">
        <f t="shared" si="178"/>
        <v>73.5</v>
      </c>
      <c r="P127" s="29">
        <f t="shared" si="179"/>
        <v>122.5</v>
      </c>
      <c r="Q127" s="29">
        <v>98</v>
      </c>
      <c r="R127" s="29">
        <f t="shared" si="178"/>
        <v>73.5</v>
      </c>
      <c r="S127" s="29">
        <f t="shared" si="180"/>
        <v>122.5</v>
      </c>
      <c r="T127" s="29">
        <v>98</v>
      </c>
      <c r="U127" s="29">
        <f t="shared" si="178"/>
        <v>73.5</v>
      </c>
      <c r="V127" s="29">
        <f t="shared" si="181"/>
        <v>122.5</v>
      </c>
      <c r="W127" s="29">
        <v>98</v>
      </c>
      <c r="X127" s="29">
        <f t="shared" si="178"/>
        <v>73.5</v>
      </c>
      <c r="Y127" s="29">
        <f t="shared" si="182"/>
        <v>122.5</v>
      </c>
      <c r="Z127" s="29">
        <v>98</v>
      </c>
      <c r="AA127" s="29">
        <f t="shared" si="178"/>
        <v>73.5</v>
      </c>
      <c r="AB127" s="29">
        <f t="shared" si="183"/>
        <v>122.5</v>
      </c>
    </row>
    <row r="128" spans="1:28" s="30" customFormat="1" ht="14.4" x14ac:dyDescent="0.3">
      <c r="A128" s="19" t="s">
        <v>21</v>
      </c>
      <c r="B128" s="19" t="s">
        <v>266</v>
      </c>
      <c r="C128" s="3" t="s">
        <v>137</v>
      </c>
      <c r="D128" s="19" t="s">
        <v>113</v>
      </c>
      <c r="E128" s="19" t="s">
        <v>73</v>
      </c>
      <c r="F128" s="18" t="s">
        <v>60</v>
      </c>
      <c r="G128" s="19" t="s">
        <v>59</v>
      </c>
      <c r="H128" s="22" t="s">
        <v>96</v>
      </c>
      <c r="I128" s="19" t="s">
        <v>161</v>
      </c>
      <c r="J128" s="19" t="s">
        <v>50</v>
      </c>
      <c r="K128" s="29">
        <v>118</v>
      </c>
      <c r="L128" s="29">
        <f t="shared" si="176"/>
        <v>88.5</v>
      </c>
      <c r="M128" s="29">
        <f t="shared" si="177"/>
        <v>147.5</v>
      </c>
      <c r="N128" s="29">
        <v>118</v>
      </c>
      <c r="O128" s="29">
        <f t="shared" si="178"/>
        <v>88.5</v>
      </c>
      <c r="P128" s="29">
        <f t="shared" si="179"/>
        <v>147.5</v>
      </c>
      <c r="Q128" s="29">
        <v>118</v>
      </c>
      <c r="R128" s="29">
        <f t="shared" si="178"/>
        <v>88.5</v>
      </c>
      <c r="S128" s="29">
        <f t="shared" si="180"/>
        <v>147.5</v>
      </c>
      <c r="T128" s="29">
        <v>118</v>
      </c>
      <c r="U128" s="29">
        <f t="shared" si="178"/>
        <v>88.5</v>
      </c>
      <c r="V128" s="29">
        <f t="shared" si="181"/>
        <v>147.5</v>
      </c>
      <c r="W128" s="29">
        <v>118</v>
      </c>
      <c r="X128" s="29">
        <f t="shared" si="178"/>
        <v>88.5</v>
      </c>
      <c r="Y128" s="29">
        <f t="shared" si="182"/>
        <v>147.5</v>
      </c>
      <c r="Z128" s="29">
        <v>118</v>
      </c>
      <c r="AA128" s="29">
        <f t="shared" si="178"/>
        <v>88.5</v>
      </c>
      <c r="AB128" s="29">
        <f t="shared" si="183"/>
        <v>147.5</v>
      </c>
    </row>
    <row r="129" spans="1:28" s="30" customFormat="1" ht="14.4" x14ac:dyDescent="0.3">
      <c r="A129" s="19" t="s">
        <v>21</v>
      </c>
      <c r="B129" s="19" t="s">
        <v>266</v>
      </c>
      <c r="C129" s="3" t="s">
        <v>135</v>
      </c>
      <c r="D129" s="19" t="s">
        <v>113</v>
      </c>
      <c r="E129" s="19" t="s">
        <v>73</v>
      </c>
      <c r="F129" s="18" t="s">
        <v>60</v>
      </c>
      <c r="G129" s="19" t="s">
        <v>59</v>
      </c>
      <c r="H129" s="22" t="s">
        <v>96</v>
      </c>
      <c r="I129" s="19" t="s">
        <v>161</v>
      </c>
      <c r="J129" s="19" t="s">
        <v>50</v>
      </c>
      <c r="K129" s="29">
        <v>110</v>
      </c>
      <c r="L129" s="29">
        <f t="shared" si="176"/>
        <v>82.5</v>
      </c>
      <c r="M129" s="29">
        <f t="shared" si="177"/>
        <v>137.5</v>
      </c>
      <c r="N129" s="29">
        <v>110</v>
      </c>
      <c r="O129" s="29">
        <f t="shared" si="178"/>
        <v>82.5</v>
      </c>
      <c r="P129" s="29">
        <f t="shared" si="179"/>
        <v>137.5</v>
      </c>
      <c r="Q129" s="29">
        <v>110</v>
      </c>
      <c r="R129" s="29">
        <f t="shared" si="178"/>
        <v>82.5</v>
      </c>
      <c r="S129" s="29">
        <f t="shared" si="180"/>
        <v>137.5</v>
      </c>
      <c r="T129" s="29">
        <v>110</v>
      </c>
      <c r="U129" s="29">
        <f t="shared" si="178"/>
        <v>82.5</v>
      </c>
      <c r="V129" s="29">
        <f t="shared" si="181"/>
        <v>137.5</v>
      </c>
      <c r="W129" s="29">
        <v>110</v>
      </c>
      <c r="X129" s="29">
        <f t="shared" si="178"/>
        <v>82.5</v>
      </c>
      <c r="Y129" s="29">
        <f t="shared" si="182"/>
        <v>137.5</v>
      </c>
      <c r="Z129" s="29">
        <v>110</v>
      </c>
      <c r="AA129" s="29">
        <f t="shared" si="178"/>
        <v>82.5</v>
      </c>
      <c r="AB129" s="29">
        <f t="shared" si="183"/>
        <v>137.5</v>
      </c>
    </row>
    <row r="130" spans="1:28" s="30" customFormat="1" ht="14.4" x14ac:dyDescent="0.3">
      <c r="A130" s="19" t="s">
        <v>21</v>
      </c>
      <c r="B130" s="19" t="s">
        <v>266</v>
      </c>
      <c r="C130" s="3" t="s">
        <v>138</v>
      </c>
      <c r="D130" s="19" t="s">
        <v>113</v>
      </c>
      <c r="E130" s="19" t="s">
        <v>73</v>
      </c>
      <c r="F130" s="18" t="s">
        <v>60</v>
      </c>
      <c r="G130" s="19" t="s">
        <v>59</v>
      </c>
      <c r="H130" s="22" t="s">
        <v>96</v>
      </c>
      <c r="I130" s="19" t="s">
        <v>161</v>
      </c>
      <c r="J130" s="19" t="s">
        <v>50</v>
      </c>
      <c r="K130" s="29">
        <v>153</v>
      </c>
      <c r="L130" s="29">
        <f t="shared" si="176"/>
        <v>114.75</v>
      </c>
      <c r="M130" s="29">
        <f t="shared" si="177"/>
        <v>191.25</v>
      </c>
      <c r="N130" s="29">
        <v>153</v>
      </c>
      <c r="O130" s="29">
        <f t="shared" si="178"/>
        <v>114.75</v>
      </c>
      <c r="P130" s="29">
        <f t="shared" si="179"/>
        <v>191.25</v>
      </c>
      <c r="Q130" s="29">
        <v>153</v>
      </c>
      <c r="R130" s="29">
        <f t="shared" si="178"/>
        <v>114.75</v>
      </c>
      <c r="S130" s="29">
        <f t="shared" si="180"/>
        <v>191.25</v>
      </c>
      <c r="T130" s="29">
        <v>153</v>
      </c>
      <c r="U130" s="29">
        <f t="shared" si="178"/>
        <v>114.75</v>
      </c>
      <c r="V130" s="29">
        <f t="shared" si="181"/>
        <v>191.25</v>
      </c>
      <c r="W130" s="29">
        <v>153</v>
      </c>
      <c r="X130" s="29">
        <f t="shared" si="178"/>
        <v>114.75</v>
      </c>
      <c r="Y130" s="29">
        <f t="shared" si="182"/>
        <v>191.25</v>
      </c>
      <c r="Z130" s="29">
        <v>153</v>
      </c>
      <c r="AA130" s="29">
        <f t="shared" si="178"/>
        <v>114.75</v>
      </c>
      <c r="AB130" s="29">
        <f t="shared" si="183"/>
        <v>191.25</v>
      </c>
    </row>
    <row r="131" spans="1:28" s="30" customFormat="1" ht="14.4" x14ac:dyDescent="0.3">
      <c r="A131" s="19" t="s">
        <v>21</v>
      </c>
      <c r="B131" s="19" t="s">
        <v>266</v>
      </c>
      <c r="C131" s="3" t="s">
        <v>136</v>
      </c>
      <c r="D131" s="19" t="s">
        <v>113</v>
      </c>
      <c r="E131" s="19" t="s">
        <v>73</v>
      </c>
      <c r="F131" s="18" t="s">
        <v>60</v>
      </c>
      <c r="G131" s="19" t="s">
        <v>59</v>
      </c>
      <c r="H131" s="22" t="s">
        <v>96</v>
      </c>
      <c r="I131" s="19" t="s">
        <v>161</v>
      </c>
      <c r="J131" s="19" t="s">
        <v>50</v>
      </c>
      <c r="K131" s="29">
        <v>142</v>
      </c>
      <c r="L131" s="29">
        <f t="shared" si="176"/>
        <v>106.5</v>
      </c>
      <c r="M131" s="29">
        <f t="shared" si="177"/>
        <v>177.5</v>
      </c>
      <c r="N131" s="29">
        <v>142</v>
      </c>
      <c r="O131" s="29">
        <f t="shared" si="178"/>
        <v>106.5</v>
      </c>
      <c r="P131" s="29">
        <f t="shared" si="179"/>
        <v>177.5</v>
      </c>
      <c r="Q131" s="29">
        <v>142</v>
      </c>
      <c r="R131" s="29">
        <f t="shared" si="178"/>
        <v>106.5</v>
      </c>
      <c r="S131" s="29">
        <f t="shared" si="180"/>
        <v>177.5</v>
      </c>
      <c r="T131" s="29">
        <v>142</v>
      </c>
      <c r="U131" s="29">
        <f t="shared" si="178"/>
        <v>106.5</v>
      </c>
      <c r="V131" s="29">
        <f t="shared" si="181"/>
        <v>177.5</v>
      </c>
      <c r="W131" s="29">
        <v>142</v>
      </c>
      <c r="X131" s="29">
        <f t="shared" si="178"/>
        <v>106.5</v>
      </c>
      <c r="Y131" s="29">
        <f t="shared" si="182"/>
        <v>177.5</v>
      </c>
      <c r="Z131" s="29">
        <v>142</v>
      </c>
      <c r="AA131" s="29">
        <f t="shared" si="178"/>
        <v>106.5</v>
      </c>
      <c r="AB131" s="29">
        <f t="shared" si="183"/>
        <v>177.5</v>
      </c>
    </row>
    <row r="132" spans="1:28" ht="14.4" x14ac:dyDescent="0.3">
      <c r="A132" s="19" t="s">
        <v>21</v>
      </c>
      <c r="B132" s="19" t="s">
        <v>20</v>
      </c>
      <c r="C132" s="3" t="s">
        <v>133</v>
      </c>
      <c r="D132" s="19" t="s">
        <v>114</v>
      </c>
      <c r="E132" s="19" t="s">
        <v>73</v>
      </c>
      <c r="F132" s="18" t="s">
        <v>60</v>
      </c>
      <c r="G132" s="19" t="s">
        <v>59</v>
      </c>
      <c r="H132" s="22" t="s">
        <v>96</v>
      </c>
      <c r="I132" s="19" t="s">
        <v>161</v>
      </c>
      <c r="J132" s="19" t="s">
        <v>50</v>
      </c>
      <c r="K132" s="29">
        <v>135</v>
      </c>
      <c r="L132" s="29">
        <f t="shared" si="176"/>
        <v>101.25</v>
      </c>
      <c r="M132" s="29">
        <f t="shared" si="177"/>
        <v>168.75</v>
      </c>
      <c r="N132" s="29">
        <v>135</v>
      </c>
      <c r="O132" s="29">
        <f t="shared" si="178"/>
        <v>101.25</v>
      </c>
      <c r="P132" s="29">
        <f t="shared" si="179"/>
        <v>168.75</v>
      </c>
      <c r="Q132" s="29">
        <v>135</v>
      </c>
      <c r="R132" s="29">
        <f t="shared" si="178"/>
        <v>101.25</v>
      </c>
      <c r="S132" s="29">
        <f t="shared" si="180"/>
        <v>168.75</v>
      </c>
      <c r="T132" s="29">
        <v>135</v>
      </c>
      <c r="U132" s="29">
        <f t="shared" si="178"/>
        <v>101.25</v>
      </c>
      <c r="V132" s="29">
        <f t="shared" si="181"/>
        <v>168.75</v>
      </c>
      <c r="W132" s="29">
        <v>135</v>
      </c>
      <c r="X132" s="29">
        <f t="shared" si="178"/>
        <v>101.25</v>
      </c>
      <c r="Y132" s="29">
        <f t="shared" si="182"/>
        <v>168.75</v>
      </c>
      <c r="Z132" s="29">
        <v>135</v>
      </c>
      <c r="AA132" s="29">
        <f t="shared" si="178"/>
        <v>101.25</v>
      </c>
      <c r="AB132" s="29">
        <f t="shared" si="183"/>
        <v>168.75</v>
      </c>
    </row>
    <row r="133" spans="1:28" ht="14.4" x14ac:dyDescent="0.3">
      <c r="A133" s="19" t="s">
        <v>21</v>
      </c>
      <c r="B133" s="19" t="s">
        <v>20</v>
      </c>
      <c r="C133" s="3" t="s">
        <v>134</v>
      </c>
      <c r="D133" s="19" t="s">
        <v>114</v>
      </c>
      <c r="E133" s="19" t="s">
        <v>73</v>
      </c>
      <c r="F133" s="18" t="s">
        <v>60</v>
      </c>
      <c r="G133" s="19" t="s">
        <v>59</v>
      </c>
      <c r="H133" s="22" t="s">
        <v>96</v>
      </c>
      <c r="I133" s="19" t="s">
        <v>161</v>
      </c>
      <c r="J133" s="19" t="s">
        <v>50</v>
      </c>
      <c r="K133" s="29">
        <v>183</v>
      </c>
      <c r="L133" s="29">
        <f t="shared" si="176"/>
        <v>137.25</v>
      </c>
      <c r="M133" s="29">
        <f t="shared" si="177"/>
        <v>228.75</v>
      </c>
      <c r="N133" s="29">
        <v>183</v>
      </c>
      <c r="O133" s="29">
        <f t="shared" si="178"/>
        <v>137.25</v>
      </c>
      <c r="P133" s="29">
        <f t="shared" si="179"/>
        <v>228.75</v>
      </c>
      <c r="Q133" s="29">
        <v>183</v>
      </c>
      <c r="R133" s="29">
        <f t="shared" si="178"/>
        <v>137.25</v>
      </c>
      <c r="S133" s="29">
        <f t="shared" si="180"/>
        <v>228.75</v>
      </c>
      <c r="T133" s="29">
        <v>183</v>
      </c>
      <c r="U133" s="29">
        <f t="shared" si="178"/>
        <v>137.25</v>
      </c>
      <c r="V133" s="29">
        <f t="shared" si="181"/>
        <v>228.75</v>
      </c>
      <c r="W133" s="29">
        <v>183</v>
      </c>
      <c r="X133" s="29">
        <f t="shared" si="178"/>
        <v>137.25</v>
      </c>
      <c r="Y133" s="29">
        <f t="shared" si="182"/>
        <v>228.75</v>
      </c>
      <c r="Z133" s="29">
        <v>183</v>
      </c>
      <c r="AA133" s="29">
        <f t="shared" si="178"/>
        <v>137.25</v>
      </c>
      <c r="AB133" s="29">
        <f t="shared" si="183"/>
        <v>228.75</v>
      </c>
    </row>
    <row r="134" spans="1:28" ht="14.4" x14ac:dyDescent="0.3">
      <c r="A134" s="19" t="s">
        <v>21</v>
      </c>
      <c r="B134" s="19" t="s">
        <v>20</v>
      </c>
      <c r="C134" s="3" t="s">
        <v>137</v>
      </c>
      <c r="D134" s="19" t="s">
        <v>114</v>
      </c>
      <c r="E134" s="19" t="s">
        <v>73</v>
      </c>
      <c r="F134" s="18" t="s">
        <v>60</v>
      </c>
      <c r="G134" s="19" t="s">
        <v>59</v>
      </c>
      <c r="H134" s="22" t="s">
        <v>96</v>
      </c>
      <c r="I134" s="19" t="s">
        <v>161</v>
      </c>
      <c r="J134" s="19" t="s">
        <v>50</v>
      </c>
      <c r="K134" s="29">
        <v>220</v>
      </c>
      <c r="L134" s="29">
        <f t="shared" si="176"/>
        <v>165</v>
      </c>
      <c r="M134" s="29">
        <f t="shared" si="177"/>
        <v>275</v>
      </c>
      <c r="N134" s="29">
        <v>220</v>
      </c>
      <c r="O134" s="29">
        <f t="shared" si="178"/>
        <v>165</v>
      </c>
      <c r="P134" s="29">
        <f t="shared" si="179"/>
        <v>275</v>
      </c>
      <c r="Q134" s="29">
        <v>220</v>
      </c>
      <c r="R134" s="29">
        <f t="shared" si="178"/>
        <v>165</v>
      </c>
      <c r="S134" s="29">
        <f t="shared" si="180"/>
        <v>275</v>
      </c>
      <c r="T134" s="29">
        <v>220</v>
      </c>
      <c r="U134" s="29">
        <f t="shared" si="178"/>
        <v>165</v>
      </c>
      <c r="V134" s="29">
        <f t="shared" si="181"/>
        <v>275</v>
      </c>
      <c r="W134" s="29">
        <v>220</v>
      </c>
      <c r="X134" s="29">
        <f t="shared" si="178"/>
        <v>165</v>
      </c>
      <c r="Y134" s="29">
        <f t="shared" si="182"/>
        <v>275</v>
      </c>
      <c r="Z134" s="29">
        <v>220</v>
      </c>
      <c r="AA134" s="29">
        <f t="shared" si="178"/>
        <v>165</v>
      </c>
      <c r="AB134" s="29">
        <f t="shared" si="183"/>
        <v>275</v>
      </c>
    </row>
    <row r="135" spans="1:28" ht="14.4" x14ac:dyDescent="0.3">
      <c r="A135" s="19" t="s">
        <v>21</v>
      </c>
      <c r="B135" s="19" t="s">
        <v>20</v>
      </c>
      <c r="C135" s="3" t="s">
        <v>135</v>
      </c>
      <c r="D135" s="19" t="s">
        <v>114</v>
      </c>
      <c r="E135" s="19" t="s">
        <v>73</v>
      </c>
      <c r="F135" s="18" t="s">
        <v>60</v>
      </c>
      <c r="G135" s="19" t="s">
        <v>59</v>
      </c>
      <c r="H135" s="22" t="s">
        <v>96</v>
      </c>
      <c r="I135" s="19" t="s">
        <v>161</v>
      </c>
      <c r="J135" s="19" t="s">
        <v>50</v>
      </c>
      <c r="K135" s="29">
        <v>205</v>
      </c>
      <c r="L135" s="29">
        <f t="shared" si="176"/>
        <v>153.75</v>
      </c>
      <c r="M135" s="29">
        <f t="shared" si="177"/>
        <v>256.25</v>
      </c>
      <c r="N135" s="29">
        <v>205</v>
      </c>
      <c r="O135" s="29">
        <f t="shared" si="178"/>
        <v>153.75</v>
      </c>
      <c r="P135" s="29">
        <f t="shared" si="179"/>
        <v>256.25</v>
      </c>
      <c r="Q135" s="29">
        <v>205</v>
      </c>
      <c r="R135" s="29">
        <f t="shared" si="178"/>
        <v>153.75</v>
      </c>
      <c r="S135" s="29">
        <f t="shared" si="180"/>
        <v>256.25</v>
      </c>
      <c r="T135" s="29">
        <v>205</v>
      </c>
      <c r="U135" s="29">
        <f t="shared" si="178"/>
        <v>153.75</v>
      </c>
      <c r="V135" s="29">
        <f t="shared" si="181"/>
        <v>256.25</v>
      </c>
      <c r="W135" s="29">
        <v>205</v>
      </c>
      <c r="X135" s="29">
        <f t="shared" si="178"/>
        <v>153.75</v>
      </c>
      <c r="Y135" s="29">
        <f t="shared" si="182"/>
        <v>256.25</v>
      </c>
      <c r="Z135" s="29">
        <v>205</v>
      </c>
      <c r="AA135" s="29">
        <f t="shared" si="178"/>
        <v>153.75</v>
      </c>
      <c r="AB135" s="29">
        <f t="shared" si="183"/>
        <v>256.25</v>
      </c>
    </row>
    <row r="136" spans="1:28" ht="14.4" x14ac:dyDescent="0.3">
      <c r="A136" s="19" t="s">
        <v>21</v>
      </c>
      <c r="B136" s="19" t="s">
        <v>20</v>
      </c>
      <c r="C136" s="3" t="s">
        <v>138</v>
      </c>
      <c r="D136" s="19" t="s">
        <v>114</v>
      </c>
      <c r="E136" s="19" t="s">
        <v>73</v>
      </c>
      <c r="F136" s="18" t="s">
        <v>60</v>
      </c>
      <c r="G136" s="19" t="s">
        <v>59</v>
      </c>
      <c r="H136" s="22" t="s">
        <v>96</v>
      </c>
      <c r="I136" s="19" t="s">
        <v>161</v>
      </c>
      <c r="J136" s="19" t="s">
        <v>50</v>
      </c>
      <c r="K136" s="29">
        <v>286</v>
      </c>
      <c r="L136" s="29">
        <f t="shared" si="176"/>
        <v>214.5</v>
      </c>
      <c r="M136" s="29">
        <f t="shared" si="177"/>
        <v>357.5</v>
      </c>
      <c r="N136" s="29">
        <v>286</v>
      </c>
      <c r="O136" s="29">
        <f t="shared" si="178"/>
        <v>214.5</v>
      </c>
      <c r="P136" s="29">
        <f t="shared" si="179"/>
        <v>357.5</v>
      </c>
      <c r="Q136" s="29">
        <v>286</v>
      </c>
      <c r="R136" s="29">
        <f t="shared" si="178"/>
        <v>214.5</v>
      </c>
      <c r="S136" s="29">
        <f t="shared" si="180"/>
        <v>357.5</v>
      </c>
      <c r="T136" s="29">
        <v>286</v>
      </c>
      <c r="U136" s="29">
        <f t="shared" si="178"/>
        <v>214.5</v>
      </c>
      <c r="V136" s="29">
        <f t="shared" si="181"/>
        <v>357.5</v>
      </c>
      <c r="W136" s="29">
        <v>286</v>
      </c>
      <c r="X136" s="29">
        <f t="shared" si="178"/>
        <v>214.5</v>
      </c>
      <c r="Y136" s="29">
        <f t="shared" si="182"/>
        <v>357.5</v>
      </c>
      <c r="Z136" s="29">
        <v>286</v>
      </c>
      <c r="AA136" s="29">
        <f t="shared" si="178"/>
        <v>214.5</v>
      </c>
      <c r="AB136" s="29">
        <f t="shared" si="183"/>
        <v>357.5</v>
      </c>
    </row>
    <row r="137" spans="1:28" ht="14.4" x14ac:dyDescent="0.3">
      <c r="A137" s="19" t="s">
        <v>21</v>
      </c>
      <c r="B137" s="19" t="s">
        <v>20</v>
      </c>
      <c r="C137" s="3" t="s">
        <v>136</v>
      </c>
      <c r="D137" s="19" t="s">
        <v>114</v>
      </c>
      <c r="E137" s="19" t="s">
        <v>73</v>
      </c>
      <c r="F137" s="18" t="s">
        <v>60</v>
      </c>
      <c r="G137" s="19" t="s">
        <v>59</v>
      </c>
      <c r="H137" s="22" t="s">
        <v>96</v>
      </c>
      <c r="I137" s="19" t="s">
        <v>161</v>
      </c>
      <c r="J137" s="19" t="s">
        <v>50</v>
      </c>
      <c r="K137" s="29">
        <v>264</v>
      </c>
      <c r="L137" s="29">
        <f t="shared" si="176"/>
        <v>198</v>
      </c>
      <c r="M137" s="29">
        <f t="shared" si="177"/>
        <v>330</v>
      </c>
      <c r="N137" s="29">
        <v>264</v>
      </c>
      <c r="O137" s="29">
        <f t="shared" si="178"/>
        <v>198</v>
      </c>
      <c r="P137" s="29">
        <f t="shared" si="179"/>
        <v>330</v>
      </c>
      <c r="Q137" s="29">
        <v>264</v>
      </c>
      <c r="R137" s="29">
        <f t="shared" si="178"/>
        <v>198</v>
      </c>
      <c r="S137" s="29">
        <f t="shared" si="180"/>
        <v>330</v>
      </c>
      <c r="T137" s="29">
        <v>264</v>
      </c>
      <c r="U137" s="29">
        <f t="shared" si="178"/>
        <v>198</v>
      </c>
      <c r="V137" s="29">
        <f t="shared" si="181"/>
        <v>330</v>
      </c>
      <c r="W137" s="29">
        <v>264</v>
      </c>
      <c r="X137" s="29">
        <f t="shared" si="178"/>
        <v>198</v>
      </c>
      <c r="Y137" s="29">
        <f t="shared" si="182"/>
        <v>330</v>
      </c>
      <c r="Z137" s="29">
        <v>264</v>
      </c>
      <c r="AA137" s="29">
        <f t="shared" si="178"/>
        <v>198</v>
      </c>
      <c r="AB137" s="29">
        <f t="shared" si="183"/>
        <v>330</v>
      </c>
    </row>
    <row r="138" spans="1:28" ht="14.4" x14ac:dyDescent="0.3">
      <c r="A138" s="19" t="s">
        <v>21</v>
      </c>
      <c r="B138" s="3" t="s">
        <v>20</v>
      </c>
      <c r="C138" s="3" t="s">
        <v>133</v>
      </c>
      <c r="D138" s="19" t="s">
        <v>111</v>
      </c>
      <c r="E138" s="19" t="s">
        <v>73</v>
      </c>
      <c r="F138" s="18" t="s">
        <v>60</v>
      </c>
      <c r="G138" s="19" t="s">
        <v>59</v>
      </c>
      <c r="H138" s="22" t="s">
        <v>96</v>
      </c>
      <c r="I138" s="19" t="s">
        <v>161</v>
      </c>
      <c r="J138" s="19" t="s">
        <v>50</v>
      </c>
      <c r="K138" s="29">
        <v>149</v>
      </c>
      <c r="L138" s="29">
        <f t="shared" si="176"/>
        <v>111.75</v>
      </c>
      <c r="M138" s="29">
        <f t="shared" si="177"/>
        <v>186.25</v>
      </c>
      <c r="N138" s="29">
        <v>149</v>
      </c>
      <c r="O138" s="29">
        <f t="shared" si="178"/>
        <v>111.75</v>
      </c>
      <c r="P138" s="29">
        <f t="shared" si="179"/>
        <v>186.25</v>
      </c>
      <c r="Q138" s="29">
        <v>149</v>
      </c>
      <c r="R138" s="29">
        <f t="shared" si="178"/>
        <v>111.75</v>
      </c>
      <c r="S138" s="29">
        <f t="shared" si="180"/>
        <v>186.25</v>
      </c>
      <c r="T138" s="29">
        <v>149</v>
      </c>
      <c r="U138" s="29">
        <f t="shared" si="178"/>
        <v>111.75</v>
      </c>
      <c r="V138" s="29">
        <f t="shared" si="181"/>
        <v>186.25</v>
      </c>
      <c r="W138" s="29">
        <v>149</v>
      </c>
      <c r="X138" s="29">
        <f t="shared" si="178"/>
        <v>111.75</v>
      </c>
      <c r="Y138" s="29">
        <f t="shared" si="182"/>
        <v>186.25</v>
      </c>
      <c r="Z138" s="29">
        <v>149</v>
      </c>
      <c r="AA138" s="29">
        <f t="shared" si="178"/>
        <v>111.75</v>
      </c>
      <c r="AB138" s="29">
        <f t="shared" si="183"/>
        <v>186.25</v>
      </c>
    </row>
    <row r="139" spans="1:28" ht="14.4" x14ac:dyDescent="0.3">
      <c r="A139" s="19" t="s">
        <v>21</v>
      </c>
      <c r="B139" s="3" t="s">
        <v>20</v>
      </c>
      <c r="C139" s="3" t="s">
        <v>134</v>
      </c>
      <c r="D139" s="19" t="s">
        <v>111</v>
      </c>
      <c r="E139" s="19" t="s">
        <v>73</v>
      </c>
      <c r="F139" s="18" t="s">
        <v>60</v>
      </c>
      <c r="G139" s="19" t="s">
        <v>59</v>
      </c>
      <c r="H139" s="22" t="s">
        <v>96</v>
      </c>
      <c r="I139" s="19" t="s">
        <v>161</v>
      </c>
      <c r="J139" s="19" t="s">
        <v>50</v>
      </c>
      <c r="K139" s="29">
        <v>272</v>
      </c>
      <c r="L139" s="29">
        <f t="shared" si="176"/>
        <v>204</v>
      </c>
      <c r="M139" s="29">
        <f t="shared" si="177"/>
        <v>340</v>
      </c>
      <c r="N139" s="29">
        <v>272</v>
      </c>
      <c r="O139" s="29">
        <f t="shared" ref="O139:AA152" si="184">N139*0.75</f>
        <v>204</v>
      </c>
      <c r="P139" s="29">
        <f t="shared" si="179"/>
        <v>340</v>
      </c>
      <c r="Q139" s="29">
        <v>272</v>
      </c>
      <c r="R139" s="29">
        <f t="shared" si="184"/>
        <v>204</v>
      </c>
      <c r="S139" s="29">
        <f t="shared" si="180"/>
        <v>340</v>
      </c>
      <c r="T139" s="29">
        <v>272</v>
      </c>
      <c r="U139" s="29">
        <f t="shared" si="184"/>
        <v>204</v>
      </c>
      <c r="V139" s="29">
        <f t="shared" si="181"/>
        <v>340</v>
      </c>
      <c r="W139" s="29">
        <v>272</v>
      </c>
      <c r="X139" s="29">
        <f t="shared" si="184"/>
        <v>204</v>
      </c>
      <c r="Y139" s="29">
        <f t="shared" si="182"/>
        <v>340</v>
      </c>
      <c r="Z139" s="29">
        <v>272</v>
      </c>
      <c r="AA139" s="29">
        <f t="shared" si="184"/>
        <v>204</v>
      </c>
      <c r="AB139" s="29">
        <f t="shared" si="183"/>
        <v>340</v>
      </c>
    </row>
    <row r="140" spans="1:28" ht="14.4" x14ac:dyDescent="0.3">
      <c r="A140" s="19" t="s">
        <v>21</v>
      </c>
      <c r="B140" s="3" t="s">
        <v>20</v>
      </c>
      <c r="C140" s="3" t="s">
        <v>137</v>
      </c>
      <c r="D140" s="19" t="s">
        <v>111</v>
      </c>
      <c r="E140" s="19" t="s">
        <v>73</v>
      </c>
      <c r="F140" s="18" t="s">
        <v>60</v>
      </c>
      <c r="G140" s="19" t="s">
        <v>59</v>
      </c>
      <c r="H140" s="22" t="s">
        <v>96</v>
      </c>
      <c r="I140" s="19" t="s">
        <v>161</v>
      </c>
      <c r="J140" s="19" t="s">
        <v>50</v>
      </c>
      <c r="K140" s="29">
        <v>328</v>
      </c>
      <c r="L140" s="29">
        <f t="shared" si="176"/>
        <v>246</v>
      </c>
      <c r="M140" s="29">
        <f t="shared" si="177"/>
        <v>410</v>
      </c>
      <c r="N140" s="29">
        <v>328</v>
      </c>
      <c r="O140" s="29">
        <f t="shared" si="184"/>
        <v>246</v>
      </c>
      <c r="P140" s="29">
        <f t="shared" si="179"/>
        <v>410</v>
      </c>
      <c r="Q140" s="29">
        <v>328</v>
      </c>
      <c r="R140" s="29">
        <f t="shared" si="184"/>
        <v>246</v>
      </c>
      <c r="S140" s="29">
        <f t="shared" si="180"/>
        <v>410</v>
      </c>
      <c r="T140" s="29">
        <v>328</v>
      </c>
      <c r="U140" s="29">
        <f t="shared" si="184"/>
        <v>246</v>
      </c>
      <c r="V140" s="29">
        <f t="shared" si="181"/>
        <v>410</v>
      </c>
      <c r="W140" s="29">
        <v>328</v>
      </c>
      <c r="X140" s="29">
        <f t="shared" si="184"/>
        <v>246</v>
      </c>
      <c r="Y140" s="29">
        <f t="shared" si="182"/>
        <v>410</v>
      </c>
      <c r="Z140" s="29">
        <v>328</v>
      </c>
      <c r="AA140" s="29">
        <f t="shared" si="184"/>
        <v>246</v>
      </c>
      <c r="AB140" s="29">
        <f t="shared" si="183"/>
        <v>410</v>
      </c>
    </row>
    <row r="141" spans="1:28" ht="14.4" x14ac:dyDescent="0.3">
      <c r="A141" s="19" t="s">
        <v>21</v>
      </c>
      <c r="B141" s="3" t="s">
        <v>20</v>
      </c>
      <c r="C141" s="3" t="s">
        <v>135</v>
      </c>
      <c r="D141" s="19" t="s">
        <v>111</v>
      </c>
      <c r="E141" s="19" t="s">
        <v>73</v>
      </c>
      <c r="F141" s="18" t="s">
        <v>60</v>
      </c>
      <c r="G141" s="19" t="s">
        <v>59</v>
      </c>
      <c r="H141" s="22" t="s">
        <v>96</v>
      </c>
      <c r="I141" s="19" t="s">
        <v>161</v>
      </c>
      <c r="J141" s="19" t="s">
        <v>50</v>
      </c>
      <c r="K141" s="29">
        <v>305</v>
      </c>
      <c r="L141" s="29">
        <f t="shared" si="176"/>
        <v>228.75</v>
      </c>
      <c r="M141" s="29">
        <f t="shared" si="177"/>
        <v>381.25</v>
      </c>
      <c r="N141" s="29">
        <v>305</v>
      </c>
      <c r="O141" s="29">
        <f t="shared" si="184"/>
        <v>228.75</v>
      </c>
      <c r="P141" s="29">
        <f t="shared" si="179"/>
        <v>381.25</v>
      </c>
      <c r="Q141" s="29">
        <v>305</v>
      </c>
      <c r="R141" s="29">
        <f t="shared" si="184"/>
        <v>228.75</v>
      </c>
      <c r="S141" s="29">
        <f t="shared" si="180"/>
        <v>381.25</v>
      </c>
      <c r="T141" s="29">
        <v>305</v>
      </c>
      <c r="U141" s="29">
        <f t="shared" si="184"/>
        <v>228.75</v>
      </c>
      <c r="V141" s="29">
        <f t="shared" si="181"/>
        <v>381.25</v>
      </c>
      <c r="W141" s="29">
        <v>305</v>
      </c>
      <c r="X141" s="29">
        <f t="shared" si="184"/>
        <v>228.75</v>
      </c>
      <c r="Y141" s="29">
        <f t="shared" si="182"/>
        <v>381.25</v>
      </c>
      <c r="Z141" s="29">
        <v>305</v>
      </c>
      <c r="AA141" s="29">
        <f t="shared" si="184"/>
        <v>228.75</v>
      </c>
      <c r="AB141" s="29">
        <f t="shared" si="183"/>
        <v>381.25</v>
      </c>
    </row>
    <row r="142" spans="1:28" ht="14.4" x14ac:dyDescent="0.3">
      <c r="A142" s="19" t="s">
        <v>21</v>
      </c>
      <c r="B142" s="3" t="s">
        <v>20</v>
      </c>
      <c r="C142" s="3" t="s">
        <v>138</v>
      </c>
      <c r="D142" s="19" t="s">
        <v>111</v>
      </c>
      <c r="E142" s="19" t="s">
        <v>73</v>
      </c>
      <c r="F142" s="18" t="s">
        <v>60</v>
      </c>
      <c r="G142" s="19" t="s">
        <v>59</v>
      </c>
      <c r="H142" s="22" t="s">
        <v>96</v>
      </c>
      <c r="I142" s="19" t="s">
        <v>161</v>
      </c>
      <c r="J142" s="19" t="s">
        <v>50</v>
      </c>
      <c r="K142" s="29">
        <v>426</v>
      </c>
      <c r="L142" s="29">
        <f t="shared" si="176"/>
        <v>319.5</v>
      </c>
      <c r="M142" s="29">
        <f t="shared" si="177"/>
        <v>532.5</v>
      </c>
      <c r="N142" s="29">
        <v>426</v>
      </c>
      <c r="O142" s="29">
        <f t="shared" si="184"/>
        <v>319.5</v>
      </c>
      <c r="P142" s="29">
        <f t="shared" si="179"/>
        <v>532.5</v>
      </c>
      <c r="Q142" s="29">
        <v>426</v>
      </c>
      <c r="R142" s="29">
        <f t="shared" si="184"/>
        <v>319.5</v>
      </c>
      <c r="S142" s="29">
        <f t="shared" si="180"/>
        <v>532.5</v>
      </c>
      <c r="T142" s="29">
        <v>426</v>
      </c>
      <c r="U142" s="29">
        <f t="shared" si="184"/>
        <v>319.5</v>
      </c>
      <c r="V142" s="29">
        <f t="shared" si="181"/>
        <v>532.5</v>
      </c>
      <c r="W142" s="29">
        <v>426</v>
      </c>
      <c r="X142" s="29">
        <f t="shared" si="184"/>
        <v>319.5</v>
      </c>
      <c r="Y142" s="29">
        <f t="shared" si="182"/>
        <v>532.5</v>
      </c>
      <c r="Z142" s="29">
        <v>426</v>
      </c>
      <c r="AA142" s="29">
        <f t="shared" si="184"/>
        <v>319.5</v>
      </c>
      <c r="AB142" s="29">
        <f t="shared" si="183"/>
        <v>532.5</v>
      </c>
    </row>
    <row r="143" spans="1:28" ht="14.4" x14ac:dyDescent="0.3">
      <c r="A143" s="19" t="s">
        <v>21</v>
      </c>
      <c r="B143" s="3" t="s">
        <v>20</v>
      </c>
      <c r="C143" s="3" t="s">
        <v>136</v>
      </c>
      <c r="D143" s="19" t="s">
        <v>111</v>
      </c>
      <c r="E143" s="19" t="s">
        <v>73</v>
      </c>
      <c r="F143" s="18" t="s">
        <v>60</v>
      </c>
      <c r="G143" s="19" t="s">
        <v>59</v>
      </c>
      <c r="H143" s="22" t="s">
        <v>96</v>
      </c>
      <c r="I143" s="19" t="s">
        <v>161</v>
      </c>
      <c r="J143" s="19" t="s">
        <v>50</v>
      </c>
      <c r="K143" s="29">
        <v>393</v>
      </c>
      <c r="L143" s="29">
        <f t="shared" si="176"/>
        <v>294.75</v>
      </c>
      <c r="M143" s="29">
        <f t="shared" si="177"/>
        <v>491.25</v>
      </c>
      <c r="N143" s="29">
        <v>393</v>
      </c>
      <c r="O143" s="29">
        <f t="shared" si="184"/>
        <v>294.75</v>
      </c>
      <c r="P143" s="29">
        <f t="shared" si="179"/>
        <v>491.25</v>
      </c>
      <c r="Q143" s="29">
        <v>393</v>
      </c>
      <c r="R143" s="29">
        <f t="shared" si="184"/>
        <v>294.75</v>
      </c>
      <c r="S143" s="29">
        <f t="shared" si="180"/>
        <v>491.25</v>
      </c>
      <c r="T143" s="29">
        <v>393</v>
      </c>
      <c r="U143" s="29">
        <f t="shared" si="184"/>
        <v>294.75</v>
      </c>
      <c r="V143" s="29">
        <f t="shared" si="181"/>
        <v>491.25</v>
      </c>
      <c r="W143" s="29">
        <v>393</v>
      </c>
      <c r="X143" s="29">
        <f t="shared" si="184"/>
        <v>294.75</v>
      </c>
      <c r="Y143" s="29">
        <f t="shared" si="182"/>
        <v>491.25</v>
      </c>
      <c r="Z143" s="29">
        <v>393</v>
      </c>
      <c r="AA143" s="29">
        <f t="shared" si="184"/>
        <v>294.75</v>
      </c>
      <c r="AB143" s="29">
        <f t="shared" si="183"/>
        <v>491.25</v>
      </c>
    </row>
    <row r="144" spans="1:28" ht="14.4" x14ac:dyDescent="0.3">
      <c r="A144" s="19" t="s">
        <v>29</v>
      </c>
      <c r="B144" s="3" t="s">
        <v>20</v>
      </c>
      <c r="C144" s="3" t="s">
        <v>133</v>
      </c>
      <c r="D144" s="19" t="s">
        <v>177</v>
      </c>
      <c r="E144" s="19" t="s">
        <v>77</v>
      </c>
      <c r="F144" s="18" t="s">
        <v>60</v>
      </c>
      <c r="G144" s="19" t="s">
        <v>58</v>
      </c>
      <c r="H144" s="22"/>
      <c r="I144" s="19"/>
      <c r="J144" s="19" t="s">
        <v>50</v>
      </c>
      <c r="K144" s="31">
        <v>34</v>
      </c>
      <c r="L144" s="31">
        <f t="shared" si="176"/>
        <v>25.5</v>
      </c>
      <c r="M144" s="31">
        <f t="shared" si="177"/>
        <v>42.5</v>
      </c>
      <c r="N144" s="31">
        <v>34</v>
      </c>
      <c r="O144" s="31">
        <f t="shared" si="184"/>
        <v>25.5</v>
      </c>
      <c r="P144" s="31">
        <f t="shared" si="179"/>
        <v>42.5</v>
      </c>
      <c r="Q144" s="31">
        <v>34</v>
      </c>
      <c r="R144" s="31">
        <f t="shared" si="184"/>
        <v>25.5</v>
      </c>
      <c r="S144" s="31">
        <f t="shared" si="180"/>
        <v>42.5</v>
      </c>
      <c r="T144" s="31">
        <v>34</v>
      </c>
      <c r="U144" s="31">
        <f t="shared" si="184"/>
        <v>25.5</v>
      </c>
      <c r="V144" s="31">
        <f t="shared" si="181"/>
        <v>42.5</v>
      </c>
      <c r="W144" s="31">
        <v>34</v>
      </c>
      <c r="X144" s="31">
        <f t="shared" si="184"/>
        <v>25.5</v>
      </c>
      <c r="Y144" s="31">
        <f t="shared" si="182"/>
        <v>42.5</v>
      </c>
      <c r="Z144" s="31">
        <v>34</v>
      </c>
      <c r="AA144" s="31">
        <f t="shared" si="184"/>
        <v>25.5</v>
      </c>
      <c r="AB144" s="31">
        <f t="shared" si="183"/>
        <v>42.5</v>
      </c>
    </row>
    <row r="145" spans="1:28" ht="14.4" x14ac:dyDescent="0.3">
      <c r="A145" s="19" t="s">
        <v>29</v>
      </c>
      <c r="B145" s="3" t="s">
        <v>20</v>
      </c>
      <c r="C145" s="3" t="s">
        <v>134</v>
      </c>
      <c r="D145" s="19" t="s">
        <v>177</v>
      </c>
      <c r="E145" s="19" t="s">
        <v>77</v>
      </c>
      <c r="F145" s="18" t="s">
        <v>60</v>
      </c>
      <c r="G145" s="19" t="s">
        <v>58</v>
      </c>
      <c r="H145" s="22"/>
      <c r="I145" s="19"/>
      <c r="J145" s="19" t="s">
        <v>50</v>
      </c>
      <c r="K145" s="31">
        <v>64</v>
      </c>
      <c r="L145" s="31">
        <f t="shared" si="176"/>
        <v>48</v>
      </c>
      <c r="M145" s="31">
        <f t="shared" si="177"/>
        <v>80</v>
      </c>
      <c r="N145" s="31">
        <v>64</v>
      </c>
      <c r="O145" s="31">
        <f t="shared" si="184"/>
        <v>48</v>
      </c>
      <c r="P145" s="31">
        <f t="shared" si="179"/>
        <v>80</v>
      </c>
      <c r="Q145" s="31">
        <v>64</v>
      </c>
      <c r="R145" s="31">
        <f t="shared" si="184"/>
        <v>48</v>
      </c>
      <c r="S145" s="31">
        <f t="shared" si="180"/>
        <v>80</v>
      </c>
      <c r="T145" s="31">
        <v>64</v>
      </c>
      <c r="U145" s="31">
        <f t="shared" si="184"/>
        <v>48</v>
      </c>
      <c r="V145" s="31">
        <f t="shared" si="181"/>
        <v>80</v>
      </c>
      <c r="W145" s="31">
        <v>64</v>
      </c>
      <c r="X145" s="31">
        <f t="shared" si="184"/>
        <v>48</v>
      </c>
      <c r="Y145" s="31">
        <f t="shared" si="182"/>
        <v>80</v>
      </c>
      <c r="Z145" s="31">
        <v>64</v>
      </c>
      <c r="AA145" s="31">
        <f t="shared" si="184"/>
        <v>48</v>
      </c>
      <c r="AB145" s="31">
        <f t="shared" si="183"/>
        <v>80</v>
      </c>
    </row>
    <row r="146" spans="1:28" ht="14.4" x14ac:dyDescent="0.3">
      <c r="A146" s="19" t="s">
        <v>29</v>
      </c>
      <c r="B146" s="3" t="s">
        <v>20</v>
      </c>
      <c r="C146" s="3" t="s">
        <v>137</v>
      </c>
      <c r="D146" s="19" t="s">
        <v>177</v>
      </c>
      <c r="E146" s="19" t="s">
        <v>77</v>
      </c>
      <c r="F146" s="18" t="s">
        <v>60</v>
      </c>
      <c r="G146" s="19" t="s">
        <v>58</v>
      </c>
      <c r="H146" s="22"/>
      <c r="I146" s="19"/>
      <c r="J146" s="19" t="s">
        <v>50</v>
      </c>
      <c r="K146" s="31">
        <v>55</v>
      </c>
      <c r="L146" s="31">
        <f t="shared" si="176"/>
        <v>41.25</v>
      </c>
      <c r="M146" s="31">
        <f t="shared" si="177"/>
        <v>68.75</v>
      </c>
      <c r="N146" s="31">
        <v>55</v>
      </c>
      <c r="O146" s="31">
        <f t="shared" si="184"/>
        <v>41.25</v>
      </c>
      <c r="P146" s="31">
        <f t="shared" si="179"/>
        <v>68.75</v>
      </c>
      <c r="Q146" s="31">
        <v>55</v>
      </c>
      <c r="R146" s="31">
        <f t="shared" si="184"/>
        <v>41.25</v>
      </c>
      <c r="S146" s="31">
        <f t="shared" si="180"/>
        <v>68.75</v>
      </c>
      <c r="T146" s="31">
        <v>55</v>
      </c>
      <c r="U146" s="31">
        <f t="shared" si="184"/>
        <v>41.25</v>
      </c>
      <c r="V146" s="31">
        <f t="shared" si="181"/>
        <v>68.75</v>
      </c>
      <c r="W146" s="31">
        <v>55</v>
      </c>
      <c r="X146" s="31">
        <f t="shared" si="184"/>
        <v>41.25</v>
      </c>
      <c r="Y146" s="31">
        <f t="shared" si="182"/>
        <v>68.75</v>
      </c>
      <c r="Z146" s="31">
        <v>55</v>
      </c>
      <c r="AA146" s="31">
        <f t="shared" si="184"/>
        <v>41.25</v>
      </c>
      <c r="AB146" s="31">
        <f t="shared" si="183"/>
        <v>68.75</v>
      </c>
    </row>
    <row r="147" spans="1:28" ht="14.4" x14ac:dyDescent="0.3">
      <c r="A147" s="19" t="s">
        <v>29</v>
      </c>
      <c r="B147" s="3" t="s">
        <v>20</v>
      </c>
      <c r="C147" s="3" t="s">
        <v>135</v>
      </c>
      <c r="D147" s="19" t="s">
        <v>177</v>
      </c>
      <c r="E147" s="19" t="s">
        <v>77</v>
      </c>
      <c r="F147" s="18" t="s">
        <v>60</v>
      </c>
      <c r="G147" s="19" t="s">
        <v>58</v>
      </c>
      <c r="H147" s="22"/>
      <c r="I147" s="19"/>
      <c r="J147" s="19" t="s">
        <v>50</v>
      </c>
      <c r="K147" s="31">
        <v>83</v>
      </c>
      <c r="L147" s="31">
        <f t="shared" si="176"/>
        <v>62.25</v>
      </c>
      <c r="M147" s="31">
        <f t="shared" si="177"/>
        <v>103.75</v>
      </c>
      <c r="N147" s="31">
        <v>83</v>
      </c>
      <c r="O147" s="31">
        <f t="shared" si="184"/>
        <v>62.25</v>
      </c>
      <c r="P147" s="31">
        <f t="shared" si="179"/>
        <v>103.75</v>
      </c>
      <c r="Q147" s="31">
        <v>83</v>
      </c>
      <c r="R147" s="31">
        <f t="shared" si="184"/>
        <v>62.25</v>
      </c>
      <c r="S147" s="31">
        <f t="shared" si="180"/>
        <v>103.75</v>
      </c>
      <c r="T147" s="31">
        <v>83</v>
      </c>
      <c r="U147" s="31">
        <f t="shared" si="184"/>
        <v>62.25</v>
      </c>
      <c r="V147" s="31">
        <f t="shared" si="181"/>
        <v>103.75</v>
      </c>
      <c r="W147" s="31">
        <v>83</v>
      </c>
      <c r="X147" s="31">
        <f t="shared" si="184"/>
        <v>62.25</v>
      </c>
      <c r="Y147" s="31">
        <f t="shared" si="182"/>
        <v>103.75</v>
      </c>
      <c r="Z147" s="31">
        <v>83</v>
      </c>
      <c r="AA147" s="31">
        <f t="shared" si="184"/>
        <v>62.25</v>
      </c>
      <c r="AB147" s="31">
        <f t="shared" si="183"/>
        <v>103.75</v>
      </c>
    </row>
    <row r="148" spans="1:28" ht="14.4" x14ac:dyDescent="0.3">
      <c r="A148" s="19" t="s">
        <v>29</v>
      </c>
      <c r="B148" s="3" t="s">
        <v>20</v>
      </c>
      <c r="C148" s="3" t="s">
        <v>138</v>
      </c>
      <c r="D148" s="19" t="s">
        <v>177</v>
      </c>
      <c r="E148" s="19" t="s">
        <v>77</v>
      </c>
      <c r="F148" s="18" t="s">
        <v>60</v>
      </c>
      <c r="G148" s="19" t="s">
        <v>58</v>
      </c>
      <c r="H148" s="22"/>
      <c r="I148" s="19"/>
      <c r="J148" s="19" t="s">
        <v>50</v>
      </c>
      <c r="K148" s="31">
        <v>70</v>
      </c>
      <c r="L148" s="31">
        <f t="shared" si="176"/>
        <v>52.5</v>
      </c>
      <c r="M148" s="31">
        <f t="shared" si="177"/>
        <v>87.5</v>
      </c>
      <c r="N148" s="31">
        <v>70</v>
      </c>
      <c r="O148" s="31">
        <f t="shared" si="184"/>
        <v>52.5</v>
      </c>
      <c r="P148" s="31">
        <f t="shared" si="179"/>
        <v>87.5</v>
      </c>
      <c r="Q148" s="31">
        <v>70</v>
      </c>
      <c r="R148" s="31">
        <f t="shared" si="184"/>
        <v>52.5</v>
      </c>
      <c r="S148" s="31">
        <f t="shared" si="180"/>
        <v>87.5</v>
      </c>
      <c r="T148" s="31">
        <v>70</v>
      </c>
      <c r="U148" s="31">
        <f t="shared" si="184"/>
        <v>52.5</v>
      </c>
      <c r="V148" s="31">
        <f t="shared" si="181"/>
        <v>87.5</v>
      </c>
      <c r="W148" s="31">
        <v>70</v>
      </c>
      <c r="X148" s="31">
        <f t="shared" si="184"/>
        <v>52.5</v>
      </c>
      <c r="Y148" s="31">
        <f t="shared" si="182"/>
        <v>87.5</v>
      </c>
      <c r="Z148" s="31">
        <v>70</v>
      </c>
      <c r="AA148" s="31">
        <f t="shared" si="184"/>
        <v>52.5</v>
      </c>
      <c r="AB148" s="31">
        <f t="shared" si="183"/>
        <v>87.5</v>
      </c>
    </row>
    <row r="149" spans="1:28" ht="14.4" x14ac:dyDescent="0.3">
      <c r="A149" s="19" t="s">
        <v>29</v>
      </c>
      <c r="B149" s="3" t="s">
        <v>20</v>
      </c>
      <c r="C149" s="3" t="s">
        <v>136</v>
      </c>
      <c r="D149" s="19" t="s">
        <v>177</v>
      </c>
      <c r="E149" s="19" t="s">
        <v>77</v>
      </c>
      <c r="F149" s="18" t="s">
        <v>60</v>
      </c>
      <c r="G149" s="19" t="s">
        <v>58</v>
      </c>
      <c r="H149" s="22"/>
      <c r="I149" s="19"/>
      <c r="J149" s="19" t="s">
        <v>50</v>
      </c>
      <c r="K149" s="31">
        <v>150</v>
      </c>
      <c r="L149" s="31">
        <f t="shared" si="176"/>
        <v>112.5</v>
      </c>
      <c r="M149" s="31">
        <f t="shared" si="177"/>
        <v>187.5</v>
      </c>
      <c r="N149" s="31">
        <v>150</v>
      </c>
      <c r="O149" s="31">
        <f t="shared" si="184"/>
        <v>112.5</v>
      </c>
      <c r="P149" s="31">
        <f t="shared" si="179"/>
        <v>187.5</v>
      </c>
      <c r="Q149" s="31">
        <v>150</v>
      </c>
      <c r="R149" s="31">
        <f t="shared" si="184"/>
        <v>112.5</v>
      </c>
      <c r="S149" s="31">
        <f t="shared" si="180"/>
        <v>187.5</v>
      </c>
      <c r="T149" s="31">
        <v>150</v>
      </c>
      <c r="U149" s="31">
        <f t="shared" si="184"/>
        <v>112.5</v>
      </c>
      <c r="V149" s="31">
        <f t="shared" si="181"/>
        <v>187.5</v>
      </c>
      <c r="W149" s="31">
        <v>150</v>
      </c>
      <c r="X149" s="31">
        <f t="shared" si="184"/>
        <v>112.5</v>
      </c>
      <c r="Y149" s="31">
        <f t="shared" si="182"/>
        <v>187.5</v>
      </c>
      <c r="Z149" s="31">
        <v>150</v>
      </c>
      <c r="AA149" s="31">
        <f t="shared" si="184"/>
        <v>112.5</v>
      </c>
      <c r="AB149" s="31">
        <f t="shared" si="183"/>
        <v>187.5</v>
      </c>
    </row>
    <row r="150" spans="1:28" ht="14.4" x14ac:dyDescent="0.3">
      <c r="A150" s="19" t="s">
        <v>29</v>
      </c>
      <c r="B150" s="3" t="s">
        <v>20</v>
      </c>
      <c r="C150" s="3" t="s">
        <v>133</v>
      </c>
      <c r="D150" s="19" t="s">
        <v>3</v>
      </c>
      <c r="E150" s="19" t="s">
        <v>77</v>
      </c>
      <c r="F150" s="18" t="s">
        <v>60</v>
      </c>
      <c r="G150" s="19" t="s">
        <v>58</v>
      </c>
      <c r="H150" s="22"/>
      <c r="I150" s="19"/>
      <c r="J150" s="19" t="s">
        <v>50</v>
      </c>
      <c r="K150" s="31">
        <v>6</v>
      </c>
      <c r="L150" s="31">
        <f t="shared" si="176"/>
        <v>4.5</v>
      </c>
      <c r="M150" s="31">
        <f t="shared" si="177"/>
        <v>7.5</v>
      </c>
      <c r="N150" s="31">
        <v>6</v>
      </c>
      <c r="O150" s="31">
        <f t="shared" si="184"/>
        <v>4.5</v>
      </c>
      <c r="P150" s="31">
        <f t="shared" si="179"/>
        <v>7.5</v>
      </c>
      <c r="Q150" s="31">
        <v>6</v>
      </c>
      <c r="R150" s="31">
        <f t="shared" si="184"/>
        <v>4.5</v>
      </c>
      <c r="S150" s="31">
        <f t="shared" si="180"/>
        <v>7.5</v>
      </c>
      <c r="T150" s="31">
        <v>6</v>
      </c>
      <c r="U150" s="31">
        <f t="shared" si="184"/>
        <v>4.5</v>
      </c>
      <c r="V150" s="31">
        <f t="shared" si="181"/>
        <v>7.5</v>
      </c>
      <c r="W150" s="31">
        <v>6</v>
      </c>
      <c r="X150" s="31">
        <f t="shared" si="184"/>
        <v>4.5</v>
      </c>
      <c r="Y150" s="31">
        <f t="shared" si="182"/>
        <v>7.5</v>
      </c>
      <c r="Z150" s="31">
        <v>6</v>
      </c>
      <c r="AA150" s="31">
        <f t="shared" si="184"/>
        <v>4.5</v>
      </c>
      <c r="AB150" s="31">
        <f t="shared" si="183"/>
        <v>7.5</v>
      </c>
    </row>
    <row r="151" spans="1:28" ht="14.4" x14ac:dyDescent="0.3">
      <c r="A151" s="19" t="s">
        <v>29</v>
      </c>
      <c r="B151" s="3" t="s">
        <v>20</v>
      </c>
      <c r="C151" s="3" t="s">
        <v>134</v>
      </c>
      <c r="D151" s="19" t="s">
        <v>3</v>
      </c>
      <c r="E151" s="19" t="s">
        <v>77</v>
      </c>
      <c r="F151" s="18" t="s">
        <v>60</v>
      </c>
      <c r="G151" s="19" t="s">
        <v>58</v>
      </c>
      <c r="H151" s="22"/>
      <c r="I151" s="19"/>
      <c r="J151" s="19" t="s">
        <v>50</v>
      </c>
      <c r="K151" s="31">
        <v>10</v>
      </c>
      <c r="L151" s="31">
        <f t="shared" si="176"/>
        <v>7.5</v>
      </c>
      <c r="M151" s="31">
        <f t="shared" si="177"/>
        <v>12.5</v>
      </c>
      <c r="N151" s="31">
        <v>10</v>
      </c>
      <c r="O151" s="31">
        <f t="shared" si="184"/>
        <v>7.5</v>
      </c>
      <c r="P151" s="31">
        <f t="shared" si="179"/>
        <v>12.5</v>
      </c>
      <c r="Q151" s="31">
        <v>10</v>
      </c>
      <c r="R151" s="31">
        <f t="shared" si="184"/>
        <v>7.5</v>
      </c>
      <c r="S151" s="31">
        <f t="shared" si="180"/>
        <v>12.5</v>
      </c>
      <c r="T151" s="31">
        <v>10</v>
      </c>
      <c r="U151" s="31">
        <f t="shared" si="184"/>
        <v>7.5</v>
      </c>
      <c r="V151" s="31">
        <f t="shared" si="181"/>
        <v>12.5</v>
      </c>
      <c r="W151" s="31">
        <v>10</v>
      </c>
      <c r="X151" s="31">
        <f t="shared" si="184"/>
        <v>7.5</v>
      </c>
      <c r="Y151" s="31">
        <f t="shared" si="182"/>
        <v>12.5</v>
      </c>
      <c r="Z151" s="31">
        <v>10</v>
      </c>
      <c r="AA151" s="31">
        <f t="shared" si="184"/>
        <v>7.5</v>
      </c>
      <c r="AB151" s="31">
        <f t="shared" si="183"/>
        <v>12.5</v>
      </c>
    </row>
    <row r="152" spans="1:28" ht="14.4" x14ac:dyDescent="0.3">
      <c r="A152" s="19" t="s">
        <v>29</v>
      </c>
      <c r="B152" s="3" t="s">
        <v>20</v>
      </c>
      <c r="C152" s="3" t="s">
        <v>137</v>
      </c>
      <c r="D152" s="19" t="s">
        <v>3</v>
      </c>
      <c r="E152" s="19" t="s">
        <v>77</v>
      </c>
      <c r="F152" s="18" t="s">
        <v>60</v>
      </c>
      <c r="G152" s="19" t="s">
        <v>58</v>
      </c>
      <c r="H152" s="22"/>
      <c r="I152" s="19"/>
      <c r="J152" s="19" t="s">
        <v>50</v>
      </c>
      <c r="K152" s="31">
        <v>21</v>
      </c>
      <c r="L152" s="31">
        <f t="shared" si="176"/>
        <v>15.75</v>
      </c>
      <c r="M152" s="31">
        <f t="shared" si="177"/>
        <v>26.25</v>
      </c>
      <c r="N152" s="31">
        <v>21</v>
      </c>
      <c r="O152" s="31">
        <f t="shared" si="184"/>
        <v>15.75</v>
      </c>
      <c r="P152" s="31">
        <f t="shared" si="179"/>
        <v>26.25</v>
      </c>
      <c r="Q152" s="31">
        <v>21</v>
      </c>
      <c r="R152" s="31">
        <f t="shared" si="184"/>
        <v>15.75</v>
      </c>
      <c r="S152" s="31">
        <f t="shared" si="180"/>
        <v>26.25</v>
      </c>
      <c r="T152" s="31">
        <v>21</v>
      </c>
      <c r="U152" s="31">
        <f t="shared" si="184"/>
        <v>15.75</v>
      </c>
      <c r="V152" s="31">
        <f t="shared" si="181"/>
        <v>26.25</v>
      </c>
      <c r="W152" s="31">
        <v>21</v>
      </c>
      <c r="X152" s="31">
        <f t="shared" si="184"/>
        <v>15.75</v>
      </c>
      <c r="Y152" s="31">
        <f t="shared" si="182"/>
        <v>26.25</v>
      </c>
      <c r="Z152" s="31">
        <v>21</v>
      </c>
      <c r="AA152" s="31">
        <f t="shared" si="184"/>
        <v>15.75</v>
      </c>
      <c r="AB152" s="31">
        <f t="shared" si="183"/>
        <v>26.25</v>
      </c>
    </row>
    <row r="153" spans="1:28" ht="14.4" x14ac:dyDescent="0.3">
      <c r="A153" s="19" t="s">
        <v>29</v>
      </c>
      <c r="B153" s="3" t="s">
        <v>20</v>
      </c>
      <c r="C153" s="3" t="s">
        <v>135</v>
      </c>
      <c r="D153" s="19" t="s">
        <v>3</v>
      </c>
      <c r="E153" s="19" t="s">
        <v>77</v>
      </c>
      <c r="F153" s="18" t="s">
        <v>60</v>
      </c>
      <c r="G153" s="19" t="s">
        <v>58</v>
      </c>
      <c r="H153" s="22"/>
      <c r="I153" s="19"/>
      <c r="J153" s="19" t="s">
        <v>50</v>
      </c>
      <c r="K153" s="31">
        <v>20</v>
      </c>
      <c r="L153" s="31">
        <f t="shared" si="176"/>
        <v>15</v>
      </c>
      <c r="M153" s="31">
        <f t="shared" si="177"/>
        <v>25</v>
      </c>
      <c r="N153" s="31">
        <v>20</v>
      </c>
      <c r="O153" s="31">
        <f t="shared" ref="O153:AA155" si="185">N153*0.75</f>
        <v>15</v>
      </c>
      <c r="P153" s="31">
        <f t="shared" si="179"/>
        <v>25</v>
      </c>
      <c r="Q153" s="31">
        <v>20</v>
      </c>
      <c r="R153" s="31">
        <f t="shared" si="185"/>
        <v>15</v>
      </c>
      <c r="S153" s="31">
        <f t="shared" si="180"/>
        <v>25</v>
      </c>
      <c r="T153" s="31">
        <v>20</v>
      </c>
      <c r="U153" s="31">
        <f t="shared" si="185"/>
        <v>15</v>
      </c>
      <c r="V153" s="31">
        <f t="shared" si="181"/>
        <v>25</v>
      </c>
      <c r="W153" s="31">
        <v>20</v>
      </c>
      <c r="X153" s="31">
        <f t="shared" si="185"/>
        <v>15</v>
      </c>
      <c r="Y153" s="31">
        <f t="shared" si="182"/>
        <v>25</v>
      </c>
      <c r="Z153" s="31">
        <v>20</v>
      </c>
      <c r="AA153" s="31">
        <f t="shared" si="185"/>
        <v>15</v>
      </c>
      <c r="AB153" s="31">
        <f t="shared" si="183"/>
        <v>25</v>
      </c>
    </row>
    <row r="154" spans="1:28" ht="14.4" x14ac:dyDescent="0.3">
      <c r="A154" s="19" t="s">
        <v>29</v>
      </c>
      <c r="B154" s="3" t="s">
        <v>20</v>
      </c>
      <c r="C154" s="3" t="s">
        <v>138</v>
      </c>
      <c r="D154" s="19" t="s">
        <v>3</v>
      </c>
      <c r="E154" s="19" t="s">
        <v>77</v>
      </c>
      <c r="F154" s="18" t="s">
        <v>60</v>
      </c>
      <c r="G154" s="19" t="s">
        <v>58</v>
      </c>
      <c r="H154" s="22"/>
      <c r="I154" s="19"/>
      <c r="J154" s="19" t="s">
        <v>50</v>
      </c>
      <c r="K154" s="31">
        <v>42</v>
      </c>
      <c r="L154" s="31">
        <f t="shared" si="176"/>
        <v>31.5</v>
      </c>
      <c r="M154" s="31">
        <f t="shared" si="177"/>
        <v>52.5</v>
      </c>
      <c r="N154" s="31">
        <v>42</v>
      </c>
      <c r="O154" s="31">
        <f t="shared" si="185"/>
        <v>31.5</v>
      </c>
      <c r="P154" s="31">
        <f t="shared" si="179"/>
        <v>52.5</v>
      </c>
      <c r="Q154" s="31">
        <v>42</v>
      </c>
      <c r="R154" s="31">
        <f t="shared" si="185"/>
        <v>31.5</v>
      </c>
      <c r="S154" s="31">
        <f t="shared" si="180"/>
        <v>52.5</v>
      </c>
      <c r="T154" s="31">
        <v>42</v>
      </c>
      <c r="U154" s="31">
        <f t="shared" si="185"/>
        <v>31.5</v>
      </c>
      <c r="V154" s="31">
        <f t="shared" si="181"/>
        <v>52.5</v>
      </c>
      <c r="W154" s="31">
        <v>42</v>
      </c>
      <c r="X154" s="31">
        <f t="shared" si="185"/>
        <v>31.5</v>
      </c>
      <c r="Y154" s="31">
        <f t="shared" si="182"/>
        <v>52.5</v>
      </c>
      <c r="Z154" s="31">
        <v>42</v>
      </c>
      <c r="AA154" s="31">
        <f t="shared" si="185"/>
        <v>31.5</v>
      </c>
      <c r="AB154" s="31">
        <f t="shared" si="183"/>
        <v>52.5</v>
      </c>
    </row>
    <row r="155" spans="1:28" ht="14.4" x14ac:dyDescent="0.3">
      <c r="A155" s="19" t="s">
        <v>29</v>
      </c>
      <c r="B155" s="3" t="s">
        <v>20</v>
      </c>
      <c r="C155" s="3" t="s">
        <v>136</v>
      </c>
      <c r="D155" s="19" t="s">
        <v>3</v>
      </c>
      <c r="E155" s="19" t="s">
        <v>77</v>
      </c>
      <c r="F155" s="18" t="s">
        <v>60</v>
      </c>
      <c r="G155" s="19" t="s">
        <v>58</v>
      </c>
      <c r="H155" s="22"/>
      <c r="I155" s="19"/>
      <c r="J155" s="19" t="s">
        <v>50</v>
      </c>
      <c r="K155" s="31">
        <v>19</v>
      </c>
      <c r="L155" s="31">
        <f t="shared" si="176"/>
        <v>14.25</v>
      </c>
      <c r="M155" s="31">
        <f t="shared" si="177"/>
        <v>23.75</v>
      </c>
      <c r="N155" s="31">
        <v>19</v>
      </c>
      <c r="O155" s="31">
        <f t="shared" si="185"/>
        <v>14.25</v>
      </c>
      <c r="P155" s="31">
        <f t="shared" si="179"/>
        <v>23.75</v>
      </c>
      <c r="Q155" s="31">
        <v>19</v>
      </c>
      <c r="R155" s="31">
        <f t="shared" si="185"/>
        <v>14.25</v>
      </c>
      <c r="S155" s="31">
        <f t="shared" si="180"/>
        <v>23.75</v>
      </c>
      <c r="T155" s="31">
        <v>19</v>
      </c>
      <c r="U155" s="31">
        <f t="shared" si="185"/>
        <v>14.25</v>
      </c>
      <c r="V155" s="31">
        <f t="shared" si="181"/>
        <v>23.75</v>
      </c>
      <c r="W155" s="31">
        <v>19</v>
      </c>
      <c r="X155" s="31">
        <f t="shared" si="185"/>
        <v>14.25</v>
      </c>
      <c r="Y155" s="31">
        <f t="shared" si="182"/>
        <v>23.75</v>
      </c>
      <c r="Z155" s="31">
        <v>19</v>
      </c>
      <c r="AA155" s="31">
        <f t="shared" si="185"/>
        <v>14.25</v>
      </c>
      <c r="AB155" s="31">
        <f t="shared" si="183"/>
        <v>23.75</v>
      </c>
    </row>
    <row r="156" spans="1:28" ht="14.4" x14ac:dyDescent="0.3">
      <c r="A156" s="19" t="s">
        <v>29</v>
      </c>
      <c r="B156" s="19" t="s">
        <v>20</v>
      </c>
      <c r="C156" s="3" t="s">
        <v>20</v>
      </c>
      <c r="D156" s="8" t="s">
        <v>4</v>
      </c>
      <c r="E156" s="8" t="s">
        <v>73</v>
      </c>
      <c r="F156" s="8" t="s">
        <v>61</v>
      </c>
      <c r="G156" s="3" t="s">
        <v>57</v>
      </c>
      <c r="H156" s="7" t="s">
        <v>164</v>
      </c>
      <c r="I156" s="3"/>
      <c r="J156" s="3" t="s">
        <v>50</v>
      </c>
      <c r="K156" s="5">
        <v>75</v>
      </c>
      <c r="L156" s="5">
        <v>60</v>
      </c>
      <c r="M156" s="5">
        <v>90</v>
      </c>
      <c r="N156" s="5">
        <v>75</v>
      </c>
      <c r="O156" s="5">
        <v>60</v>
      </c>
      <c r="P156" s="5">
        <v>90</v>
      </c>
      <c r="Q156" s="5">
        <v>75</v>
      </c>
      <c r="R156" s="5">
        <v>60</v>
      </c>
      <c r="S156" s="5">
        <v>90</v>
      </c>
      <c r="T156" s="5">
        <v>75</v>
      </c>
      <c r="U156" s="5">
        <v>60</v>
      </c>
      <c r="V156" s="5">
        <v>90</v>
      </c>
      <c r="W156" s="5">
        <v>75</v>
      </c>
      <c r="X156" s="5">
        <v>60</v>
      </c>
      <c r="Y156" s="5">
        <v>90</v>
      </c>
      <c r="Z156" s="5">
        <v>75</v>
      </c>
      <c r="AA156" s="5">
        <v>60</v>
      </c>
      <c r="AB156" s="5">
        <v>90</v>
      </c>
    </row>
    <row r="157" spans="1:28" ht="14.4" x14ac:dyDescent="0.3">
      <c r="A157" s="19" t="s">
        <v>29</v>
      </c>
      <c r="B157" s="19" t="s">
        <v>20</v>
      </c>
      <c r="C157" s="3" t="s">
        <v>20</v>
      </c>
      <c r="D157" s="8" t="s">
        <v>163</v>
      </c>
      <c r="E157" s="8" t="s">
        <v>73</v>
      </c>
      <c r="F157" s="8" t="s">
        <v>61</v>
      </c>
      <c r="G157" s="3" t="s">
        <v>57</v>
      </c>
      <c r="H157" s="7" t="s">
        <v>164</v>
      </c>
      <c r="I157" s="3"/>
      <c r="J157" s="3" t="s">
        <v>50</v>
      </c>
      <c r="K157" s="5">
        <v>17</v>
      </c>
      <c r="L157" s="5">
        <f>K157*0.75</f>
        <v>12.75</v>
      </c>
      <c r="M157" s="5">
        <f>K157*1.25</f>
        <v>21.25</v>
      </c>
      <c r="N157" s="5">
        <v>17</v>
      </c>
      <c r="O157" s="5">
        <f>N157*0.75</f>
        <v>12.75</v>
      </c>
      <c r="P157" s="5">
        <f>N157*1.25</f>
        <v>21.25</v>
      </c>
      <c r="Q157" s="5">
        <v>17</v>
      </c>
      <c r="R157" s="5">
        <f>Q157*0.75</f>
        <v>12.75</v>
      </c>
      <c r="S157" s="5">
        <f>Q157*1.25</f>
        <v>21.25</v>
      </c>
      <c r="T157" s="5">
        <v>17</v>
      </c>
      <c r="U157" s="5">
        <f>T157*0.75</f>
        <v>12.75</v>
      </c>
      <c r="V157" s="5">
        <f>T157*1.25</f>
        <v>21.25</v>
      </c>
      <c r="W157" s="5">
        <v>17</v>
      </c>
      <c r="X157" s="5">
        <f>W157*0.75</f>
        <v>12.75</v>
      </c>
      <c r="Y157" s="5">
        <f>W157*1.25</f>
        <v>21.25</v>
      </c>
      <c r="Z157" s="5">
        <v>17</v>
      </c>
      <c r="AA157" s="5">
        <f>Z157*0.75</f>
        <v>12.75</v>
      </c>
      <c r="AB157" s="5">
        <f>Z157*1.25</f>
        <v>21.25</v>
      </c>
    </row>
    <row r="158" spans="1:28" ht="14.4" x14ac:dyDescent="0.3">
      <c r="A158" s="19" t="s">
        <v>21</v>
      </c>
      <c r="B158" s="19" t="s">
        <v>20</v>
      </c>
      <c r="C158" s="3" t="s">
        <v>20</v>
      </c>
      <c r="D158" s="8" t="s">
        <v>1</v>
      </c>
      <c r="E158" s="8" t="s">
        <v>74</v>
      </c>
      <c r="F158" s="13" t="s">
        <v>60</v>
      </c>
      <c r="G158" s="6" t="s">
        <v>59</v>
      </c>
      <c r="H158" s="7" t="s">
        <v>165</v>
      </c>
      <c r="I158" s="3" t="s">
        <v>166</v>
      </c>
      <c r="J158" s="3" t="s">
        <v>50</v>
      </c>
      <c r="K158" s="10">
        <v>0.65</v>
      </c>
      <c r="L158" s="10">
        <v>0.6</v>
      </c>
      <c r="M158" s="10">
        <v>0.68</v>
      </c>
      <c r="N158" s="10">
        <v>0.65</v>
      </c>
      <c r="O158" s="10">
        <v>0.6</v>
      </c>
      <c r="P158" s="10">
        <v>0.68</v>
      </c>
      <c r="Q158" s="10">
        <v>0.65</v>
      </c>
      <c r="R158" s="10">
        <v>0.6</v>
      </c>
      <c r="S158" s="10">
        <v>0.68</v>
      </c>
      <c r="T158" s="10">
        <v>0.62</v>
      </c>
      <c r="U158" s="10">
        <v>0.6</v>
      </c>
      <c r="V158" s="10">
        <v>0.64</v>
      </c>
      <c r="W158" s="10">
        <v>0.6</v>
      </c>
      <c r="X158" s="10">
        <v>0.57999999999999996</v>
      </c>
      <c r="Y158" s="10">
        <v>0.62</v>
      </c>
      <c r="Z158" s="10">
        <v>0.57999999999999996</v>
      </c>
      <c r="AA158" s="10">
        <v>0.56000000000000005</v>
      </c>
      <c r="AB158" s="10">
        <v>0.6</v>
      </c>
    </row>
    <row r="159" spans="1:28" ht="14.4" x14ac:dyDescent="0.3">
      <c r="A159" s="3" t="s">
        <v>22</v>
      </c>
      <c r="B159" s="3" t="s">
        <v>20</v>
      </c>
      <c r="C159" s="3" t="s">
        <v>20</v>
      </c>
      <c r="D159" s="19" t="s">
        <v>115</v>
      </c>
      <c r="E159" s="8" t="s">
        <v>97</v>
      </c>
      <c r="F159" s="3" t="s">
        <v>62</v>
      </c>
      <c r="G159" s="6" t="s">
        <v>59</v>
      </c>
      <c r="H159" s="22" t="s">
        <v>96</v>
      </c>
      <c r="I159" s="3" t="s">
        <v>99</v>
      </c>
      <c r="J159" s="3" t="s">
        <v>50</v>
      </c>
      <c r="K159" s="15">
        <v>15.2</v>
      </c>
      <c r="L159" s="15">
        <f>K159*0.75</f>
        <v>11.399999999999999</v>
      </c>
      <c r="M159" s="15">
        <f>K159*1.25</f>
        <v>19</v>
      </c>
      <c r="N159" s="15">
        <v>15.2</v>
      </c>
      <c r="O159" s="15">
        <f>N159*0.75</f>
        <v>11.399999999999999</v>
      </c>
      <c r="P159" s="15">
        <f>N159*1.25</f>
        <v>19</v>
      </c>
      <c r="Q159" s="15">
        <v>15.2</v>
      </c>
      <c r="R159" s="15">
        <f>Q159*0.75</f>
        <v>11.399999999999999</v>
      </c>
      <c r="S159" s="15">
        <f>Q159*1.25</f>
        <v>19</v>
      </c>
      <c r="T159" s="15">
        <v>15.2</v>
      </c>
      <c r="U159" s="15">
        <f>T159*0.75</f>
        <v>11.399999999999999</v>
      </c>
      <c r="V159" s="15">
        <f>T159*1.25</f>
        <v>19</v>
      </c>
      <c r="W159" s="15">
        <v>15.2</v>
      </c>
      <c r="X159" s="15">
        <f>W159*0.75</f>
        <v>11.399999999999999</v>
      </c>
      <c r="Y159" s="15">
        <f>W159*1.25</f>
        <v>19</v>
      </c>
      <c r="Z159" s="15">
        <v>15.2</v>
      </c>
      <c r="AA159" s="15">
        <f>Z159*0.75</f>
        <v>11.399999999999999</v>
      </c>
      <c r="AB159" s="15">
        <f>Z159*1.25</f>
        <v>19</v>
      </c>
    </row>
    <row r="160" spans="1:28" ht="14.4" x14ac:dyDescent="0.3">
      <c r="A160" s="3" t="s">
        <v>22</v>
      </c>
      <c r="B160" s="3" t="s">
        <v>20</v>
      </c>
      <c r="C160" s="3" t="s">
        <v>20</v>
      </c>
      <c r="D160" s="19" t="s">
        <v>116</v>
      </c>
      <c r="E160" s="8" t="s">
        <v>73</v>
      </c>
      <c r="F160" s="3" t="s">
        <v>62</v>
      </c>
      <c r="G160" s="6" t="s">
        <v>59</v>
      </c>
      <c r="H160" s="22" t="s">
        <v>96</v>
      </c>
      <c r="I160" s="3" t="s">
        <v>99</v>
      </c>
      <c r="J160" s="3" t="s">
        <v>50</v>
      </c>
      <c r="K160" s="15">
        <v>149</v>
      </c>
      <c r="L160" s="20">
        <f>K160*0.75</f>
        <v>111.75</v>
      </c>
      <c r="M160" s="20">
        <f>K160*1.25</f>
        <v>186.25</v>
      </c>
      <c r="N160" s="15">
        <v>149</v>
      </c>
      <c r="O160" s="20">
        <f>N160*0.75</f>
        <v>111.75</v>
      </c>
      <c r="P160" s="20">
        <f>N160*1.25</f>
        <v>186.25</v>
      </c>
      <c r="Q160" s="15">
        <v>149</v>
      </c>
      <c r="R160" s="20">
        <f>Q160*0.75</f>
        <v>111.75</v>
      </c>
      <c r="S160" s="20">
        <f>Q160*1.25</f>
        <v>186.25</v>
      </c>
      <c r="T160" s="15">
        <v>149</v>
      </c>
      <c r="U160" s="20">
        <f>T160*0.75</f>
        <v>111.75</v>
      </c>
      <c r="V160" s="20">
        <f>T160*1.25</f>
        <v>186.25</v>
      </c>
      <c r="W160" s="15">
        <v>149</v>
      </c>
      <c r="X160" s="20">
        <f>W160*0.75</f>
        <v>111.75</v>
      </c>
      <c r="Y160" s="20">
        <f>W160*1.25</f>
        <v>186.25</v>
      </c>
      <c r="Z160" s="15">
        <v>149</v>
      </c>
      <c r="AA160" s="20">
        <f>Z160*0.75</f>
        <v>111.75</v>
      </c>
      <c r="AB160" s="20">
        <f>Z160*1.25</f>
        <v>186.25</v>
      </c>
    </row>
    <row r="161" spans="1:28" ht="14.4" x14ac:dyDescent="0.3">
      <c r="A161" s="3" t="s">
        <v>22</v>
      </c>
      <c r="B161" s="3" t="s">
        <v>262</v>
      </c>
      <c r="C161" s="3" t="s">
        <v>20</v>
      </c>
      <c r="D161" s="8" t="s">
        <v>10</v>
      </c>
      <c r="E161" s="8" t="s">
        <v>73</v>
      </c>
      <c r="F161" s="3"/>
      <c r="G161" s="3"/>
      <c r="H161" s="7" t="s">
        <v>89</v>
      </c>
      <c r="I161" s="3" t="s">
        <v>90</v>
      </c>
      <c r="J161" s="3" t="s">
        <v>50</v>
      </c>
      <c r="K161" s="5">
        <v>36</v>
      </c>
      <c r="L161" s="5">
        <v>30</v>
      </c>
      <c r="M161" s="5">
        <v>40</v>
      </c>
      <c r="N161" s="5">
        <v>36</v>
      </c>
      <c r="O161" s="5">
        <v>30</v>
      </c>
      <c r="P161" s="5">
        <v>40</v>
      </c>
      <c r="Q161" s="5">
        <v>36</v>
      </c>
      <c r="R161" s="5">
        <v>30</v>
      </c>
      <c r="S161" s="5">
        <v>40</v>
      </c>
      <c r="T161" s="5">
        <v>36</v>
      </c>
      <c r="U161" s="5">
        <v>30</v>
      </c>
      <c r="V161" s="5">
        <v>40</v>
      </c>
      <c r="W161" s="5">
        <v>36</v>
      </c>
      <c r="X161" s="5">
        <v>30</v>
      </c>
      <c r="Y161" s="5">
        <v>40</v>
      </c>
      <c r="Z161" s="5">
        <v>36</v>
      </c>
      <c r="AA161" s="5">
        <v>30</v>
      </c>
      <c r="AB161" s="5">
        <v>40</v>
      </c>
    </row>
    <row r="162" spans="1:28" x14ac:dyDescent="0.3">
      <c r="A162" s="3" t="s">
        <v>22</v>
      </c>
      <c r="B162" s="3" t="s">
        <v>262</v>
      </c>
      <c r="C162" s="3" t="s">
        <v>20</v>
      </c>
      <c r="D162" s="8" t="s">
        <v>81</v>
      </c>
      <c r="E162" s="8" t="s">
        <v>79</v>
      </c>
      <c r="F162" s="3" t="s">
        <v>62</v>
      </c>
      <c r="G162" s="6" t="s">
        <v>59</v>
      </c>
      <c r="H162" s="3" t="s">
        <v>64</v>
      </c>
      <c r="I162" s="3" t="s">
        <v>65</v>
      </c>
      <c r="J162" s="3" t="s">
        <v>50</v>
      </c>
      <c r="K162" s="5">
        <v>5.2999999999999999E-2</v>
      </c>
      <c r="L162" s="5">
        <v>0.05</v>
      </c>
      <c r="M162" s="5">
        <v>0.06</v>
      </c>
      <c r="N162" s="5">
        <v>5.2999999999999999E-2</v>
      </c>
      <c r="O162" s="5">
        <v>0.05</v>
      </c>
      <c r="P162" s="5">
        <v>0.06</v>
      </c>
      <c r="Q162" s="5">
        <v>5.2999999999999999E-2</v>
      </c>
      <c r="R162" s="5">
        <v>0.05</v>
      </c>
      <c r="S162" s="5">
        <v>0.06</v>
      </c>
      <c r="T162" s="5">
        <v>5.2999999999999999E-2</v>
      </c>
      <c r="U162" s="5">
        <v>0.05</v>
      </c>
      <c r="V162" s="5">
        <v>0.06</v>
      </c>
      <c r="W162" s="10">
        <f>Q162*0.95</f>
        <v>5.0349999999999999E-2</v>
      </c>
      <c r="X162" s="10">
        <f>R162*0.9</f>
        <v>4.5000000000000005E-2</v>
      </c>
      <c r="Y162" s="10">
        <f>S162</f>
        <v>0.06</v>
      </c>
      <c r="Z162" s="10">
        <f>T162*0.95</f>
        <v>5.0349999999999999E-2</v>
      </c>
      <c r="AA162" s="10">
        <f>U162*0.9</f>
        <v>4.5000000000000005E-2</v>
      </c>
      <c r="AB162" s="10">
        <f>V162</f>
        <v>0.06</v>
      </c>
    </row>
    <row r="163" spans="1:28" x14ac:dyDescent="0.3">
      <c r="A163" s="3" t="s">
        <v>22</v>
      </c>
      <c r="B163" s="3" t="s">
        <v>262</v>
      </c>
      <c r="C163" s="3" t="s">
        <v>20</v>
      </c>
      <c r="D163" s="8" t="s">
        <v>66</v>
      </c>
      <c r="E163" s="8" t="s">
        <v>73</v>
      </c>
      <c r="F163" s="3" t="s">
        <v>62</v>
      </c>
      <c r="G163" s="6" t="s">
        <v>59</v>
      </c>
      <c r="H163" s="3" t="s">
        <v>64</v>
      </c>
      <c r="I163" s="3" t="s">
        <v>65</v>
      </c>
      <c r="J163" s="3" t="s">
        <v>50</v>
      </c>
      <c r="K163" s="5">
        <v>4.0999999999999996</v>
      </c>
      <c r="L163" s="5">
        <v>4</v>
      </c>
      <c r="M163" s="5">
        <v>4.2</v>
      </c>
      <c r="N163" s="5">
        <v>4.0999999999999996</v>
      </c>
      <c r="O163" s="5">
        <v>4</v>
      </c>
      <c r="P163" s="5">
        <v>4.2</v>
      </c>
      <c r="Q163" s="5">
        <v>4.0999999999999996</v>
      </c>
      <c r="R163" s="5">
        <v>4</v>
      </c>
      <c r="S163" s="5">
        <v>4.2</v>
      </c>
      <c r="T163" s="5">
        <v>4.0999999999999996</v>
      </c>
      <c r="U163" s="5">
        <v>4</v>
      </c>
      <c r="V163" s="5">
        <v>4.2</v>
      </c>
      <c r="W163" s="10">
        <f>Q163*0.95</f>
        <v>3.8949999999999996</v>
      </c>
      <c r="X163" s="10">
        <v>3.8</v>
      </c>
      <c r="Y163" s="10">
        <v>4</v>
      </c>
      <c r="Z163" s="9">
        <f>W163*0.95</f>
        <v>3.7002499999999996</v>
      </c>
      <c r="AA163" s="9">
        <f>X163*0.95</f>
        <v>3.61</v>
      </c>
      <c r="AB163" s="9">
        <f>Y163*0.95</f>
        <v>3.8</v>
      </c>
    </row>
    <row r="164" spans="1:28" x14ac:dyDescent="0.3">
      <c r="A164" s="3" t="s">
        <v>22</v>
      </c>
      <c r="B164" s="3" t="s">
        <v>35</v>
      </c>
      <c r="C164" s="3" t="s">
        <v>20</v>
      </c>
      <c r="D164" s="8" t="s">
        <v>25</v>
      </c>
      <c r="E164" s="8" t="s">
        <v>74</v>
      </c>
      <c r="F164" s="13" t="s">
        <v>60</v>
      </c>
      <c r="G164" s="6" t="s">
        <v>59</v>
      </c>
      <c r="H164" s="3" t="s">
        <v>55</v>
      </c>
      <c r="I164" s="3" t="s">
        <v>100</v>
      </c>
      <c r="J164" s="3" t="s">
        <v>50</v>
      </c>
      <c r="K164" s="5">
        <v>0.4</v>
      </c>
      <c r="L164" s="5">
        <v>0.35</v>
      </c>
      <c r="M164" s="5">
        <v>0.45</v>
      </c>
      <c r="N164" s="5">
        <v>0.5</v>
      </c>
      <c r="O164" s="5">
        <v>0.45</v>
      </c>
      <c r="P164" s="5">
        <v>0.55000000000000004</v>
      </c>
      <c r="Q164" s="5">
        <v>0.55000000000000004</v>
      </c>
      <c r="R164" s="5">
        <v>0.5</v>
      </c>
      <c r="S164" s="5">
        <v>0.6</v>
      </c>
      <c r="T164" s="5">
        <v>0.55000000000000004</v>
      </c>
      <c r="U164" s="5">
        <v>0.5</v>
      </c>
      <c r="V164" s="5">
        <v>0.6</v>
      </c>
      <c r="W164" s="5">
        <v>0.56999999999999995</v>
      </c>
      <c r="X164" s="5">
        <v>0.52</v>
      </c>
      <c r="Y164" s="5">
        <v>0.63</v>
      </c>
      <c r="Z164" s="3">
        <f>W164+0.01</f>
        <v>0.57999999999999996</v>
      </c>
      <c r="AA164" s="3">
        <f>X164+0.01</f>
        <v>0.53</v>
      </c>
      <c r="AB164" s="3">
        <f>Y164+0.01</f>
        <v>0.64</v>
      </c>
    </row>
    <row r="165" spans="1:28" s="21" customFormat="1" x14ac:dyDescent="0.3">
      <c r="A165" s="3" t="s">
        <v>22</v>
      </c>
      <c r="B165" s="3" t="s">
        <v>35</v>
      </c>
      <c r="C165" s="3" t="s">
        <v>20</v>
      </c>
      <c r="D165" s="8" t="s">
        <v>38</v>
      </c>
      <c r="E165" s="8" t="s">
        <v>74</v>
      </c>
      <c r="F165" s="3" t="s">
        <v>60</v>
      </c>
      <c r="G165" s="3" t="s">
        <v>57</v>
      </c>
      <c r="H165" s="3" t="s">
        <v>55</v>
      </c>
      <c r="I165" s="3" t="s">
        <v>56</v>
      </c>
      <c r="J165" s="3" t="s">
        <v>50</v>
      </c>
      <c r="K165" s="5">
        <v>0.25</v>
      </c>
      <c r="L165" s="5">
        <v>0.2</v>
      </c>
      <c r="M165" s="5">
        <v>0.3</v>
      </c>
      <c r="N165" s="5">
        <v>0.25</v>
      </c>
      <c r="O165" s="5">
        <v>0.2</v>
      </c>
      <c r="P165" s="5">
        <v>0.3</v>
      </c>
      <c r="Q165" s="5">
        <v>0.25</v>
      </c>
      <c r="R165" s="5">
        <v>0.2</v>
      </c>
      <c r="S165" s="5">
        <v>0.3</v>
      </c>
      <c r="T165" s="5">
        <v>0.35</v>
      </c>
      <c r="U165" s="5">
        <v>0.3</v>
      </c>
      <c r="V165" s="5">
        <v>0.4</v>
      </c>
      <c r="W165" s="5">
        <v>0.35</v>
      </c>
      <c r="X165" s="5">
        <v>0.3</v>
      </c>
      <c r="Y165" s="5">
        <v>0.4</v>
      </c>
      <c r="Z165" s="5">
        <v>0.25</v>
      </c>
      <c r="AA165" s="5">
        <v>0.2</v>
      </c>
      <c r="AB165" s="5">
        <v>0.3</v>
      </c>
    </row>
    <row r="166" spans="1:28" s="21" customFormat="1" x14ac:dyDescent="0.3">
      <c r="A166" s="3" t="s">
        <v>22</v>
      </c>
      <c r="B166" s="3" t="s">
        <v>35</v>
      </c>
      <c r="C166" s="3" t="s">
        <v>20</v>
      </c>
      <c r="D166" s="23" t="s">
        <v>32</v>
      </c>
      <c r="E166" s="23" t="s">
        <v>78</v>
      </c>
      <c r="F166" s="3" t="s">
        <v>63</v>
      </c>
      <c r="G166" s="6" t="s">
        <v>59</v>
      </c>
      <c r="H166" s="3" t="s">
        <v>55</v>
      </c>
      <c r="I166" s="3" t="s">
        <v>100</v>
      </c>
      <c r="J166" s="3" t="s">
        <v>50</v>
      </c>
      <c r="K166" s="5">
        <v>700</v>
      </c>
      <c r="L166" s="5">
        <v>500</v>
      </c>
      <c r="M166" s="5">
        <v>900</v>
      </c>
      <c r="N166" s="5">
        <v>800</v>
      </c>
      <c r="O166" s="5">
        <v>600</v>
      </c>
      <c r="P166" s="5">
        <v>1000</v>
      </c>
      <c r="Q166" s="5">
        <v>900</v>
      </c>
      <c r="R166" s="5">
        <v>700</v>
      </c>
      <c r="S166" s="5">
        <v>1100</v>
      </c>
      <c r="T166" s="5">
        <v>900</v>
      </c>
      <c r="U166" s="5">
        <v>700</v>
      </c>
      <c r="V166" s="5">
        <v>1100</v>
      </c>
      <c r="W166" s="5">
        <v>1000</v>
      </c>
      <c r="X166" s="5">
        <v>800</v>
      </c>
      <c r="Y166" s="5">
        <v>1200</v>
      </c>
      <c r="Z166" s="3">
        <v>1200</v>
      </c>
      <c r="AA166" s="3">
        <v>1100</v>
      </c>
      <c r="AB166" s="3">
        <v>1400</v>
      </c>
    </row>
    <row r="167" spans="1:28" s="21" customFormat="1" x14ac:dyDescent="0.3">
      <c r="A167" s="3" t="s">
        <v>22</v>
      </c>
      <c r="B167" s="3" t="s">
        <v>35</v>
      </c>
      <c r="C167" s="3" t="s">
        <v>20</v>
      </c>
      <c r="D167" s="8" t="s">
        <v>26</v>
      </c>
      <c r="E167" s="8" t="s">
        <v>80</v>
      </c>
      <c r="F167" s="3"/>
      <c r="G167" s="3"/>
      <c r="H167" s="3"/>
      <c r="I167" s="3"/>
      <c r="J167" s="3" t="s">
        <v>50</v>
      </c>
      <c r="K167" s="5">
        <v>1.2</v>
      </c>
      <c r="L167" s="5">
        <v>1.175</v>
      </c>
      <c r="M167" s="5">
        <v>1.25</v>
      </c>
      <c r="N167" s="5">
        <v>1.175</v>
      </c>
      <c r="O167" s="5">
        <v>1.1499999999999999</v>
      </c>
      <c r="P167" s="5">
        <v>1.2</v>
      </c>
      <c r="Q167" s="5">
        <v>1.1499999999999999</v>
      </c>
      <c r="R167" s="5">
        <v>1.125</v>
      </c>
      <c r="S167" s="5">
        <v>1.175</v>
      </c>
      <c r="T167" s="5">
        <v>1.1499999999999999</v>
      </c>
      <c r="U167" s="5">
        <v>1.125</v>
      </c>
      <c r="V167" s="5">
        <v>1.175</v>
      </c>
      <c r="W167" s="5">
        <v>1.125</v>
      </c>
      <c r="X167" s="5">
        <v>1.1000000000000001</v>
      </c>
      <c r="Y167" s="5">
        <v>1.1499999999999999</v>
      </c>
      <c r="Z167" s="5">
        <v>1.125</v>
      </c>
      <c r="AA167" s="5">
        <v>1.1000000000000001</v>
      </c>
      <c r="AB167" s="5">
        <v>1.1499999999999999</v>
      </c>
    </row>
    <row r="168" spans="1:28" s="21" customFormat="1" x14ac:dyDescent="0.3">
      <c r="A168" s="3" t="s">
        <v>22</v>
      </c>
      <c r="B168" s="3" t="s">
        <v>35</v>
      </c>
      <c r="C168" s="3" t="s">
        <v>20</v>
      </c>
      <c r="D168" s="23" t="s">
        <v>34</v>
      </c>
      <c r="E168" s="23" t="s">
        <v>79</v>
      </c>
      <c r="F168" s="3"/>
      <c r="G168" s="3"/>
      <c r="H168" s="3"/>
      <c r="I168" s="3"/>
      <c r="J168" s="3" t="s">
        <v>50</v>
      </c>
      <c r="K168" s="9">
        <f>N168*1.05</f>
        <v>1.1025</v>
      </c>
      <c r="L168" s="9">
        <f t="shared" ref="L168:P169" si="186">O168*1.05</f>
        <v>0.77175000000000005</v>
      </c>
      <c r="M168" s="9">
        <f t="shared" si="186"/>
        <v>1.4332500000000004</v>
      </c>
      <c r="N168" s="9">
        <f t="shared" si="186"/>
        <v>1.05</v>
      </c>
      <c r="O168" s="9">
        <f t="shared" si="186"/>
        <v>0.73499999999999999</v>
      </c>
      <c r="P168" s="9">
        <f t="shared" si="186"/>
        <v>1.3650000000000002</v>
      </c>
      <c r="Q168" s="9">
        <v>1</v>
      </c>
      <c r="R168" s="9">
        <v>0.7</v>
      </c>
      <c r="S168" s="9">
        <v>1.3</v>
      </c>
      <c r="T168" s="17">
        <v>0.85</v>
      </c>
      <c r="U168" s="17">
        <v>0.8</v>
      </c>
      <c r="V168" s="17">
        <v>0.95</v>
      </c>
      <c r="W168" s="9">
        <v>0.7</v>
      </c>
      <c r="X168" s="9">
        <v>0.5</v>
      </c>
      <c r="Y168" s="9">
        <v>1</v>
      </c>
      <c r="Z168" s="9">
        <f t="shared" ref="Z168:AB169" si="187">W168*0.95</f>
        <v>0.66499999999999992</v>
      </c>
      <c r="AA168" s="9">
        <f t="shared" si="187"/>
        <v>0.47499999999999998</v>
      </c>
      <c r="AB168" s="9">
        <f t="shared" si="187"/>
        <v>0.95</v>
      </c>
    </row>
    <row r="169" spans="1:28" s="21" customFormat="1" x14ac:dyDescent="0.3">
      <c r="A169" s="3" t="s">
        <v>22</v>
      </c>
      <c r="B169" s="3" t="s">
        <v>35</v>
      </c>
      <c r="C169" s="3" t="s">
        <v>20</v>
      </c>
      <c r="D169" s="23" t="s">
        <v>33</v>
      </c>
      <c r="E169" s="23" t="s">
        <v>79</v>
      </c>
      <c r="F169" s="3"/>
      <c r="G169" s="3"/>
      <c r="H169" s="3"/>
      <c r="I169" s="3"/>
      <c r="J169" s="3" t="s">
        <v>50</v>
      </c>
      <c r="K169" s="9">
        <f>N169*1.05</f>
        <v>0.44100000000000006</v>
      </c>
      <c r="L169" s="9">
        <f t="shared" si="186"/>
        <v>0.33075000000000004</v>
      </c>
      <c r="M169" s="9">
        <f t="shared" si="186"/>
        <v>0.49612500000000004</v>
      </c>
      <c r="N169" s="9">
        <f t="shared" si="186"/>
        <v>0.42000000000000004</v>
      </c>
      <c r="O169" s="9">
        <f t="shared" si="186"/>
        <v>0.315</v>
      </c>
      <c r="P169" s="9">
        <f t="shared" si="186"/>
        <v>0.47250000000000003</v>
      </c>
      <c r="Q169" s="9">
        <v>0.4</v>
      </c>
      <c r="R169" s="9">
        <v>0.3</v>
      </c>
      <c r="S169" s="9">
        <v>0.45</v>
      </c>
      <c r="T169" s="17">
        <v>0.35</v>
      </c>
      <c r="U169" s="17">
        <v>0.25</v>
      </c>
      <c r="V169" s="17">
        <v>0.4</v>
      </c>
      <c r="W169" s="9">
        <v>0.3</v>
      </c>
      <c r="X169" s="9">
        <v>0.28000000000000003</v>
      </c>
      <c r="Y169" s="9">
        <v>0.34</v>
      </c>
      <c r="Z169" s="9">
        <f t="shared" si="187"/>
        <v>0.28499999999999998</v>
      </c>
      <c r="AA169" s="9">
        <f t="shared" si="187"/>
        <v>0.26600000000000001</v>
      </c>
      <c r="AB169" s="9">
        <f t="shared" si="187"/>
        <v>0.32300000000000001</v>
      </c>
    </row>
    <row r="170" spans="1:28" s="21" customFormat="1" ht="14.4" x14ac:dyDescent="0.3">
      <c r="A170" s="3" t="s">
        <v>22</v>
      </c>
      <c r="B170" s="3" t="s">
        <v>267</v>
      </c>
      <c r="C170" s="3" t="s">
        <v>20</v>
      </c>
      <c r="D170" s="8" t="s">
        <v>36</v>
      </c>
      <c r="E170" s="8" t="s">
        <v>79</v>
      </c>
      <c r="F170" s="3" t="s">
        <v>62</v>
      </c>
      <c r="G170" s="6" t="s">
        <v>59</v>
      </c>
      <c r="H170" s="7" t="s">
        <v>87</v>
      </c>
      <c r="I170" s="3" t="s">
        <v>98</v>
      </c>
      <c r="J170" s="3" t="s">
        <v>50</v>
      </c>
      <c r="K170" s="9">
        <f>N170*1.05</f>
        <v>3.0870000000000002</v>
      </c>
      <c r="L170" s="9">
        <f t="shared" ref="L170:P171" si="188">O170*1.05</f>
        <v>2.7562500000000001</v>
      </c>
      <c r="M170" s="9">
        <f t="shared" si="188"/>
        <v>3.8587500000000006</v>
      </c>
      <c r="N170" s="9">
        <f t="shared" si="188"/>
        <v>2.94</v>
      </c>
      <c r="O170" s="9">
        <f t="shared" si="188"/>
        <v>2.625</v>
      </c>
      <c r="P170" s="9">
        <f t="shared" si="188"/>
        <v>3.6750000000000003</v>
      </c>
      <c r="Q170" s="5">
        <v>2.8</v>
      </c>
      <c r="R170" s="5">
        <v>2.5</v>
      </c>
      <c r="S170" s="5">
        <v>3.5</v>
      </c>
      <c r="T170" s="9">
        <f t="shared" ref="T170:Y171" si="189">Q170*0.95</f>
        <v>2.6599999999999997</v>
      </c>
      <c r="U170" s="9">
        <f t="shared" si="189"/>
        <v>2.375</v>
      </c>
      <c r="V170" s="9">
        <f t="shared" si="189"/>
        <v>3.3249999999999997</v>
      </c>
      <c r="W170" s="9">
        <f t="shared" si="189"/>
        <v>2.5269999999999997</v>
      </c>
      <c r="X170" s="9">
        <f t="shared" si="189"/>
        <v>2.2562500000000001</v>
      </c>
      <c r="Y170" s="9">
        <f t="shared" si="189"/>
        <v>3.1587499999999995</v>
      </c>
      <c r="Z170" s="9">
        <f t="shared" ref="Z170:AB171" si="190">W170*0.95</f>
        <v>2.4006499999999997</v>
      </c>
      <c r="AA170" s="9">
        <f t="shared" si="190"/>
        <v>2.1434375000000001</v>
      </c>
      <c r="AB170" s="9">
        <f t="shared" si="190"/>
        <v>3.0008124999999994</v>
      </c>
    </row>
    <row r="171" spans="1:28" ht="14.4" x14ac:dyDescent="0.3">
      <c r="A171" s="3" t="s">
        <v>22</v>
      </c>
      <c r="B171" s="3" t="s">
        <v>28</v>
      </c>
      <c r="C171" s="3" t="s">
        <v>20</v>
      </c>
      <c r="D171" s="8" t="s">
        <v>36</v>
      </c>
      <c r="E171" s="8" t="s">
        <v>79</v>
      </c>
      <c r="F171" s="3" t="s">
        <v>62</v>
      </c>
      <c r="G171" s="6" t="s">
        <v>59</v>
      </c>
      <c r="H171" s="7" t="s">
        <v>87</v>
      </c>
      <c r="I171" s="3" t="s">
        <v>98</v>
      </c>
      <c r="J171" s="3" t="s">
        <v>50</v>
      </c>
      <c r="K171" s="9">
        <f>N171*1.05</f>
        <v>3.1972499999999999</v>
      </c>
      <c r="L171" s="9">
        <f t="shared" si="188"/>
        <v>2.7562500000000001</v>
      </c>
      <c r="M171" s="9">
        <f t="shared" si="188"/>
        <v>3.8587500000000006</v>
      </c>
      <c r="N171" s="9">
        <f t="shared" si="188"/>
        <v>3.0449999999999999</v>
      </c>
      <c r="O171" s="9">
        <f t="shared" si="188"/>
        <v>2.625</v>
      </c>
      <c r="P171" s="9">
        <f t="shared" si="188"/>
        <v>3.6750000000000003</v>
      </c>
      <c r="Q171" s="5">
        <v>2.9</v>
      </c>
      <c r="R171" s="5">
        <v>2.5</v>
      </c>
      <c r="S171" s="5">
        <v>3.5</v>
      </c>
      <c r="T171" s="9">
        <f t="shared" si="189"/>
        <v>2.7549999999999999</v>
      </c>
      <c r="U171" s="9">
        <f t="shared" si="189"/>
        <v>2.375</v>
      </c>
      <c r="V171" s="9">
        <f t="shared" si="189"/>
        <v>3.3249999999999997</v>
      </c>
      <c r="W171" s="9">
        <f t="shared" si="189"/>
        <v>2.6172499999999999</v>
      </c>
      <c r="X171" s="9">
        <f t="shared" si="189"/>
        <v>2.2562500000000001</v>
      </c>
      <c r="Y171" s="9">
        <f t="shared" si="189"/>
        <v>3.1587499999999995</v>
      </c>
      <c r="Z171" s="9">
        <f t="shared" si="190"/>
        <v>2.4863874999999998</v>
      </c>
      <c r="AA171" s="9">
        <f t="shared" si="190"/>
        <v>2.1434375000000001</v>
      </c>
      <c r="AB171" s="9">
        <f t="shared" si="190"/>
        <v>3.0008124999999994</v>
      </c>
    </row>
    <row r="172" spans="1:28" ht="14.4" x14ac:dyDescent="0.3">
      <c r="A172" s="3" t="s">
        <v>22</v>
      </c>
      <c r="B172" s="3" t="s">
        <v>264</v>
      </c>
      <c r="C172" s="3" t="s">
        <v>20</v>
      </c>
      <c r="D172" s="8" t="s">
        <v>44</v>
      </c>
      <c r="E172" s="8" t="s">
        <v>73</v>
      </c>
      <c r="F172" s="3" t="s">
        <v>62</v>
      </c>
      <c r="G172" s="6" t="s">
        <v>59</v>
      </c>
      <c r="H172" s="7" t="s">
        <v>87</v>
      </c>
      <c r="I172" s="3" t="s">
        <v>98</v>
      </c>
      <c r="J172" s="3" t="s">
        <v>88</v>
      </c>
      <c r="K172" s="5">
        <v>50</v>
      </c>
      <c r="L172" s="5"/>
      <c r="M172" s="5"/>
      <c r="N172" s="5">
        <v>50</v>
      </c>
      <c r="O172" s="5"/>
      <c r="P172" s="5"/>
      <c r="Q172" s="5">
        <v>50</v>
      </c>
      <c r="R172" s="5"/>
      <c r="S172" s="5"/>
      <c r="T172" s="5">
        <v>50</v>
      </c>
      <c r="U172" s="3"/>
      <c r="V172" s="3"/>
      <c r="W172" s="5">
        <v>50</v>
      </c>
      <c r="X172" s="5"/>
      <c r="Y172" s="5"/>
      <c r="Z172" s="5">
        <v>50</v>
      </c>
      <c r="AA172" s="3"/>
      <c r="AB172" s="3"/>
    </row>
    <row r="173" spans="1:28" ht="14.4" x14ac:dyDescent="0.3">
      <c r="A173" s="3" t="s">
        <v>22</v>
      </c>
      <c r="B173" s="3" t="s">
        <v>28</v>
      </c>
      <c r="C173" s="3" t="s">
        <v>20</v>
      </c>
      <c r="D173" s="8" t="s">
        <v>44</v>
      </c>
      <c r="E173" s="8" t="s">
        <v>73</v>
      </c>
      <c r="F173" s="3" t="s">
        <v>62</v>
      </c>
      <c r="G173" s="6" t="s">
        <v>59</v>
      </c>
      <c r="H173" s="7" t="s">
        <v>87</v>
      </c>
      <c r="I173" s="3" t="s">
        <v>98</v>
      </c>
      <c r="J173" s="3" t="s">
        <v>88</v>
      </c>
      <c r="K173" s="5">
        <v>157</v>
      </c>
      <c r="L173" s="5"/>
      <c r="M173" s="5"/>
      <c r="N173" s="5">
        <v>157</v>
      </c>
      <c r="O173" s="5"/>
      <c r="P173" s="5"/>
      <c r="Q173" s="5">
        <v>157</v>
      </c>
      <c r="R173" s="5"/>
      <c r="S173" s="5"/>
      <c r="T173" s="5">
        <v>157</v>
      </c>
      <c r="U173" s="3"/>
      <c r="V173" s="3"/>
      <c r="W173" s="5">
        <v>157</v>
      </c>
      <c r="X173" s="5"/>
      <c r="Y173" s="5"/>
      <c r="Z173" s="5">
        <v>157</v>
      </c>
      <c r="AA173" s="3"/>
      <c r="AB173" s="3"/>
    </row>
    <row r="174" spans="1:28" x14ac:dyDescent="0.3">
      <c r="A174" s="3" t="s">
        <v>22</v>
      </c>
      <c r="B174" s="3" t="s">
        <v>28</v>
      </c>
      <c r="C174" s="3" t="s">
        <v>20</v>
      </c>
      <c r="D174" s="8" t="s">
        <v>132</v>
      </c>
      <c r="E174" s="8" t="s">
        <v>74</v>
      </c>
      <c r="F174" s="13" t="s">
        <v>60</v>
      </c>
      <c r="G174" s="3" t="s">
        <v>58</v>
      </c>
      <c r="H174" s="3" t="s">
        <v>117</v>
      </c>
      <c r="I174" s="3" t="s">
        <v>131</v>
      </c>
      <c r="J174" s="3" t="s">
        <v>50</v>
      </c>
      <c r="K174" s="5">
        <v>0.19</v>
      </c>
      <c r="L174" s="5">
        <v>0.14000000000000001</v>
      </c>
      <c r="M174" s="5">
        <v>0.25</v>
      </c>
      <c r="N174" s="5">
        <v>0.19</v>
      </c>
      <c r="O174" s="5">
        <v>0.14000000000000001</v>
      </c>
      <c r="P174" s="5">
        <v>0.25</v>
      </c>
      <c r="Q174" s="5">
        <v>0.19</v>
      </c>
      <c r="R174" s="5">
        <v>0.14000000000000001</v>
      </c>
      <c r="S174" s="5">
        <v>0.25</v>
      </c>
      <c r="T174" s="5">
        <v>0.14000000000000001</v>
      </c>
      <c r="U174" s="3">
        <v>0.1</v>
      </c>
      <c r="V174" s="3">
        <v>0.19</v>
      </c>
      <c r="W174" s="5">
        <v>0.1</v>
      </c>
      <c r="X174" s="5">
        <v>0.05</v>
      </c>
      <c r="Y174" s="5">
        <v>0.14000000000000001</v>
      </c>
      <c r="Z174" s="5">
        <v>0</v>
      </c>
      <c r="AA174" s="3">
        <v>0</v>
      </c>
      <c r="AB174" s="3">
        <v>0.05</v>
      </c>
    </row>
    <row r="175" spans="1:28" ht="14.4" x14ac:dyDescent="0.3">
      <c r="A175" s="3" t="s">
        <v>22</v>
      </c>
      <c r="B175" s="3" t="s">
        <v>259</v>
      </c>
      <c r="C175" s="3" t="s">
        <v>20</v>
      </c>
      <c r="D175" s="8" t="s">
        <v>130</v>
      </c>
      <c r="E175" s="8" t="s">
        <v>74</v>
      </c>
      <c r="F175" s="13" t="s">
        <v>60</v>
      </c>
      <c r="G175" s="3" t="s">
        <v>58</v>
      </c>
      <c r="H175" s="7" t="s">
        <v>227</v>
      </c>
      <c r="I175" s="3"/>
      <c r="J175" s="3" t="s">
        <v>50</v>
      </c>
      <c r="K175" s="5">
        <v>0.88</v>
      </c>
      <c r="L175" s="5">
        <v>0.85</v>
      </c>
      <c r="M175" s="5">
        <v>0.9</v>
      </c>
      <c r="N175" s="5">
        <v>0.88</v>
      </c>
      <c r="O175" s="5">
        <v>0.85</v>
      </c>
      <c r="P175" s="5">
        <v>0.9</v>
      </c>
      <c r="Q175" s="5">
        <v>0.9</v>
      </c>
      <c r="R175" s="5">
        <v>0.88</v>
      </c>
      <c r="S175" s="5">
        <v>0.93</v>
      </c>
      <c r="T175" s="5">
        <v>0.93</v>
      </c>
      <c r="U175" s="5">
        <v>0.9</v>
      </c>
      <c r="V175" s="5">
        <v>0.95</v>
      </c>
      <c r="W175" s="5">
        <v>0.93</v>
      </c>
      <c r="X175" s="5">
        <v>0.9</v>
      </c>
      <c r="Y175" s="5">
        <v>0.95</v>
      </c>
      <c r="Z175" s="5">
        <v>0.93</v>
      </c>
      <c r="AA175" s="5">
        <v>0.9</v>
      </c>
      <c r="AB175" s="5">
        <v>0.95</v>
      </c>
    </row>
    <row r="176" spans="1:28" ht="14.4" x14ac:dyDescent="0.3">
      <c r="A176" s="3" t="s">
        <v>22</v>
      </c>
      <c r="B176" s="3" t="s">
        <v>249</v>
      </c>
      <c r="C176" s="3" t="s">
        <v>20</v>
      </c>
      <c r="D176" s="8" t="s">
        <v>8</v>
      </c>
      <c r="E176" s="8" t="s">
        <v>79</v>
      </c>
      <c r="F176" s="3" t="s">
        <v>62</v>
      </c>
      <c r="G176" s="6" t="s">
        <v>59</v>
      </c>
      <c r="H176" s="7" t="s">
        <v>71</v>
      </c>
      <c r="I176" s="3" t="s">
        <v>123</v>
      </c>
      <c r="J176" s="3" t="s">
        <v>50</v>
      </c>
      <c r="K176" s="5">
        <v>1.46</v>
      </c>
      <c r="L176" s="5">
        <v>1.4</v>
      </c>
      <c r="M176" s="5">
        <v>1.5</v>
      </c>
      <c r="N176" s="5">
        <v>1.46</v>
      </c>
      <c r="O176" s="5">
        <v>1.4</v>
      </c>
      <c r="P176" s="5">
        <v>1.5</v>
      </c>
      <c r="Q176" s="5">
        <v>1.46</v>
      </c>
      <c r="R176" s="5">
        <v>1.4</v>
      </c>
      <c r="S176" s="5">
        <v>1.5</v>
      </c>
      <c r="T176" s="5">
        <v>1.46</v>
      </c>
      <c r="U176" s="5">
        <v>1.4</v>
      </c>
      <c r="V176" s="5">
        <v>1.5</v>
      </c>
      <c r="W176" s="5">
        <v>1.46</v>
      </c>
      <c r="X176" s="5">
        <v>1.4</v>
      </c>
      <c r="Y176" s="5">
        <v>1.5</v>
      </c>
      <c r="Z176" s="5">
        <v>1.46</v>
      </c>
      <c r="AA176" s="5">
        <v>1.4</v>
      </c>
      <c r="AB176" s="5">
        <v>1.5</v>
      </c>
    </row>
    <row r="177" spans="1:30" ht="14.4" x14ac:dyDescent="0.3">
      <c r="A177" s="3" t="s">
        <v>22</v>
      </c>
      <c r="B177" s="3" t="s">
        <v>249</v>
      </c>
      <c r="C177" s="3" t="s">
        <v>20</v>
      </c>
      <c r="D177" s="8" t="s">
        <v>45</v>
      </c>
      <c r="E177" s="8" t="s">
        <v>73</v>
      </c>
      <c r="F177" s="3" t="s">
        <v>62</v>
      </c>
      <c r="G177" s="6" t="s">
        <v>59</v>
      </c>
      <c r="H177" s="7" t="s">
        <v>71</v>
      </c>
      <c r="I177" s="3" t="s">
        <v>123</v>
      </c>
      <c r="J177" s="3" t="s">
        <v>88</v>
      </c>
      <c r="K177" s="9">
        <v>-59</v>
      </c>
      <c r="L177" s="9"/>
      <c r="M177" s="9"/>
      <c r="N177" s="9">
        <v>-59</v>
      </c>
      <c r="O177" s="9"/>
      <c r="P177" s="9"/>
      <c r="Q177" s="9">
        <v>-59</v>
      </c>
      <c r="R177" s="5"/>
      <c r="S177" s="5"/>
      <c r="T177" s="9">
        <v>-59</v>
      </c>
      <c r="U177" s="5"/>
      <c r="V177" s="5"/>
      <c r="W177" s="9">
        <v>-59</v>
      </c>
      <c r="X177" s="5"/>
      <c r="Y177" s="5"/>
      <c r="Z177" s="9">
        <v>-59</v>
      </c>
      <c r="AA177" s="5"/>
      <c r="AB177" s="5"/>
    </row>
    <row r="178" spans="1:30" ht="14.4" x14ac:dyDescent="0.3">
      <c r="A178" s="3" t="s">
        <v>22</v>
      </c>
      <c r="B178" s="3" t="s">
        <v>225</v>
      </c>
      <c r="C178" s="3" t="s">
        <v>20</v>
      </c>
      <c r="D178" s="8" t="s">
        <v>256</v>
      </c>
      <c r="E178" s="8" t="s">
        <v>74</v>
      </c>
      <c r="F178" s="3" t="s">
        <v>62</v>
      </c>
      <c r="G178" s="6" t="s">
        <v>59</v>
      </c>
      <c r="H178" s="7"/>
      <c r="I178" s="3" t="s">
        <v>257</v>
      </c>
      <c r="J178" s="3" t="s">
        <v>88</v>
      </c>
      <c r="K178" s="9">
        <v>0</v>
      </c>
      <c r="L178" s="9"/>
      <c r="M178" s="9"/>
      <c r="N178" s="9">
        <v>0</v>
      </c>
      <c r="O178" s="9"/>
      <c r="P178" s="9"/>
      <c r="Q178" s="9">
        <v>1</v>
      </c>
      <c r="R178" s="5"/>
      <c r="S178" s="5"/>
      <c r="T178" s="9">
        <v>1</v>
      </c>
      <c r="U178" s="5"/>
      <c r="V178" s="5"/>
      <c r="W178" s="9">
        <v>1</v>
      </c>
      <c r="X178" s="5"/>
      <c r="Y178" s="5"/>
      <c r="Z178" s="9">
        <v>1</v>
      </c>
      <c r="AA178" s="5"/>
      <c r="AB178" s="5"/>
    </row>
    <row r="179" spans="1:30" ht="14.4" x14ac:dyDescent="0.3">
      <c r="A179" s="3" t="s">
        <v>22</v>
      </c>
      <c r="B179" s="3" t="s">
        <v>225</v>
      </c>
      <c r="C179" s="3" t="s">
        <v>20</v>
      </c>
      <c r="D179" s="8" t="s">
        <v>253</v>
      </c>
      <c r="E179" s="8" t="s">
        <v>74</v>
      </c>
      <c r="F179" s="3" t="s">
        <v>62</v>
      </c>
      <c r="G179" s="6" t="s">
        <v>59</v>
      </c>
      <c r="H179" s="7" t="s">
        <v>254</v>
      </c>
      <c r="I179" s="3" t="s">
        <v>255</v>
      </c>
      <c r="J179" s="3" t="s">
        <v>50</v>
      </c>
      <c r="K179" s="10">
        <v>0.35</v>
      </c>
      <c r="L179" s="10">
        <f>K179*0.75</f>
        <v>0.26249999999999996</v>
      </c>
      <c r="M179" s="10">
        <f>K179*1.25</f>
        <v>0.4375</v>
      </c>
      <c r="N179" s="10">
        <v>0.35</v>
      </c>
      <c r="O179" s="10">
        <f>N179*0.75</f>
        <v>0.26249999999999996</v>
      </c>
      <c r="P179" s="10">
        <f>N179*1.25</f>
        <v>0.4375</v>
      </c>
      <c r="Q179" s="10">
        <v>0.35</v>
      </c>
      <c r="R179" s="10">
        <f>Q179*0.75</f>
        <v>0.26249999999999996</v>
      </c>
      <c r="S179" s="10">
        <f>Q179*1.25</f>
        <v>0.4375</v>
      </c>
      <c r="T179" s="10">
        <v>0.35</v>
      </c>
      <c r="U179" s="10">
        <f>T179*0.75</f>
        <v>0.26249999999999996</v>
      </c>
      <c r="V179" s="10">
        <f>T179*1.25</f>
        <v>0.4375</v>
      </c>
      <c r="W179" s="10">
        <v>0.35</v>
      </c>
      <c r="X179" s="10">
        <f>W179*0.75</f>
        <v>0.26249999999999996</v>
      </c>
      <c r="Y179" s="10">
        <f>W179*1.25</f>
        <v>0.4375</v>
      </c>
      <c r="Z179" s="10">
        <v>0.35</v>
      </c>
      <c r="AA179" s="10">
        <f>Z179*0.75</f>
        <v>0.26249999999999996</v>
      </c>
      <c r="AB179" s="10">
        <f>Z179*1.25</f>
        <v>0.4375</v>
      </c>
    </row>
    <row r="180" spans="1:30" ht="14.4" x14ac:dyDescent="0.3">
      <c r="A180" s="3" t="s">
        <v>22</v>
      </c>
      <c r="B180" s="3" t="s">
        <v>259</v>
      </c>
      <c r="C180" s="3" t="s">
        <v>20</v>
      </c>
      <c r="D180" s="8" t="s">
        <v>9</v>
      </c>
      <c r="E180" s="8" t="s">
        <v>73</v>
      </c>
      <c r="F180" s="3" t="s">
        <v>62</v>
      </c>
      <c r="G180" s="6" t="s">
        <v>59</v>
      </c>
      <c r="H180" s="7" t="s">
        <v>67</v>
      </c>
      <c r="I180" s="2" t="s">
        <v>68</v>
      </c>
      <c r="J180" s="3" t="s">
        <v>50</v>
      </c>
      <c r="K180" s="5">
        <v>35</v>
      </c>
      <c r="L180" s="5">
        <v>30</v>
      </c>
      <c r="M180" s="5">
        <v>40</v>
      </c>
      <c r="N180" s="5">
        <v>30</v>
      </c>
      <c r="O180" s="5">
        <v>25</v>
      </c>
      <c r="P180" s="5">
        <v>35</v>
      </c>
      <c r="Q180" s="5">
        <v>25</v>
      </c>
      <c r="R180" s="5">
        <v>20</v>
      </c>
      <c r="S180" s="5">
        <v>30</v>
      </c>
      <c r="T180" s="5">
        <v>25</v>
      </c>
      <c r="U180" s="5">
        <v>20</v>
      </c>
      <c r="V180" s="5">
        <v>30</v>
      </c>
      <c r="W180" s="5">
        <f>Q180*0.95</f>
        <v>23.75</v>
      </c>
      <c r="X180" s="5">
        <f>R180*0.9</f>
        <v>18</v>
      </c>
      <c r="Y180" s="5">
        <f>S180</f>
        <v>30</v>
      </c>
      <c r="Z180" s="9">
        <f>W180*0.95</f>
        <v>22.5625</v>
      </c>
      <c r="AA180" s="9">
        <f>X180*0.95</f>
        <v>17.099999999999998</v>
      </c>
      <c r="AB180" s="9">
        <f>Y180*0.95</f>
        <v>28.5</v>
      </c>
    </row>
    <row r="181" spans="1:30" ht="14.4" x14ac:dyDescent="0.3">
      <c r="A181" s="3" t="s">
        <v>22</v>
      </c>
      <c r="B181" s="3" t="s">
        <v>266</v>
      </c>
      <c r="C181" s="3" t="s">
        <v>20</v>
      </c>
      <c r="D181" s="8" t="s">
        <v>37</v>
      </c>
      <c r="E181" s="8" t="s">
        <v>74</v>
      </c>
      <c r="F181" s="3" t="s">
        <v>60</v>
      </c>
      <c r="G181" s="6" t="s">
        <v>59</v>
      </c>
      <c r="H181" s="7"/>
      <c r="I181" s="3"/>
      <c r="J181" s="3" t="s">
        <v>88</v>
      </c>
      <c r="K181" s="5">
        <v>1</v>
      </c>
      <c r="L181" s="5"/>
      <c r="M181" s="5"/>
      <c r="N181" s="5">
        <v>1</v>
      </c>
      <c r="O181" s="5"/>
      <c r="P181" s="5"/>
      <c r="Q181" s="5">
        <v>1</v>
      </c>
      <c r="R181" s="5"/>
      <c r="S181" s="5"/>
      <c r="T181" s="5">
        <v>1</v>
      </c>
      <c r="U181" s="5"/>
      <c r="V181" s="5"/>
      <c r="W181" s="5">
        <v>1</v>
      </c>
      <c r="X181" s="5"/>
      <c r="Y181" s="5"/>
      <c r="Z181" s="5">
        <v>1</v>
      </c>
      <c r="AA181" s="5"/>
      <c r="AB181" s="5"/>
    </row>
    <row r="182" spans="1:30" ht="14.4" x14ac:dyDescent="0.3">
      <c r="A182" s="3" t="s">
        <v>22</v>
      </c>
      <c r="B182" s="3" t="s">
        <v>106</v>
      </c>
      <c r="C182" s="3" t="s">
        <v>20</v>
      </c>
      <c r="D182" s="8" t="s">
        <v>37</v>
      </c>
      <c r="E182" s="8" t="s">
        <v>74</v>
      </c>
      <c r="F182" s="3" t="s">
        <v>60</v>
      </c>
      <c r="G182" s="3" t="s">
        <v>58</v>
      </c>
      <c r="H182" s="7" t="s">
        <v>121</v>
      </c>
      <c r="I182" s="3" t="s">
        <v>122</v>
      </c>
      <c r="J182" s="3" t="s">
        <v>50</v>
      </c>
      <c r="K182" s="5">
        <v>0.67</v>
      </c>
      <c r="L182" s="5">
        <v>0.65</v>
      </c>
      <c r="M182" s="5">
        <v>0.75</v>
      </c>
      <c r="N182" s="5">
        <v>0.67</v>
      </c>
      <c r="O182" s="5">
        <v>0.65</v>
      </c>
      <c r="P182" s="5">
        <v>0.75</v>
      </c>
      <c r="Q182" s="5">
        <v>0.67</v>
      </c>
      <c r="R182" s="5">
        <v>0.65</v>
      </c>
      <c r="S182" s="5">
        <v>0.75</v>
      </c>
      <c r="T182" s="5">
        <v>0.67</v>
      </c>
      <c r="U182" s="5">
        <v>0.65</v>
      </c>
      <c r="V182" s="5">
        <v>0.75</v>
      </c>
      <c r="W182" s="5">
        <v>0.67</v>
      </c>
      <c r="X182" s="5">
        <v>0.65</v>
      </c>
      <c r="Y182" s="5">
        <v>0.75</v>
      </c>
      <c r="Z182" s="5">
        <v>0.67</v>
      </c>
      <c r="AA182" s="5">
        <v>0.65</v>
      </c>
      <c r="AB182" s="5">
        <v>0.75</v>
      </c>
    </row>
    <row r="183" spans="1:30" x14ac:dyDescent="0.3">
      <c r="A183" s="3" t="s">
        <v>22</v>
      </c>
      <c r="B183" s="3" t="s">
        <v>249</v>
      </c>
      <c r="C183" s="3" t="s">
        <v>20</v>
      </c>
      <c r="D183" s="8" t="s">
        <v>7</v>
      </c>
      <c r="E183" s="8" t="s">
        <v>73</v>
      </c>
      <c r="F183" s="3" t="s">
        <v>62</v>
      </c>
      <c r="G183" s="6" t="s">
        <v>59</v>
      </c>
      <c r="H183" s="3" t="s">
        <v>70</v>
      </c>
      <c r="I183" s="3" t="s">
        <v>69</v>
      </c>
      <c r="J183" s="3" t="s">
        <v>50</v>
      </c>
      <c r="K183" s="4">
        <f>N183*1.05</f>
        <v>39.690000000000005</v>
      </c>
      <c r="L183" s="4">
        <f t="shared" ref="L183:P183" si="191">O183*1.05</f>
        <v>33.075000000000003</v>
      </c>
      <c r="M183" s="4">
        <f t="shared" si="191"/>
        <v>44.1</v>
      </c>
      <c r="N183" s="4">
        <f t="shared" si="191"/>
        <v>37.800000000000004</v>
      </c>
      <c r="O183" s="4">
        <f t="shared" si="191"/>
        <v>31.5</v>
      </c>
      <c r="P183" s="4">
        <f t="shared" si="191"/>
        <v>42</v>
      </c>
      <c r="Q183" s="5">
        <v>36</v>
      </c>
      <c r="R183" s="5">
        <v>30</v>
      </c>
      <c r="S183" s="5">
        <v>40</v>
      </c>
      <c r="T183" s="5">
        <v>36</v>
      </c>
      <c r="U183" s="5">
        <v>30</v>
      </c>
      <c r="V183" s="5">
        <v>40</v>
      </c>
      <c r="W183" s="5">
        <f>Q183*0.95</f>
        <v>34.199999999999996</v>
      </c>
      <c r="X183" s="5">
        <f>R183*0.9</f>
        <v>27</v>
      </c>
      <c r="Y183" s="5">
        <f>S183</f>
        <v>40</v>
      </c>
      <c r="Z183" s="4">
        <f>W183*0.95</f>
        <v>32.489999999999995</v>
      </c>
      <c r="AA183" s="4">
        <f>X183*0.95</f>
        <v>25.65</v>
      </c>
      <c r="AB183" s="4">
        <f>Y183*0.95</f>
        <v>38</v>
      </c>
    </row>
    <row r="184" spans="1:30" x14ac:dyDescent="0.3">
      <c r="A184" s="3" t="s">
        <v>191</v>
      </c>
      <c r="B184" s="23" t="s">
        <v>20</v>
      </c>
      <c r="C184" s="3" t="s">
        <v>151</v>
      </c>
      <c r="D184" s="23" t="s">
        <v>192</v>
      </c>
      <c r="E184" s="23" t="s">
        <v>193</v>
      </c>
      <c r="F184" s="3" t="s">
        <v>63</v>
      </c>
      <c r="G184" s="3" t="s">
        <v>59</v>
      </c>
      <c r="H184" s="3" t="s">
        <v>194</v>
      </c>
      <c r="I184" s="3" t="s">
        <v>195</v>
      </c>
      <c r="J184" s="3" t="s">
        <v>50</v>
      </c>
      <c r="K184" s="32">
        <v>5.0000000000000001E-3</v>
      </c>
      <c r="L184" s="32">
        <f>K184*0.8</f>
        <v>4.0000000000000001E-3</v>
      </c>
      <c r="M184" s="32">
        <f>K184*1.2</f>
        <v>6.0000000000000001E-3</v>
      </c>
      <c r="N184" s="32">
        <v>5.0000000000000001E-3</v>
      </c>
      <c r="O184" s="32">
        <f t="shared" ref="O184" si="192">N184*0.8</f>
        <v>4.0000000000000001E-3</v>
      </c>
      <c r="P184" s="32">
        <f t="shared" ref="P184" si="193">N184*1.2</f>
        <v>6.0000000000000001E-3</v>
      </c>
      <c r="Q184" s="32">
        <v>5.0000000000000001E-3</v>
      </c>
      <c r="R184" s="32">
        <f t="shared" ref="R184" si="194">Q184*0.8</f>
        <v>4.0000000000000001E-3</v>
      </c>
      <c r="S184" s="32">
        <f t="shared" ref="S184" si="195">Q184*1.2</f>
        <v>6.0000000000000001E-3</v>
      </c>
      <c r="T184" s="32">
        <v>5.0000000000000001E-3</v>
      </c>
      <c r="U184" s="32">
        <f t="shared" ref="U184" si="196">T184*0.8</f>
        <v>4.0000000000000001E-3</v>
      </c>
      <c r="V184" s="32">
        <f t="shared" ref="V184" si="197">T184*1.2</f>
        <v>6.0000000000000001E-3</v>
      </c>
      <c r="W184" s="32">
        <v>5.0000000000000001E-3</v>
      </c>
      <c r="X184" s="32">
        <f t="shared" ref="X184" si="198">W184*0.8</f>
        <v>4.0000000000000001E-3</v>
      </c>
      <c r="Y184" s="32">
        <f t="shared" ref="Y184" si="199">W184*1.2</f>
        <v>6.0000000000000001E-3</v>
      </c>
      <c r="Z184" s="32">
        <v>5.0000000000000001E-3</v>
      </c>
      <c r="AA184" s="32">
        <f t="shared" ref="AA184" si="200">Z184*0.8</f>
        <v>4.0000000000000001E-3</v>
      </c>
      <c r="AB184" s="32">
        <f t="shared" ref="AB184" si="201">Z184*1.2</f>
        <v>6.0000000000000001E-3</v>
      </c>
    </row>
    <row r="185" spans="1:30" s="33" customFormat="1" x14ac:dyDescent="0.3">
      <c r="A185" s="3" t="s">
        <v>191</v>
      </c>
      <c r="B185" s="23" t="s">
        <v>20</v>
      </c>
      <c r="C185" s="3" t="s">
        <v>20</v>
      </c>
      <c r="D185" s="23" t="s">
        <v>196</v>
      </c>
      <c r="E185" s="23" t="s">
        <v>74</v>
      </c>
      <c r="F185" s="3"/>
      <c r="G185" s="3"/>
      <c r="H185" s="3"/>
      <c r="I185" s="3"/>
      <c r="J185" s="3" t="s">
        <v>50</v>
      </c>
      <c r="K185" s="10">
        <v>1.2</v>
      </c>
      <c r="L185" s="10">
        <v>1.1000000000000001</v>
      </c>
      <c r="M185" s="10">
        <v>1.4</v>
      </c>
      <c r="N185" s="10">
        <v>1.2</v>
      </c>
      <c r="O185" s="10">
        <v>1.1000000000000001</v>
      </c>
      <c r="P185" s="10">
        <v>1.4</v>
      </c>
      <c r="Q185" s="10">
        <v>1.2</v>
      </c>
      <c r="R185" s="10">
        <v>1.1000000000000001</v>
      </c>
      <c r="S185" s="10">
        <v>1.4</v>
      </c>
      <c r="T185" s="10">
        <v>1.2</v>
      </c>
      <c r="U185" s="10">
        <v>1.1000000000000001</v>
      </c>
      <c r="V185" s="10">
        <v>1.4</v>
      </c>
      <c r="W185" s="10">
        <v>1.2</v>
      </c>
      <c r="X185" s="10">
        <v>1.1000000000000001</v>
      </c>
      <c r="Y185" s="10">
        <v>1.4</v>
      </c>
      <c r="Z185" s="10">
        <v>1.2</v>
      </c>
      <c r="AA185" s="10">
        <v>1.1000000000000001</v>
      </c>
      <c r="AB185" s="10">
        <v>1.4</v>
      </c>
      <c r="AD185" s="1"/>
    </row>
    <row r="186" spans="1:30" s="33" customFormat="1" x14ac:dyDescent="0.3">
      <c r="A186" s="3" t="s">
        <v>191</v>
      </c>
      <c r="B186" s="3" t="s">
        <v>249</v>
      </c>
      <c r="C186" s="3" t="s">
        <v>20</v>
      </c>
      <c r="D186" s="23" t="s">
        <v>197</v>
      </c>
      <c r="E186" s="23" t="s">
        <v>193</v>
      </c>
      <c r="F186" s="3" t="s">
        <v>63</v>
      </c>
      <c r="G186" s="3" t="s">
        <v>59</v>
      </c>
      <c r="H186" s="3" t="s">
        <v>198</v>
      </c>
      <c r="I186" s="3" t="s">
        <v>199</v>
      </c>
      <c r="J186" s="3" t="s">
        <v>50</v>
      </c>
      <c r="K186" s="32">
        <f t="shared" ref="K186:AB186" si="202">K188*0.8</f>
        <v>0.13600000000000001</v>
      </c>
      <c r="L186" s="32">
        <f t="shared" si="202"/>
        <v>0.10400000000000001</v>
      </c>
      <c r="M186" s="32">
        <f t="shared" si="202"/>
        <v>0.16000000000000003</v>
      </c>
      <c r="N186" s="32">
        <f t="shared" si="202"/>
        <v>0.13600000000000001</v>
      </c>
      <c r="O186" s="32">
        <f t="shared" si="202"/>
        <v>0.10400000000000001</v>
      </c>
      <c r="P186" s="32">
        <f t="shared" si="202"/>
        <v>0.16000000000000003</v>
      </c>
      <c r="Q186" s="32">
        <f t="shared" si="202"/>
        <v>0.13600000000000001</v>
      </c>
      <c r="R186" s="32">
        <f t="shared" si="202"/>
        <v>0.10400000000000001</v>
      </c>
      <c r="S186" s="32">
        <f t="shared" si="202"/>
        <v>0.16000000000000003</v>
      </c>
      <c r="T186" s="32">
        <f t="shared" si="202"/>
        <v>0.13600000000000001</v>
      </c>
      <c r="U186" s="32">
        <f t="shared" si="202"/>
        <v>0.10400000000000001</v>
      </c>
      <c r="V186" s="32">
        <f t="shared" si="202"/>
        <v>0.16000000000000003</v>
      </c>
      <c r="W186" s="32">
        <f t="shared" si="202"/>
        <v>0.13600000000000001</v>
      </c>
      <c r="X186" s="32">
        <f t="shared" si="202"/>
        <v>0.10400000000000001</v>
      </c>
      <c r="Y186" s="32">
        <f t="shared" si="202"/>
        <v>0.16000000000000003</v>
      </c>
      <c r="Z186" s="32">
        <f t="shared" si="202"/>
        <v>0.13600000000000001</v>
      </c>
      <c r="AA186" s="32">
        <f t="shared" si="202"/>
        <v>0.10400000000000001</v>
      </c>
      <c r="AB186" s="32">
        <f t="shared" si="202"/>
        <v>0.16000000000000003</v>
      </c>
      <c r="AD186" s="1"/>
    </row>
    <row r="187" spans="1:30" s="33" customFormat="1" x14ac:dyDescent="0.3">
      <c r="A187" s="3" t="s">
        <v>191</v>
      </c>
      <c r="B187" s="23" t="s">
        <v>35</v>
      </c>
      <c r="C187" s="3" t="s">
        <v>20</v>
      </c>
      <c r="D187" s="23" t="s">
        <v>197</v>
      </c>
      <c r="E187" s="23" t="s">
        <v>193</v>
      </c>
      <c r="F187" s="3" t="s">
        <v>63</v>
      </c>
      <c r="G187" s="3" t="s">
        <v>59</v>
      </c>
      <c r="H187" s="3" t="s">
        <v>198</v>
      </c>
      <c r="I187" s="3" t="s">
        <v>200</v>
      </c>
      <c r="J187" s="3" t="s">
        <v>50</v>
      </c>
      <c r="K187" s="32">
        <f t="shared" ref="K187:AB187" si="203">K188*1.5</f>
        <v>0.255</v>
      </c>
      <c r="L187" s="32">
        <f t="shared" si="203"/>
        <v>0.19500000000000001</v>
      </c>
      <c r="M187" s="32">
        <f t="shared" si="203"/>
        <v>0.30000000000000004</v>
      </c>
      <c r="N187" s="32">
        <f t="shared" si="203"/>
        <v>0.255</v>
      </c>
      <c r="O187" s="32">
        <f t="shared" si="203"/>
        <v>0.19500000000000001</v>
      </c>
      <c r="P187" s="32">
        <f t="shared" si="203"/>
        <v>0.30000000000000004</v>
      </c>
      <c r="Q187" s="32">
        <f t="shared" si="203"/>
        <v>0.255</v>
      </c>
      <c r="R187" s="32">
        <f t="shared" si="203"/>
        <v>0.19500000000000001</v>
      </c>
      <c r="S187" s="32">
        <f t="shared" si="203"/>
        <v>0.30000000000000004</v>
      </c>
      <c r="T187" s="32">
        <f t="shared" si="203"/>
        <v>0.255</v>
      </c>
      <c r="U187" s="32">
        <f t="shared" si="203"/>
        <v>0.19500000000000001</v>
      </c>
      <c r="V187" s="32">
        <f t="shared" si="203"/>
        <v>0.30000000000000004</v>
      </c>
      <c r="W187" s="32">
        <f t="shared" si="203"/>
        <v>0.255</v>
      </c>
      <c r="X187" s="32">
        <f t="shared" si="203"/>
        <v>0.19500000000000001</v>
      </c>
      <c r="Y187" s="32">
        <f t="shared" si="203"/>
        <v>0.30000000000000004</v>
      </c>
      <c r="Z187" s="32">
        <f t="shared" si="203"/>
        <v>0.255</v>
      </c>
      <c r="AA187" s="32">
        <f t="shared" si="203"/>
        <v>0.19500000000000001</v>
      </c>
      <c r="AB187" s="32">
        <f t="shared" si="203"/>
        <v>0.30000000000000004</v>
      </c>
      <c r="AD187" s="1"/>
    </row>
    <row r="188" spans="1:30" s="33" customFormat="1" x14ac:dyDescent="0.3">
      <c r="A188" s="3" t="s">
        <v>191</v>
      </c>
      <c r="B188" s="23" t="s">
        <v>263</v>
      </c>
      <c r="C188" s="3" t="s">
        <v>20</v>
      </c>
      <c r="D188" s="23" t="s">
        <v>197</v>
      </c>
      <c r="E188" s="23" t="s">
        <v>193</v>
      </c>
      <c r="F188" s="3" t="s">
        <v>63</v>
      </c>
      <c r="G188" s="3" t="s">
        <v>59</v>
      </c>
      <c r="H188" s="3" t="s">
        <v>198</v>
      </c>
      <c r="I188" s="3" t="s">
        <v>201</v>
      </c>
      <c r="J188" s="3" t="s">
        <v>50</v>
      </c>
      <c r="K188" s="32">
        <v>0.17</v>
      </c>
      <c r="L188" s="32">
        <v>0.13</v>
      </c>
      <c r="M188" s="32">
        <v>0.2</v>
      </c>
      <c r="N188" s="32">
        <v>0.17</v>
      </c>
      <c r="O188" s="32">
        <v>0.13</v>
      </c>
      <c r="P188" s="32">
        <v>0.2</v>
      </c>
      <c r="Q188" s="32">
        <v>0.17</v>
      </c>
      <c r="R188" s="32">
        <v>0.13</v>
      </c>
      <c r="S188" s="32">
        <v>0.2</v>
      </c>
      <c r="T188" s="32">
        <v>0.17</v>
      </c>
      <c r="U188" s="32">
        <v>0.13</v>
      </c>
      <c r="V188" s="32">
        <v>0.2</v>
      </c>
      <c r="W188" s="32">
        <v>0.17</v>
      </c>
      <c r="X188" s="32">
        <v>0.13</v>
      </c>
      <c r="Y188" s="32">
        <v>0.2</v>
      </c>
      <c r="Z188" s="32">
        <v>0.17</v>
      </c>
      <c r="AA188" s="32">
        <v>0.13</v>
      </c>
      <c r="AB188" s="32">
        <v>0.2</v>
      </c>
      <c r="AD188" s="1"/>
    </row>
    <row r="189" spans="1:30" s="33" customFormat="1" x14ac:dyDescent="0.3">
      <c r="A189" s="3" t="s">
        <v>191</v>
      </c>
      <c r="B189" s="23" t="s">
        <v>20</v>
      </c>
      <c r="C189" s="3" t="s">
        <v>20</v>
      </c>
      <c r="D189" s="23" t="s">
        <v>202</v>
      </c>
      <c r="E189" s="23" t="s">
        <v>74</v>
      </c>
      <c r="F189" s="3"/>
      <c r="G189" s="3"/>
      <c r="H189" s="3"/>
      <c r="I189" s="3"/>
      <c r="J189" s="3" t="s">
        <v>50</v>
      </c>
      <c r="K189" s="10">
        <v>0.05</v>
      </c>
      <c r="L189" s="10">
        <v>0.03</v>
      </c>
      <c r="M189" s="10">
        <v>7.0000000000000007E-2</v>
      </c>
      <c r="N189" s="10">
        <v>0.05</v>
      </c>
      <c r="O189" s="10">
        <v>0.03</v>
      </c>
      <c r="P189" s="10">
        <v>7.0000000000000007E-2</v>
      </c>
      <c r="Q189" s="10">
        <v>0.05</v>
      </c>
      <c r="R189" s="10">
        <v>0.03</v>
      </c>
      <c r="S189" s="10">
        <v>7.0000000000000007E-2</v>
      </c>
      <c r="T189" s="10">
        <v>0.05</v>
      </c>
      <c r="U189" s="10">
        <v>0.03</v>
      </c>
      <c r="V189" s="10">
        <v>7.0000000000000007E-2</v>
      </c>
      <c r="W189" s="10">
        <v>0.05</v>
      </c>
      <c r="X189" s="10">
        <v>0.03</v>
      </c>
      <c r="Y189" s="10">
        <v>7.0000000000000007E-2</v>
      </c>
      <c r="Z189" s="10">
        <v>0.05</v>
      </c>
      <c r="AA189" s="10">
        <v>0.03</v>
      </c>
      <c r="AB189" s="10">
        <v>7.0000000000000007E-2</v>
      </c>
      <c r="AD189" s="1"/>
    </row>
    <row r="190" spans="1:30" s="33" customFormat="1" x14ac:dyDescent="0.3">
      <c r="A190" s="3" t="s">
        <v>191</v>
      </c>
      <c r="B190" s="23" t="s">
        <v>20</v>
      </c>
      <c r="C190" s="3" t="s">
        <v>20</v>
      </c>
      <c r="D190" s="23" t="s">
        <v>203</v>
      </c>
      <c r="E190" s="23" t="s">
        <v>204</v>
      </c>
      <c r="F190" s="3" t="s">
        <v>63</v>
      </c>
      <c r="G190" s="3" t="s">
        <v>59</v>
      </c>
      <c r="H190" s="3" t="s">
        <v>194</v>
      </c>
      <c r="I190" s="3" t="s">
        <v>205</v>
      </c>
      <c r="J190" s="3" t="s">
        <v>50</v>
      </c>
      <c r="K190" s="4">
        <v>2429</v>
      </c>
      <c r="L190" s="4">
        <v>1911</v>
      </c>
      <c r="M190" s="4">
        <v>2673</v>
      </c>
      <c r="N190" s="4">
        <v>2429</v>
      </c>
      <c r="O190" s="4">
        <v>1911</v>
      </c>
      <c r="P190" s="4">
        <v>2673</v>
      </c>
      <c r="Q190" s="4">
        <v>2429</v>
      </c>
      <c r="R190" s="4">
        <v>1911</v>
      </c>
      <c r="S190" s="4">
        <v>2673</v>
      </c>
      <c r="T190" s="4">
        <v>2429</v>
      </c>
      <c r="U190" s="4">
        <v>1911</v>
      </c>
      <c r="V190" s="4">
        <v>2673</v>
      </c>
      <c r="W190" s="4">
        <v>2429</v>
      </c>
      <c r="X190" s="4">
        <v>1911</v>
      </c>
      <c r="Y190" s="4">
        <v>2673</v>
      </c>
      <c r="Z190" s="4">
        <v>2429</v>
      </c>
      <c r="AA190" s="4">
        <v>1911</v>
      </c>
      <c r="AB190" s="4">
        <v>2673</v>
      </c>
      <c r="AD190" s="1"/>
    </row>
    <row r="191" spans="1:30" s="33" customFormat="1" x14ac:dyDescent="0.3">
      <c r="A191" s="3" t="s">
        <v>191</v>
      </c>
      <c r="B191" s="3" t="s">
        <v>249</v>
      </c>
      <c r="C191" s="23" t="s">
        <v>20</v>
      </c>
      <c r="D191" s="23" t="s">
        <v>206</v>
      </c>
      <c r="E191" s="23" t="s">
        <v>207</v>
      </c>
      <c r="F191" s="3"/>
      <c r="G191" s="3"/>
      <c r="H191" s="3"/>
      <c r="I191" s="3"/>
      <c r="J191" s="3" t="s">
        <v>50</v>
      </c>
      <c r="K191" s="34">
        <v>300</v>
      </c>
      <c r="L191" s="34">
        <v>200</v>
      </c>
      <c r="M191" s="34">
        <v>450</v>
      </c>
      <c r="N191" s="34">
        <v>300</v>
      </c>
      <c r="O191" s="34">
        <v>200</v>
      </c>
      <c r="P191" s="34">
        <v>450</v>
      </c>
      <c r="Q191" s="34">
        <v>300</v>
      </c>
      <c r="R191" s="34">
        <v>200</v>
      </c>
      <c r="S191" s="34">
        <v>450</v>
      </c>
      <c r="T191" s="34">
        <v>300</v>
      </c>
      <c r="U191" s="34">
        <v>200</v>
      </c>
      <c r="V191" s="34">
        <v>450</v>
      </c>
      <c r="W191" s="34">
        <v>300</v>
      </c>
      <c r="X191" s="34">
        <v>200</v>
      </c>
      <c r="Y191" s="34">
        <v>450</v>
      </c>
      <c r="Z191" s="34">
        <v>300</v>
      </c>
      <c r="AA191" s="34">
        <v>200</v>
      </c>
      <c r="AB191" s="34">
        <v>450</v>
      </c>
      <c r="AD191" s="1"/>
    </row>
    <row r="192" spans="1:30" s="33" customFormat="1" x14ac:dyDescent="0.3">
      <c r="A192" s="3" t="s">
        <v>191</v>
      </c>
      <c r="B192" s="23" t="s">
        <v>20</v>
      </c>
      <c r="C192" s="23" t="s">
        <v>20</v>
      </c>
      <c r="D192" s="23" t="s">
        <v>208</v>
      </c>
      <c r="E192" s="23" t="s">
        <v>209</v>
      </c>
      <c r="F192" s="3"/>
      <c r="G192" s="3"/>
      <c r="H192" s="3"/>
      <c r="I192" s="3"/>
      <c r="J192" s="3" t="s">
        <v>50</v>
      </c>
      <c r="K192" s="35">
        <v>4.5</v>
      </c>
      <c r="L192" s="35">
        <v>1.5</v>
      </c>
      <c r="M192" s="35">
        <v>9</v>
      </c>
      <c r="N192" s="35">
        <v>4.5</v>
      </c>
      <c r="O192" s="35">
        <v>1.5</v>
      </c>
      <c r="P192" s="35">
        <v>9</v>
      </c>
      <c r="Q192" s="35">
        <v>4.5</v>
      </c>
      <c r="R192" s="35">
        <v>1.5</v>
      </c>
      <c r="S192" s="35">
        <v>9</v>
      </c>
      <c r="T192" s="35">
        <v>4.5</v>
      </c>
      <c r="U192" s="35">
        <v>1.5</v>
      </c>
      <c r="V192" s="35">
        <v>9</v>
      </c>
      <c r="W192" s="35">
        <v>3.5</v>
      </c>
      <c r="X192" s="35">
        <v>1.5</v>
      </c>
      <c r="Y192" s="35">
        <v>9</v>
      </c>
      <c r="Z192" s="35">
        <v>3.5</v>
      </c>
      <c r="AA192" s="35">
        <v>1.5</v>
      </c>
      <c r="AB192" s="35">
        <v>9</v>
      </c>
      <c r="AD192" s="1"/>
    </row>
    <row r="193" spans="1:30" s="33" customFormat="1" x14ac:dyDescent="0.3">
      <c r="A193" s="3" t="s">
        <v>191</v>
      </c>
      <c r="B193" s="23" t="s">
        <v>35</v>
      </c>
      <c r="C193" s="23" t="s">
        <v>20</v>
      </c>
      <c r="D193" s="23" t="s">
        <v>210</v>
      </c>
      <c r="E193" s="23" t="s">
        <v>209</v>
      </c>
      <c r="F193" s="3" t="s">
        <v>60</v>
      </c>
      <c r="G193" s="3" t="s">
        <v>58</v>
      </c>
      <c r="H193" s="3" t="s">
        <v>211</v>
      </c>
      <c r="I193" s="3"/>
      <c r="J193" s="3" t="s">
        <v>50</v>
      </c>
      <c r="K193" s="35">
        <v>1120</v>
      </c>
      <c r="L193" s="35">
        <v>896</v>
      </c>
      <c r="M193" s="35">
        <v>1344</v>
      </c>
      <c r="N193" s="35">
        <v>1120</v>
      </c>
      <c r="O193" s="35">
        <v>896</v>
      </c>
      <c r="P193" s="35">
        <v>1344</v>
      </c>
      <c r="Q193" s="35">
        <v>1120</v>
      </c>
      <c r="R193" s="35">
        <v>896</v>
      </c>
      <c r="S193" s="35">
        <v>1344</v>
      </c>
      <c r="T193" s="35">
        <v>784</v>
      </c>
      <c r="U193" s="35">
        <v>627</v>
      </c>
      <c r="V193" s="35">
        <v>941</v>
      </c>
      <c r="W193" s="35">
        <v>784</v>
      </c>
      <c r="X193" s="35">
        <v>627</v>
      </c>
      <c r="Y193" s="35">
        <v>941</v>
      </c>
      <c r="Z193" s="35">
        <v>504</v>
      </c>
      <c r="AA193" s="35">
        <v>403</v>
      </c>
      <c r="AB193" s="35">
        <v>605</v>
      </c>
      <c r="AD193" s="1"/>
    </row>
    <row r="194" spans="1:30" s="33" customFormat="1" x14ac:dyDescent="0.3">
      <c r="A194" s="3" t="s">
        <v>191</v>
      </c>
      <c r="B194" s="23" t="s">
        <v>268</v>
      </c>
      <c r="C194" s="23" t="s">
        <v>20</v>
      </c>
      <c r="D194" s="23" t="s">
        <v>210</v>
      </c>
      <c r="E194" s="23" t="s">
        <v>209</v>
      </c>
      <c r="F194" s="3"/>
      <c r="G194" s="3"/>
      <c r="H194" s="3"/>
      <c r="I194" s="3"/>
      <c r="J194" s="3" t="s">
        <v>50</v>
      </c>
      <c r="K194" s="35">
        <v>0.55000000000000004</v>
      </c>
      <c r="L194" s="35">
        <v>0.45</v>
      </c>
      <c r="M194" s="35">
        <v>0.9</v>
      </c>
      <c r="N194" s="35">
        <v>0.55000000000000004</v>
      </c>
      <c r="O194" s="35">
        <v>0.45</v>
      </c>
      <c r="P194" s="35">
        <v>0.9</v>
      </c>
      <c r="Q194" s="35">
        <v>0.55000000000000004</v>
      </c>
      <c r="R194" s="35">
        <v>0.45</v>
      </c>
      <c r="S194" s="35">
        <v>0.9</v>
      </c>
      <c r="T194" s="35">
        <v>0.55000000000000004</v>
      </c>
      <c r="U194" s="35">
        <v>0.45</v>
      </c>
      <c r="V194" s="35">
        <v>0.9</v>
      </c>
      <c r="W194" s="35">
        <v>0.55000000000000004</v>
      </c>
      <c r="X194" s="35">
        <v>0.45</v>
      </c>
      <c r="Y194" s="35">
        <v>0.9</v>
      </c>
      <c r="Z194" s="35">
        <v>0.55000000000000004</v>
      </c>
      <c r="AA194" s="35">
        <v>0.45</v>
      </c>
      <c r="AB194" s="35">
        <v>0.9</v>
      </c>
      <c r="AD194" s="1"/>
    </row>
    <row r="195" spans="1:30" s="33" customFormat="1" ht="14.4" x14ac:dyDescent="0.3">
      <c r="A195" s="3" t="s">
        <v>191</v>
      </c>
      <c r="B195" s="23" t="s">
        <v>28</v>
      </c>
      <c r="C195" s="23" t="s">
        <v>20</v>
      </c>
      <c r="D195" s="23" t="s">
        <v>210</v>
      </c>
      <c r="E195" s="23" t="s">
        <v>209</v>
      </c>
      <c r="F195" s="3" t="s">
        <v>60</v>
      </c>
      <c r="G195" s="3" t="s">
        <v>58</v>
      </c>
      <c r="H195" s="7" t="s">
        <v>212</v>
      </c>
      <c r="I195" s="3" t="s">
        <v>213</v>
      </c>
      <c r="J195" s="3" t="s">
        <v>50</v>
      </c>
      <c r="K195" s="35">
        <f>N195*1.1</f>
        <v>47.39791549295775</v>
      </c>
      <c r="L195" s="35">
        <f t="shared" ref="L195:P195" si="204">O195*1.1</f>
        <v>37.918332394366203</v>
      </c>
      <c r="M195" s="35">
        <f t="shared" si="204"/>
        <v>56.877498591549291</v>
      </c>
      <c r="N195" s="35">
        <f t="shared" si="204"/>
        <v>43.089014084507042</v>
      </c>
      <c r="O195" s="35">
        <f t="shared" si="204"/>
        <v>34.471211267605639</v>
      </c>
      <c r="P195" s="35">
        <f t="shared" si="204"/>
        <v>51.706816901408445</v>
      </c>
      <c r="Q195" s="35">
        <f>(3272*0.85)/71</f>
        <v>39.171830985915491</v>
      </c>
      <c r="R195" s="35">
        <f>(3272*0.85)/71*0.8</f>
        <v>31.337464788732394</v>
      </c>
      <c r="S195" s="35">
        <f>(3272*0.85)/71*1.2</f>
        <v>47.006197183098585</v>
      </c>
      <c r="T195" s="35">
        <f t="shared" ref="T195:AB195" si="205">Q195*0.9</f>
        <v>35.254647887323941</v>
      </c>
      <c r="U195" s="35">
        <f t="shared" si="205"/>
        <v>28.203718309859156</v>
      </c>
      <c r="V195" s="35">
        <f t="shared" si="205"/>
        <v>42.305577464788726</v>
      </c>
      <c r="W195" s="35">
        <f t="shared" si="205"/>
        <v>31.729183098591548</v>
      </c>
      <c r="X195" s="35">
        <f t="shared" si="205"/>
        <v>25.383346478873239</v>
      </c>
      <c r="Y195" s="35">
        <f t="shared" si="205"/>
        <v>38.075019718309854</v>
      </c>
      <c r="Z195" s="35">
        <f t="shared" si="205"/>
        <v>28.556264788732395</v>
      </c>
      <c r="AA195" s="35">
        <f t="shared" si="205"/>
        <v>22.845011830985914</v>
      </c>
      <c r="AB195" s="35">
        <f t="shared" si="205"/>
        <v>34.267517746478866</v>
      </c>
      <c r="AD195" s="1"/>
    </row>
    <row r="196" spans="1:30" s="33" customFormat="1" x14ac:dyDescent="0.3">
      <c r="A196" s="3" t="s">
        <v>191</v>
      </c>
      <c r="B196" s="3" t="s">
        <v>249</v>
      </c>
      <c r="C196" s="23" t="s">
        <v>20</v>
      </c>
      <c r="D196" s="23" t="s">
        <v>214</v>
      </c>
      <c r="E196" s="23" t="s">
        <v>215</v>
      </c>
      <c r="F196" s="3"/>
      <c r="G196" s="3"/>
      <c r="H196" s="3"/>
      <c r="I196" s="3"/>
      <c r="J196" s="3" t="s">
        <v>50</v>
      </c>
      <c r="K196" s="35">
        <v>0.22399999999999998</v>
      </c>
      <c r="L196" s="35">
        <v>0.06</v>
      </c>
      <c r="M196" s="3">
        <v>0.32</v>
      </c>
      <c r="N196" s="35">
        <v>0.22399999999999998</v>
      </c>
      <c r="O196" s="35">
        <v>0.06</v>
      </c>
      <c r="P196" s="3">
        <v>0.32</v>
      </c>
      <c r="Q196" s="35">
        <v>0.22399999999999998</v>
      </c>
      <c r="R196" s="35">
        <v>0.06</v>
      </c>
      <c r="S196" s="3">
        <v>0.32</v>
      </c>
      <c r="T196" s="35">
        <v>0.22399999999999998</v>
      </c>
      <c r="U196" s="35">
        <v>0.06</v>
      </c>
      <c r="V196" s="3">
        <v>0.32</v>
      </c>
      <c r="W196" s="35">
        <v>0.22399999999999998</v>
      </c>
      <c r="X196" s="35">
        <v>0.06</v>
      </c>
      <c r="Y196" s="3">
        <v>0.32</v>
      </c>
      <c r="Z196" s="35">
        <v>0.22399999999999998</v>
      </c>
      <c r="AA196" s="35">
        <v>0.06</v>
      </c>
      <c r="AB196" s="3">
        <v>0.32</v>
      </c>
      <c r="AD196" s="1"/>
    </row>
    <row r="197" spans="1:30" s="33" customFormat="1" x14ac:dyDescent="0.3">
      <c r="A197" s="3" t="s">
        <v>191</v>
      </c>
      <c r="B197" s="23" t="s">
        <v>35</v>
      </c>
      <c r="C197" s="23" t="s">
        <v>20</v>
      </c>
      <c r="D197" s="23" t="s">
        <v>214</v>
      </c>
      <c r="E197" s="23" t="s">
        <v>215</v>
      </c>
      <c r="F197" s="3"/>
      <c r="G197" s="3"/>
      <c r="H197" s="3"/>
      <c r="I197" s="3"/>
      <c r="J197" s="3" t="s">
        <v>50</v>
      </c>
      <c r="K197" s="35">
        <v>0.23566468907932331</v>
      </c>
      <c r="L197" s="35">
        <v>0.19771171171171173</v>
      </c>
      <c r="M197" s="36">
        <v>0.33</v>
      </c>
      <c r="N197" s="35">
        <v>0.23566468907932331</v>
      </c>
      <c r="O197" s="35">
        <v>0.19771171171171173</v>
      </c>
      <c r="P197" s="36">
        <v>0.33</v>
      </c>
      <c r="Q197" s="35">
        <v>0.23566468907932331</v>
      </c>
      <c r="R197" s="35">
        <v>0.19771171171171173</v>
      </c>
      <c r="S197" s="36">
        <v>0.33</v>
      </c>
      <c r="T197" s="35">
        <v>0.23566468907932331</v>
      </c>
      <c r="U197" s="35">
        <v>0.19771171171171173</v>
      </c>
      <c r="V197" s="36">
        <v>0.33</v>
      </c>
      <c r="W197" s="35">
        <v>0.23566468907932331</v>
      </c>
      <c r="X197" s="35">
        <v>0.19771171171171173</v>
      </c>
      <c r="Y197" s="36">
        <v>0.33</v>
      </c>
      <c r="Z197" s="35">
        <v>0.23566468907932331</v>
      </c>
      <c r="AA197" s="35">
        <v>0.19771171171171173</v>
      </c>
      <c r="AB197" s="36">
        <v>0.33</v>
      </c>
      <c r="AD197" s="1"/>
    </row>
    <row r="198" spans="1:30" s="33" customFormat="1" x14ac:dyDescent="0.3">
      <c r="A198" s="3" t="s">
        <v>191</v>
      </c>
      <c r="B198" s="23" t="s">
        <v>264</v>
      </c>
      <c r="C198" s="23" t="s">
        <v>20</v>
      </c>
      <c r="D198" s="23" t="s">
        <v>214</v>
      </c>
      <c r="E198" s="23" t="s">
        <v>215</v>
      </c>
      <c r="F198" s="3"/>
      <c r="G198" s="3"/>
      <c r="H198" s="3"/>
      <c r="I198" s="3"/>
      <c r="J198" s="3" t="s">
        <v>50</v>
      </c>
      <c r="K198" s="36">
        <v>0.12337319277108433</v>
      </c>
      <c r="L198" s="36">
        <v>9.6203313253012041E-2</v>
      </c>
      <c r="M198" s="36">
        <v>0.14904036144578314</v>
      </c>
      <c r="N198" s="36">
        <v>0.12337319277108433</v>
      </c>
      <c r="O198" s="36">
        <v>9.6203313253012041E-2</v>
      </c>
      <c r="P198" s="36">
        <v>0.14904036144578314</v>
      </c>
      <c r="Q198" s="36">
        <v>0.12337319277108433</v>
      </c>
      <c r="R198" s="36">
        <v>9.6203313253012041E-2</v>
      </c>
      <c r="S198" s="36">
        <v>0.14904036144578314</v>
      </c>
      <c r="T198" s="36">
        <v>0.12337319277108433</v>
      </c>
      <c r="U198" s="36">
        <v>9.6203313253012041E-2</v>
      </c>
      <c r="V198" s="36">
        <v>0.14904036144578314</v>
      </c>
      <c r="W198" s="36">
        <v>0.12337319277108433</v>
      </c>
      <c r="X198" s="36">
        <v>9.6203313253012041E-2</v>
      </c>
      <c r="Y198" s="36">
        <v>0.14904036144578314</v>
      </c>
      <c r="Z198" s="36">
        <v>0.12337319277108433</v>
      </c>
      <c r="AA198" s="36">
        <v>9.6203313253012041E-2</v>
      </c>
      <c r="AB198" s="36">
        <v>0.14904036144578314</v>
      </c>
      <c r="AD198" s="1"/>
    </row>
    <row r="199" spans="1:30" s="33" customFormat="1" x14ac:dyDescent="0.3">
      <c r="A199" s="3" t="s">
        <v>191</v>
      </c>
      <c r="B199" s="23" t="s">
        <v>28</v>
      </c>
      <c r="C199" s="23" t="s">
        <v>20</v>
      </c>
      <c r="D199" s="23" t="s">
        <v>214</v>
      </c>
      <c r="E199" s="23" t="s">
        <v>215</v>
      </c>
      <c r="F199" s="3"/>
      <c r="G199" s="3"/>
      <c r="H199" s="3"/>
      <c r="I199" s="3"/>
      <c r="J199" s="3" t="s">
        <v>50</v>
      </c>
      <c r="K199" s="36">
        <v>6.9641277641277644E-2</v>
      </c>
      <c r="L199" s="36">
        <v>2.3709762162162161E-2</v>
      </c>
      <c r="M199" s="36">
        <v>0.13097295891891891</v>
      </c>
      <c r="N199" s="36">
        <v>6.9641277641277644E-2</v>
      </c>
      <c r="O199" s="36">
        <v>2.3709762162162161E-2</v>
      </c>
      <c r="P199" s="36">
        <v>0.13097295891891891</v>
      </c>
      <c r="Q199" s="36">
        <v>6.9641277641277644E-2</v>
      </c>
      <c r="R199" s="36">
        <v>2.3709762162162161E-2</v>
      </c>
      <c r="S199" s="36">
        <v>0.13097295891891891</v>
      </c>
      <c r="T199" s="36">
        <v>6.9641277641277644E-2</v>
      </c>
      <c r="U199" s="36">
        <v>2.3709762162162161E-2</v>
      </c>
      <c r="V199" s="36">
        <v>0.13097295891891891</v>
      </c>
      <c r="W199" s="36">
        <v>6.9641277641277644E-2</v>
      </c>
      <c r="X199" s="36">
        <v>2.3709762162162161E-2</v>
      </c>
      <c r="Y199" s="36">
        <v>0.13097295891891891</v>
      </c>
      <c r="Z199" s="36">
        <v>6.9641277641277644E-2</v>
      </c>
      <c r="AA199" s="36">
        <v>2.3709762162162161E-2</v>
      </c>
      <c r="AB199" s="36">
        <v>0.13097295891891891</v>
      </c>
      <c r="AD199" s="1"/>
    </row>
    <row r="200" spans="1:30" s="33" customFormat="1" x14ac:dyDescent="0.3">
      <c r="A200" s="3" t="s">
        <v>191</v>
      </c>
      <c r="B200" s="3" t="s">
        <v>249</v>
      </c>
      <c r="C200" s="23" t="s">
        <v>20</v>
      </c>
      <c r="D200" s="23" t="s">
        <v>216</v>
      </c>
      <c r="E200" s="23" t="s">
        <v>215</v>
      </c>
      <c r="F200" s="3"/>
      <c r="G200" s="3"/>
      <c r="H200" s="3"/>
      <c r="I200" s="3"/>
      <c r="J200" s="3" t="s">
        <v>50</v>
      </c>
      <c r="K200" s="34">
        <v>225</v>
      </c>
      <c r="L200" s="34">
        <v>180</v>
      </c>
      <c r="M200" s="34">
        <v>270</v>
      </c>
      <c r="N200" s="34">
        <v>225</v>
      </c>
      <c r="O200" s="34">
        <v>180</v>
      </c>
      <c r="P200" s="34">
        <v>270</v>
      </c>
      <c r="Q200" s="34">
        <v>225</v>
      </c>
      <c r="R200" s="34">
        <v>180</v>
      </c>
      <c r="S200" s="34">
        <v>270</v>
      </c>
      <c r="T200" s="34">
        <v>225</v>
      </c>
      <c r="U200" s="34">
        <v>180</v>
      </c>
      <c r="V200" s="34">
        <v>270</v>
      </c>
      <c r="W200" s="34">
        <v>90</v>
      </c>
      <c r="X200" s="34">
        <v>60</v>
      </c>
      <c r="Y200" s="34">
        <v>180</v>
      </c>
      <c r="Z200" s="34">
        <v>90</v>
      </c>
      <c r="AA200" s="34">
        <v>60</v>
      </c>
      <c r="AB200" s="34">
        <v>180</v>
      </c>
      <c r="AD200" s="1"/>
    </row>
    <row r="201" spans="1:30" s="33" customFormat="1" x14ac:dyDescent="0.3">
      <c r="A201" s="3" t="s">
        <v>191</v>
      </c>
      <c r="B201" s="3" t="s">
        <v>249</v>
      </c>
      <c r="C201" s="23" t="s">
        <v>20</v>
      </c>
      <c r="D201" s="23" t="s">
        <v>217</v>
      </c>
      <c r="E201" s="23" t="s">
        <v>218</v>
      </c>
      <c r="F201" s="3"/>
      <c r="G201" s="3"/>
      <c r="H201" s="3"/>
      <c r="I201" s="3"/>
      <c r="J201" s="3" t="s">
        <v>50</v>
      </c>
      <c r="K201" s="34">
        <v>22</v>
      </c>
      <c r="L201" s="34">
        <v>13</v>
      </c>
      <c r="M201" s="34">
        <v>36</v>
      </c>
      <c r="N201" s="34">
        <v>22</v>
      </c>
      <c r="O201" s="34">
        <v>13</v>
      </c>
      <c r="P201" s="34">
        <v>36</v>
      </c>
      <c r="Q201" s="34">
        <v>22</v>
      </c>
      <c r="R201" s="34">
        <v>13</v>
      </c>
      <c r="S201" s="34">
        <v>36</v>
      </c>
      <c r="T201" s="34">
        <v>22</v>
      </c>
      <c r="U201" s="34">
        <v>13</v>
      </c>
      <c r="V201" s="34">
        <v>36</v>
      </c>
      <c r="W201" s="34">
        <v>18</v>
      </c>
      <c r="X201" s="34">
        <v>13</v>
      </c>
      <c r="Y201" s="34">
        <v>36</v>
      </c>
      <c r="Z201" s="34">
        <v>18</v>
      </c>
      <c r="AA201" s="34">
        <v>13</v>
      </c>
      <c r="AB201" s="34">
        <v>36</v>
      </c>
      <c r="AD201" s="1"/>
    </row>
    <row r="202" spans="1:30" s="33" customFormat="1" x14ac:dyDescent="0.3">
      <c r="A202" s="3" t="s">
        <v>191</v>
      </c>
      <c r="B202" s="23" t="s">
        <v>272</v>
      </c>
      <c r="C202" s="23" t="s">
        <v>20</v>
      </c>
      <c r="D202" s="23" t="s">
        <v>217</v>
      </c>
      <c r="E202" s="23" t="s">
        <v>218</v>
      </c>
      <c r="F202" s="3"/>
      <c r="G202" s="3"/>
      <c r="H202" s="3"/>
      <c r="I202" s="3"/>
      <c r="J202" s="3" t="s">
        <v>50</v>
      </c>
      <c r="K202" s="34">
        <v>33</v>
      </c>
      <c r="L202" s="34">
        <v>19.5</v>
      </c>
      <c r="M202" s="34">
        <v>54</v>
      </c>
      <c r="N202" s="34">
        <v>33</v>
      </c>
      <c r="O202" s="34">
        <v>19.5</v>
      </c>
      <c r="P202" s="34">
        <v>54</v>
      </c>
      <c r="Q202" s="34">
        <v>33</v>
      </c>
      <c r="R202" s="34">
        <v>19.5</v>
      </c>
      <c r="S202" s="34">
        <v>54</v>
      </c>
      <c r="T202" s="34">
        <v>33</v>
      </c>
      <c r="U202" s="34">
        <v>19.5</v>
      </c>
      <c r="V202" s="34">
        <v>54</v>
      </c>
      <c r="W202" s="34">
        <v>27</v>
      </c>
      <c r="X202" s="34">
        <v>19.5</v>
      </c>
      <c r="Y202" s="34">
        <v>54</v>
      </c>
      <c r="Z202" s="34">
        <v>27</v>
      </c>
      <c r="AA202" s="34">
        <v>19.5</v>
      </c>
      <c r="AB202" s="34">
        <v>54</v>
      </c>
      <c r="AD202" s="1"/>
    </row>
    <row r="203" spans="1:30" s="33" customFormat="1" x14ac:dyDescent="0.3">
      <c r="A203" s="3" t="s">
        <v>191</v>
      </c>
      <c r="B203" s="23" t="s">
        <v>105</v>
      </c>
      <c r="C203" s="23" t="s">
        <v>20</v>
      </c>
      <c r="D203" s="23" t="s">
        <v>217</v>
      </c>
      <c r="E203" s="23" t="s">
        <v>218</v>
      </c>
      <c r="F203" s="3"/>
      <c r="G203" s="3"/>
      <c r="H203" s="3"/>
      <c r="I203" s="3"/>
      <c r="J203" s="3" t="s">
        <v>50</v>
      </c>
      <c r="K203" s="34"/>
      <c r="L203" s="34"/>
      <c r="M203" s="34"/>
      <c r="N203" s="34"/>
      <c r="O203" s="34"/>
      <c r="P203" s="34"/>
      <c r="Q203" s="34"/>
      <c r="R203" s="34"/>
      <c r="S203" s="34"/>
      <c r="T203" s="34"/>
      <c r="U203" s="34"/>
      <c r="V203" s="34"/>
      <c r="W203" s="34">
        <v>27</v>
      </c>
      <c r="X203" s="34">
        <v>19.5</v>
      </c>
      <c r="Y203" s="34">
        <v>54</v>
      </c>
      <c r="Z203" s="34">
        <v>27</v>
      </c>
      <c r="AA203" s="34">
        <v>19.5</v>
      </c>
      <c r="AB203" s="34">
        <v>54</v>
      </c>
      <c r="AD203" s="1"/>
    </row>
    <row r="204" spans="1:30" s="33" customFormat="1" x14ac:dyDescent="0.3">
      <c r="A204" s="3" t="s">
        <v>191</v>
      </c>
      <c r="B204" s="23" t="s">
        <v>271</v>
      </c>
      <c r="C204" s="23" t="s">
        <v>20</v>
      </c>
      <c r="D204" s="23" t="s">
        <v>219</v>
      </c>
      <c r="E204" s="23" t="s">
        <v>218</v>
      </c>
      <c r="F204" s="3"/>
      <c r="G204" s="3"/>
      <c r="H204" s="3"/>
      <c r="I204" s="3"/>
      <c r="J204" s="3" t="s">
        <v>50</v>
      </c>
      <c r="K204" s="34">
        <v>40.5</v>
      </c>
      <c r="L204" s="34">
        <v>27</v>
      </c>
      <c r="M204" s="34">
        <v>110</v>
      </c>
      <c r="N204" s="34">
        <v>40.5</v>
      </c>
      <c r="O204" s="34">
        <v>27</v>
      </c>
      <c r="P204" s="34">
        <v>110</v>
      </c>
      <c r="Q204" s="34">
        <v>40.5</v>
      </c>
      <c r="R204" s="34">
        <v>27</v>
      </c>
      <c r="S204" s="34">
        <v>110</v>
      </c>
      <c r="T204" s="34">
        <v>40.5</v>
      </c>
      <c r="U204" s="34">
        <v>27</v>
      </c>
      <c r="V204" s="34">
        <v>110</v>
      </c>
      <c r="W204" s="34">
        <v>40.5</v>
      </c>
      <c r="X204" s="34">
        <v>27</v>
      </c>
      <c r="Y204" s="34">
        <v>110</v>
      </c>
      <c r="Z204" s="34">
        <v>40.5</v>
      </c>
      <c r="AA204" s="34">
        <v>27</v>
      </c>
      <c r="AB204" s="34">
        <v>110</v>
      </c>
      <c r="AD204" s="1"/>
    </row>
    <row r="205" spans="1:30" s="33" customFormat="1" x14ac:dyDescent="0.3">
      <c r="A205" s="3" t="s">
        <v>191</v>
      </c>
      <c r="B205" s="23" t="s">
        <v>28</v>
      </c>
      <c r="C205" s="23" t="s">
        <v>20</v>
      </c>
      <c r="D205" s="23" t="s">
        <v>219</v>
      </c>
      <c r="E205" s="23" t="s">
        <v>218</v>
      </c>
      <c r="F205" s="3"/>
      <c r="G205" s="3"/>
      <c r="H205" s="3"/>
      <c r="I205" s="3"/>
      <c r="J205" s="3" t="s">
        <v>50</v>
      </c>
      <c r="K205" s="34">
        <v>54</v>
      </c>
      <c r="L205" s="34">
        <v>36</v>
      </c>
      <c r="M205" s="34">
        <v>110</v>
      </c>
      <c r="N205" s="34">
        <v>54</v>
      </c>
      <c r="O205" s="34">
        <v>36</v>
      </c>
      <c r="P205" s="34">
        <v>110</v>
      </c>
      <c r="Q205" s="34">
        <v>54</v>
      </c>
      <c r="R205" s="34">
        <v>36</v>
      </c>
      <c r="S205" s="34">
        <v>110</v>
      </c>
      <c r="T205" s="34">
        <v>54</v>
      </c>
      <c r="U205" s="34">
        <v>36</v>
      </c>
      <c r="V205" s="34">
        <v>110</v>
      </c>
      <c r="W205" s="34">
        <v>27</v>
      </c>
      <c r="X205" s="34">
        <v>18</v>
      </c>
      <c r="Y205" s="34">
        <v>110</v>
      </c>
      <c r="Z205" s="34">
        <v>27</v>
      </c>
      <c r="AA205" s="34">
        <v>18</v>
      </c>
      <c r="AB205" s="34">
        <v>110</v>
      </c>
      <c r="AD205" s="1"/>
    </row>
    <row r="206" spans="1:30" s="33" customFormat="1" x14ac:dyDescent="0.3">
      <c r="A206" s="3" t="s">
        <v>191</v>
      </c>
      <c r="B206" s="23" t="s">
        <v>27</v>
      </c>
      <c r="C206" s="23" t="s">
        <v>20</v>
      </c>
      <c r="D206" s="23" t="s">
        <v>219</v>
      </c>
      <c r="E206" s="23" t="s">
        <v>218</v>
      </c>
      <c r="F206" s="3"/>
      <c r="G206" s="3"/>
      <c r="H206" s="3"/>
      <c r="I206" s="3"/>
      <c r="J206" s="3" t="s">
        <v>50</v>
      </c>
      <c r="K206" s="34">
        <v>54</v>
      </c>
      <c r="L206" s="34">
        <v>36</v>
      </c>
      <c r="M206" s="34">
        <v>160</v>
      </c>
      <c r="N206" s="34">
        <v>54</v>
      </c>
      <c r="O206" s="34">
        <v>36</v>
      </c>
      <c r="P206" s="34">
        <v>160</v>
      </c>
      <c r="Q206" s="34">
        <v>54</v>
      </c>
      <c r="R206" s="34">
        <v>36</v>
      </c>
      <c r="S206" s="34">
        <v>160</v>
      </c>
      <c r="T206" s="34">
        <v>54</v>
      </c>
      <c r="U206" s="34">
        <v>36</v>
      </c>
      <c r="V206" s="34">
        <v>160</v>
      </c>
      <c r="W206" s="34">
        <v>54</v>
      </c>
      <c r="X206" s="34">
        <v>36</v>
      </c>
      <c r="Y206" s="34">
        <v>160</v>
      </c>
      <c r="Z206" s="34">
        <v>54</v>
      </c>
      <c r="AA206" s="34">
        <v>36</v>
      </c>
      <c r="AB206" s="34">
        <v>160</v>
      </c>
      <c r="AD206" s="1"/>
    </row>
    <row r="207" spans="1:30" s="33" customFormat="1" x14ac:dyDescent="0.3">
      <c r="A207" s="3" t="s">
        <v>191</v>
      </c>
      <c r="B207" s="23" t="s">
        <v>263</v>
      </c>
      <c r="C207" s="3" t="s">
        <v>20</v>
      </c>
      <c r="D207" s="23" t="s">
        <v>220</v>
      </c>
      <c r="E207" s="23" t="s">
        <v>207</v>
      </c>
      <c r="F207" s="3"/>
      <c r="G207" s="3"/>
      <c r="H207" s="3"/>
      <c r="I207" s="3"/>
      <c r="J207" s="3" t="s">
        <v>50</v>
      </c>
      <c r="K207" s="34">
        <v>650</v>
      </c>
      <c r="L207" s="34">
        <v>450</v>
      </c>
      <c r="M207" s="34">
        <v>900</v>
      </c>
      <c r="N207" s="34">
        <v>650</v>
      </c>
      <c r="O207" s="34">
        <v>450</v>
      </c>
      <c r="P207" s="34">
        <v>900</v>
      </c>
      <c r="Q207" s="34">
        <v>650</v>
      </c>
      <c r="R207" s="34">
        <v>450</v>
      </c>
      <c r="S207" s="34">
        <v>900</v>
      </c>
      <c r="T207" s="34">
        <v>650</v>
      </c>
      <c r="U207" s="34">
        <v>450</v>
      </c>
      <c r="V207" s="34">
        <v>900</v>
      </c>
      <c r="W207" s="34">
        <v>650</v>
      </c>
      <c r="X207" s="34">
        <v>450</v>
      </c>
      <c r="Y207" s="34">
        <v>900</v>
      </c>
      <c r="Z207" s="34">
        <v>650</v>
      </c>
      <c r="AA207" s="34">
        <v>450</v>
      </c>
      <c r="AB207" s="34">
        <v>900</v>
      </c>
      <c r="AD207" s="1"/>
    </row>
    <row r="208" spans="1:30" s="33" customFormat="1" x14ac:dyDescent="0.3">
      <c r="A208" s="3" t="s">
        <v>191</v>
      </c>
      <c r="B208" s="3" t="s">
        <v>249</v>
      </c>
      <c r="C208" s="23" t="s">
        <v>20</v>
      </c>
      <c r="D208" s="23" t="s">
        <v>221</v>
      </c>
      <c r="E208" s="23" t="s">
        <v>207</v>
      </c>
      <c r="F208" s="3"/>
      <c r="G208" s="3"/>
      <c r="H208" s="3"/>
      <c r="I208" s="3"/>
      <c r="J208" s="3" t="s">
        <v>50</v>
      </c>
      <c r="K208" s="34">
        <v>180</v>
      </c>
      <c r="L208" s="34">
        <v>90</v>
      </c>
      <c r="M208" s="34">
        <v>270</v>
      </c>
      <c r="N208" s="34">
        <v>180</v>
      </c>
      <c r="O208" s="34">
        <v>90</v>
      </c>
      <c r="P208" s="34">
        <v>270</v>
      </c>
      <c r="Q208" s="34">
        <v>180</v>
      </c>
      <c r="R208" s="34">
        <v>90</v>
      </c>
      <c r="S208" s="34">
        <v>270</v>
      </c>
      <c r="T208" s="34">
        <v>180</v>
      </c>
      <c r="U208" s="34">
        <v>90</v>
      </c>
      <c r="V208" s="34">
        <v>270</v>
      </c>
      <c r="W208" s="34">
        <v>135</v>
      </c>
      <c r="X208" s="34">
        <v>90</v>
      </c>
      <c r="Y208" s="34">
        <v>180</v>
      </c>
      <c r="Z208" s="34">
        <v>135</v>
      </c>
      <c r="AA208" s="34">
        <v>90</v>
      </c>
      <c r="AB208" s="34">
        <v>180</v>
      </c>
      <c r="AD208" s="1"/>
    </row>
    <row r="209" spans="1:28" x14ac:dyDescent="0.3">
      <c r="A209" s="3" t="s">
        <v>191</v>
      </c>
      <c r="B209" s="23" t="s">
        <v>264</v>
      </c>
      <c r="C209" s="23" t="s">
        <v>20</v>
      </c>
      <c r="D209" s="23" t="s">
        <v>222</v>
      </c>
      <c r="E209" s="23" t="s">
        <v>209</v>
      </c>
      <c r="F209" s="3" t="s">
        <v>62</v>
      </c>
      <c r="G209" s="3" t="s">
        <v>59</v>
      </c>
      <c r="H209" s="3"/>
      <c r="I209" s="3" t="s">
        <v>223</v>
      </c>
      <c r="J209" s="3" t="s">
        <v>50</v>
      </c>
      <c r="K209" s="37">
        <v>1</v>
      </c>
      <c r="L209" s="37">
        <v>0.8</v>
      </c>
      <c r="M209" s="37">
        <v>1.2</v>
      </c>
      <c r="N209" s="37">
        <v>1</v>
      </c>
      <c r="O209" s="37">
        <v>0.8</v>
      </c>
      <c r="P209" s="37">
        <v>1.2</v>
      </c>
      <c r="Q209" s="37">
        <v>1</v>
      </c>
      <c r="R209" s="37">
        <v>0.8</v>
      </c>
      <c r="S209" s="37">
        <v>1.2</v>
      </c>
      <c r="T209" s="37">
        <v>1</v>
      </c>
      <c r="U209" s="37">
        <v>0.8</v>
      </c>
      <c r="V209" s="37">
        <v>1.2</v>
      </c>
      <c r="W209" s="37">
        <v>1</v>
      </c>
      <c r="X209" s="37">
        <v>0.8</v>
      </c>
      <c r="Y209" s="37">
        <v>1.2</v>
      </c>
      <c r="Z209" s="37">
        <v>1</v>
      </c>
      <c r="AA209" s="37">
        <v>0.8</v>
      </c>
      <c r="AB209" s="37">
        <v>1.2</v>
      </c>
    </row>
  </sheetData>
  <autoFilter ref="A2:AB209"/>
  <phoneticPr fontId="10" type="noConversion"/>
  <hyperlinks>
    <hyperlink ref="H158" r:id="rId1"/>
    <hyperlink ref="H89" r:id="rId2"/>
    <hyperlink ref="H42" r:id="rId3"/>
    <hyperlink ref="H180" r:id="rId4"/>
    <hyperlink ref="H177" r:id="rId5"/>
    <hyperlink ref="H176" r:id="rId6"/>
    <hyperlink ref="H170" r:id="rId7"/>
    <hyperlink ref="H171" r:id="rId8"/>
    <hyperlink ref="H172" r:id="rId9"/>
    <hyperlink ref="H173" r:id="rId10"/>
    <hyperlink ref="H161" r:id="rId11"/>
    <hyperlink ref="H112" r:id="rId12"/>
    <hyperlink ref="H113" r:id="rId13"/>
    <hyperlink ref="H159" r:id="rId14"/>
    <hyperlink ref="H160" r:id="rId15"/>
    <hyperlink ref="H45" r:id="rId16"/>
    <hyperlink ref="H182" r:id="rId17"/>
    <hyperlink ref="H4" r:id="rId18"/>
    <hyperlink ref="H5" r:id="rId19"/>
    <hyperlink ref="H6" r:id="rId20"/>
    <hyperlink ref="H77" r:id="rId21"/>
    <hyperlink ref="H78" r:id="rId22"/>
    <hyperlink ref="H80" r:id="rId23"/>
    <hyperlink ref="H82" r:id="rId24"/>
    <hyperlink ref="H79" r:id="rId25"/>
    <hyperlink ref="H81" r:id="rId26"/>
    <hyperlink ref="H83" r:id="rId27"/>
    <hyperlink ref="H84" r:id="rId28"/>
    <hyperlink ref="H85" r:id="rId29"/>
    <hyperlink ref="H86" r:id="rId30"/>
    <hyperlink ref="H87" r:id="rId31"/>
    <hyperlink ref="H88" r:id="rId32"/>
    <hyperlink ref="H106:H111" r:id="rId33" display="https://ec.europa.eu/clima/sites/clima/files/transport/vehicles/heavy/docs/hdv_lightweighting_en.pdf"/>
    <hyperlink ref="H126" r:id="rId34"/>
    <hyperlink ref="H127" r:id="rId35"/>
    <hyperlink ref="H128" r:id="rId36"/>
    <hyperlink ref="H129" r:id="rId37"/>
    <hyperlink ref="H130" r:id="rId38"/>
    <hyperlink ref="H131" r:id="rId39"/>
    <hyperlink ref="H132" r:id="rId40"/>
    <hyperlink ref="H133" r:id="rId41"/>
    <hyperlink ref="H134" r:id="rId42"/>
    <hyperlink ref="H135" r:id="rId43"/>
    <hyperlink ref="H136" r:id="rId44"/>
    <hyperlink ref="H137" r:id="rId45"/>
    <hyperlink ref="H138" r:id="rId46"/>
    <hyperlink ref="H139" r:id="rId47"/>
    <hyperlink ref="H140" r:id="rId48"/>
    <hyperlink ref="H141" r:id="rId49"/>
    <hyperlink ref="H142" r:id="rId50"/>
    <hyperlink ref="H143" r:id="rId51"/>
    <hyperlink ref="H156" r:id="rId52"/>
    <hyperlink ref="H157" r:id="rId53"/>
    <hyperlink ref="H18" r:id="rId54" location="bib41"/>
    <hyperlink ref="H8" r:id="rId55"/>
    <hyperlink ref="H7" r:id="rId56"/>
    <hyperlink ref="H19" r:id="rId57" location="bib41"/>
    <hyperlink ref="H20" r:id="rId58" location="bib41"/>
    <hyperlink ref="H195" r:id="rId59"/>
    <hyperlink ref="H114:H119" r:id="rId60" display="https://ec.europa.eu/clima/sites/clima/files/transport/vehicles/heavy/docs/hdv_lightweighting_en.pdf"/>
    <hyperlink ref="H72" r:id="rId61"/>
    <hyperlink ref="H15" r:id="rId62"/>
    <hyperlink ref="H175" r:id="rId63"/>
    <hyperlink ref="H57" r:id="rId64"/>
    <hyperlink ref="H68:H70" r:id="rId65" display="https://pubs.acs.org/doi/pdf/10.1021/acsenergylett.7b00432"/>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2021-05-25T15:02:14Z</dcterms:modified>
</cp:coreProperties>
</file>