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8" yWindow="-108" windowWidth="25812" windowHeight="14028" firstSheet="1" activeTab="6"/>
  </bookViews>
  <sheets>
    <sheet name="ICEV engines" sheetId="4" r:id="rId1"/>
    <sheet name="Engines mass" sheetId="9" r:id="rId2"/>
    <sheet name="Electric trucks" sheetId="10" r:id="rId3"/>
    <sheet name="Fuel cell trucks" sheetId="11" r:id="rId4"/>
    <sheet name="Diesel buses" sheetId="12" r:id="rId5"/>
    <sheet name="Hybrid buses" sheetId="14" r:id="rId6"/>
    <sheet name="Battery electric buses" sheetId="15" r:id="rId7"/>
    <sheet name="PHEV-buses" sheetId="16" r:id="rId8"/>
    <sheet name="Passenger" sheetId="13" r:id="rId9"/>
    <sheet name="BEV motors" sheetId="3" r:id="rId10"/>
    <sheet name="BEV chargers" sheetId="2" r:id="rId11"/>
    <sheet name="Loading factors" sheetId="5" r:id="rId12"/>
    <sheet name="battery sizing" sheetId="6" r:id="rId13"/>
    <sheet name="weight composition" sheetId="7" r:id="rId14"/>
    <sheet name="weight composition of MAN TGX" sheetId="8" r:id="rId15"/>
  </sheets>
  <calcPr calcId="162913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1" l="1"/>
  <c r="C8" i="11"/>
  <c r="K7" i="11"/>
  <c r="C7" i="11"/>
  <c r="C6" i="11" l="1"/>
  <c r="K6" i="11"/>
  <c r="K5" i="11"/>
  <c r="C5" i="11"/>
  <c r="K4" i="11"/>
  <c r="C4" i="11"/>
  <c r="K3" i="11"/>
  <c r="C3" i="11"/>
  <c r="K2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2" i="10"/>
  <c r="I14" i="10"/>
  <c r="I12" i="10"/>
  <c r="I11" i="10"/>
  <c r="I10" i="10"/>
  <c r="I9" i="10"/>
  <c r="I8" i="10"/>
  <c r="I7" i="10"/>
  <c r="I6" i="10"/>
  <c r="I5" i="10"/>
  <c r="I4" i="10"/>
  <c r="I3" i="10"/>
  <c r="I2" i="10"/>
  <c r="F31" i="7" l="1"/>
  <c r="G32" i="7"/>
  <c r="H32" i="7"/>
  <c r="I32" i="7"/>
  <c r="J32" i="7"/>
  <c r="K32" i="7"/>
  <c r="L32" i="7"/>
  <c r="F32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D15" i="8"/>
  <c r="L21" i="7"/>
  <c r="K21" i="7"/>
  <c r="H21" i="7"/>
  <c r="G21" i="7"/>
  <c r="F21" i="7"/>
  <c r="K28" i="7"/>
  <c r="K27" i="7"/>
  <c r="K26" i="7"/>
  <c r="K25" i="7"/>
  <c r="K24" i="7"/>
  <c r="F29" i="7"/>
  <c r="G29" i="7"/>
  <c r="K23" i="7"/>
  <c r="C15" i="8" l="1"/>
  <c r="H33" i="7" l="1"/>
  <c r="K33" i="7"/>
  <c r="H31" i="7"/>
  <c r="K31" i="7"/>
  <c r="F8" i="7" l="1"/>
  <c r="F9" i="7"/>
  <c r="F10" i="7"/>
  <c r="F11" i="7"/>
  <c r="F12" i="7"/>
  <c r="F13" i="7"/>
  <c r="F14" i="7"/>
  <c r="F15" i="7"/>
  <c r="F16" i="7"/>
  <c r="F17" i="7"/>
  <c r="F18" i="7"/>
  <c r="F19" i="7"/>
  <c r="F7" i="7"/>
  <c r="F33" i="7" s="1"/>
  <c r="L8" i="7"/>
  <c r="L9" i="7"/>
  <c r="L10" i="7"/>
  <c r="L11" i="7"/>
  <c r="L12" i="7"/>
  <c r="L13" i="7"/>
  <c r="L14" i="7"/>
  <c r="L15" i="7"/>
  <c r="L16" i="7"/>
  <c r="L17" i="7"/>
  <c r="L18" i="7"/>
  <c r="L19" i="7"/>
  <c r="L7" i="7"/>
  <c r="L33" i="7" s="1"/>
  <c r="J8" i="7"/>
  <c r="J9" i="7"/>
  <c r="J10" i="7"/>
  <c r="J11" i="7"/>
  <c r="J12" i="7"/>
  <c r="J13" i="7"/>
  <c r="J15" i="7"/>
  <c r="J17" i="7"/>
  <c r="J7" i="7"/>
  <c r="J33" i="7" s="1"/>
  <c r="I8" i="7"/>
  <c r="I9" i="7"/>
  <c r="I10" i="7"/>
  <c r="I11" i="7"/>
  <c r="I12" i="7"/>
  <c r="I13" i="7"/>
  <c r="I14" i="7"/>
  <c r="I15" i="7"/>
  <c r="I16" i="7"/>
  <c r="I17" i="7"/>
  <c r="I18" i="7"/>
  <c r="I7" i="7"/>
  <c r="I33" i="7" s="1"/>
  <c r="G8" i="7"/>
  <c r="G9" i="7"/>
  <c r="G10" i="7"/>
  <c r="G11" i="7"/>
  <c r="G12" i="7"/>
  <c r="G13" i="7"/>
  <c r="G14" i="7"/>
  <c r="G15" i="7"/>
  <c r="G16" i="7"/>
  <c r="G17" i="7"/>
  <c r="G18" i="7"/>
  <c r="G19" i="7"/>
  <c r="G31" i="7" s="1"/>
  <c r="G7" i="7"/>
  <c r="G33" i="7" s="1"/>
  <c r="H20" i="7"/>
  <c r="H22" i="7" s="1"/>
  <c r="H23" i="7" s="1"/>
  <c r="K20" i="7"/>
  <c r="K22" i="7" s="1"/>
  <c r="J31" i="7" l="1"/>
  <c r="I31" i="7"/>
  <c r="L31" i="7"/>
  <c r="G20" i="7"/>
  <c r="G22" i="7" s="1"/>
  <c r="K29" i="7"/>
  <c r="F20" i="7"/>
  <c r="F22" i="7" s="1"/>
  <c r="L20" i="7"/>
  <c r="L22" i="7" s="1"/>
  <c r="J20" i="7"/>
  <c r="I20" i="7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I22" i="7" l="1"/>
  <c r="I23" i="7" s="1"/>
  <c r="I21" i="7"/>
  <c r="J22" i="7"/>
  <c r="J21" i="7"/>
  <c r="L23" i="7"/>
  <c r="L26" i="7"/>
  <c r="L27" i="7"/>
  <c r="L28" i="7"/>
  <c r="L25" i="7"/>
  <c r="L24" i="7"/>
  <c r="J23" i="7"/>
  <c r="F23" i="7"/>
  <c r="G23" i="7"/>
  <c r="L29" i="7"/>
  <c r="D52" i="6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  <c r="I26" i="7" l="1"/>
  <c r="I24" i="7"/>
  <c r="I27" i="7"/>
  <c r="I28" i="7"/>
  <c r="I25" i="7"/>
  <c r="J25" i="7"/>
  <c r="J24" i="7"/>
  <c r="J27" i="7"/>
  <c r="J28" i="7"/>
  <c r="J26" i="7"/>
</calcChain>
</file>

<file path=xl/sharedStrings.xml><?xml version="1.0" encoding="utf-8"?>
<sst xmlns="http://schemas.openxmlformats.org/spreadsheetml/2006/main" count="1163" uniqueCount="395">
  <si>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</si>
  <si>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</si>
  <si>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</si>
  <si>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</si>
  <si>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</si>
  <si>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</si>
  <si>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</si>
  <si>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</si>
  <si>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</si>
  <si>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</si>
  <si>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</si>
  <si>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</si>
  <si>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</si>
  <si>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</si>
  <si>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</si>
  <si>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</si>
  <si>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</si>
  <si>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</si>
  <si>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</si>
  <si>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</si>
  <si>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</si>
  <si>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</si>
  <si>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</si>
  <si>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</si>
  <si>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</si>
  <si>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</si>
  <si>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</si>
  <si>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</si>
  <si>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</si>
  <si>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</si>
  <si>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</si>
  <si>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</si>
  <si>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</si>
  <si>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</si>
  <si>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</si>
  <si>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</si>
  <si>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</si>
  <si>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</si>
  <si>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</si>
  <si>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</si>
  <si>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</si>
  <si>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</si>
  <si>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</si>
  <si>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</si>
  <si>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</si>
  <si>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</si>
  <si>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</si>
  <si>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</si>
  <si>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</si>
  <si>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</si>
  <si>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</si>
  <si>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</si>
  <si>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</si>
  <si>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</si>
  <si>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</si>
  <si>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</si>
  <si>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</si>
  <si>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</si>
  <si>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</si>
  <si>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</si>
  <si>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</si>
  <si>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</si>
  <si>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</si>
  <si>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</si>
  <si>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</si>
  <si>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</si>
  <si>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</si>
  <si>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</si>
  <si>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</si>
  <si>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</si>
  <si>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</si>
  <si>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</si>
  <si>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</si>
  <si>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</si>
  <si>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</si>
  <si>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</si>
  <si>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</si>
  <si>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</si>
  <si>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</si>
  <si>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</si>
  <si>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</si>
  <si>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</si>
  <si>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</si>
  <si>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</si>
  <si>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</si>
  <si>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</si>
  <si>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</si>
  <si>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</si>
  <si>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</si>
  <si>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</si>
  <si>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</si>
  <si>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</si>
  <si>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</si>
  <si>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</si>
  <si>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</si>
  <si>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</si>
  <si>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</si>
  <si>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</si>
  <si>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</si>
  <si>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</si>
  <si>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</si>
  <si>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</si>
  <si>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</si>
  <si>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</si>
  <si>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</si>
  <si>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</si>
  <si>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</si>
  <si>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</si>
  <si>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</si>
  <si>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</si>
  <si>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</si>
  <si>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</si>
  <si>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</si>
  <si>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</si>
  <si>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</si>
  <si>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</si>
  <si>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</si>
  <si>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</si>
  <si>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</si>
  <si>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</si>
  <si>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</si>
  <si>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</si>
  <si>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</si>
  <si>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</si>
  <si>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</si>
  <si>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</si>
  <si>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</si>
  <si>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</si>
  <si>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</si>
  <si>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</si>
  <si>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</si>
  <si>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</si>
  <si>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</si>
  <si>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</si>
  <si>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</si>
  <si>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</si>
  <si>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</si>
  <si>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</si>
  <si>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</si>
  <si>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</si>
  <si>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</si>
  <si>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</si>
  <si>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</si>
  <si>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</si>
  <si>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</si>
  <si>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</si>
  <si>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</si>
  <si>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</si>
  <si>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</si>
  <si>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</si>
  <si>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</si>
  <si>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</si>
  <si>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</si>
  <si>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</si>
  <si>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</si>
  <si>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</si>
  <si>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</si>
  <si>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</si>
  <si>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</si>
  <si>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</si>
  <si>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</si>
  <si>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</si>
  <si>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</si>
  <si>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</si>
  <si>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</si>
  <si>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</si>
  <si>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</si>
  <si>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</si>
  <si>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</si>
  <si>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</si>
  <si>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</si>
  <si>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</si>
  <si>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</si>
  <si>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</si>
  <si>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</si>
  <si>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</si>
  <si>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</si>
  <si>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</si>
  <si>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</si>
  <si>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</si>
  <si>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</si>
  <si>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</si>
  <si>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</si>
  <si>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</si>
  <si>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</si>
  <si>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</si>
  <si>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</si>
  <si>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</si>
  <si>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</si>
  <si>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</si>
  <si>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</si>
  <si>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</si>
  <si>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</si>
  <si>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</si>
  <si>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</si>
  <si>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</si>
  <si>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</si>
  <si>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</si>
  <si>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</si>
  <si>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</si>
  <si>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</si>
  <si>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</si>
  <si>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</si>
  <si>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</si>
  <si>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</si>
  <si>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</si>
  <si>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</si>
  <si>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</si>
  <si>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</si>
  <si>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</si>
  <si>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</si>
  <si>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</si>
  <si>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</si>
  <si>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</si>
  <si>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</si>
  <si>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</si>
  <si>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</si>
  <si>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</si>
  <si>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</si>
  <si>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</si>
  <si>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</si>
  <si>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</si>
  <si>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</si>
  <si>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</si>
  <si>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</si>
  <si>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</si>
  <si>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Make</t>
  </si>
  <si>
    <t>Mercedes-Benz</t>
  </si>
  <si>
    <t>Citaro</t>
  </si>
  <si>
    <t>Setra</t>
  </si>
  <si>
    <t>Connecto</t>
  </si>
  <si>
    <t>City</t>
  </si>
  <si>
    <t>S 319</t>
  </si>
  <si>
    <t>School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</si>
  <si>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</si>
  <si>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</si>
  <si>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</si>
  <si>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</si>
  <si>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</si>
  <si>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</si>
  <si>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</si>
  <si>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</si>
  <si>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</si>
  <si>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</si>
  <si>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</si>
  <si>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</si>
  <si>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</si>
  <si>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</si>
  <si>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</si>
  <si>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</si>
  <si>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</si>
  <si>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</si>
  <si>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</si>
  <si>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</si>
  <si>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</si>
  <si>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</si>
  <si>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</si>
  <si>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</si>
  <si>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</si>
  <si>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</si>
  <si>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</si>
  <si>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</si>
  <si>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</si>
  <si>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</si>
  <si>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</si>
  <si>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</si>
  <si>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</si>
  <si>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</si>
  <si>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</si>
  <si>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</si>
  <si>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</si>
  <si>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</si>
  <si>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</si>
  <si>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</si>
  <si>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</si>
  <si>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</si>
  <si>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</si>
  <si>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</si>
  <si>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</si>
  <si>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</si>
  <si>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</si>
  <si>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</si>
  <si>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</si>
  <si>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</si>
  <si>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</si>
  <si>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</si>
  <si>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</si>
  <si>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</si>
  <si>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</si>
  <si>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</si>
  <si>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</si>
  <si>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</si>
  <si>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</si>
  <si>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</si>
  <si>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</si>
  <si>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Sdouble deck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</si>
  <si>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</si>
  <si>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</si>
  <si>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</si>
  <si>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</si>
  <si>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</si>
  <si>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</si>
  <si>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</si>
  <si>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</si>
  <si>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</si>
  <si>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</si>
  <si>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</si>
  <si>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</si>
  <si>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</si>
  <si>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</si>
  <si>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</si>
  <si>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</si>
  <si>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</si>
  <si>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</si>
  <si>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</si>
  <si>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</si>
  <si>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</si>
  <si>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</si>
  <si>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</si>
  <si>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</si>
  <si>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</si>
  <si>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</si>
  <si>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</si>
  <si>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</si>
  <si>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</si>
  <si>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</si>
  <si>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</si>
  <si>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</si>
  <si>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</si>
  <si>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</si>
  <si>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</si>
  <si>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</si>
  <si>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</si>
  <si>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</si>
  <si>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</si>
  <si>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</si>
  <si>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</si>
  <si>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</si>
  <si>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</si>
  <si>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</si>
  <si>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</si>
  <si>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</si>
  <si>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</si>
  <si>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</si>
  <si>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</si>
  <si>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</si>
  <si>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</si>
  <si>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</si>
  <si>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</si>
  <si>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</si>
  <si>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</si>
  <si>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</si>
  <si>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</si>
  <si>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</si>
  <si>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Plug-in/pantograph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</si>
  <si>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</si>
  <si>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</si>
  <si>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</si>
  <si>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</si>
  <si>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</si>
  <si>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</si>
  <si>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</si>
  <si>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</si>
  <si>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Plug-in/Overhead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</si>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</sst>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49" fontId="0" fillId="0" borderId="0" xfId="0" applyNumberFormat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composition'!$F$6:$L$6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composition'!$F$32:$L$32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A11" sqref="A11:E12"/>
    </sheetView>
  </sheetViews>
  <sheetFormatPr defaultRowHeight="14.4" x14ac:dyDescent="0.3"/>
  <sheetData>
    <row r="2" spans="1:19" x14ac:dyDescent="0.3">
      <c r="A2" t="s">
        <v>10</v>
      </c>
    </row>
    <row r="3" spans="1:19" x14ac:dyDescent="0.3">
      <c r="A3" t="s">
        <v>5</v>
      </c>
      <c r="B3">
        <v>0.74570000000000003</v>
      </c>
    </row>
    <row r="4" spans="1:19" x14ac:dyDescent="0.3">
      <c r="A4" t="s">
        <v>127</v>
      </c>
    </row>
    <row r="5" spans="1:19" x14ac:dyDescent="0.3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126</v>
      </c>
      <c r="M5" t="s">
        <v>126</v>
      </c>
      <c r="N5" t="s">
        <v>126</v>
      </c>
      <c r="O5" t="s">
        <v>126</v>
      </c>
      <c r="P5" t="s">
        <v>126</v>
      </c>
      <c r="Q5" t="s">
        <v>126</v>
      </c>
      <c r="R5" t="s">
        <v>126</v>
      </c>
      <c r="S5" t="s">
        <v>126</v>
      </c>
    </row>
    <row r="6" spans="1:19" x14ac:dyDescent="0.3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">
      <c r="A9" t="s">
        <v>128</v>
      </c>
    </row>
    <row r="10" spans="1:19" x14ac:dyDescent="0.3">
      <c r="A10" t="s">
        <v>6</v>
      </c>
      <c r="B10" t="s">
        <v>126</v>
      </c>
      <c r="C10" t="s">
        <v>126</v>
      </c>
      <c r="D10" t="s">
        <v>126</v>
      </c>
      <c r="E10" t="s">
        <v>126</v>
      </c>
    </row>
    <row r="11" spans="1:19" x14ac:dyDescent="0.3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4.4" x14ac:dyDescent="0.3"/>
  <cols>
    <col min="1" max="1" width="13.33203125" bestFit="1" customWidth="1"/>
  </cols>
  <sheetData>
    <row r="6" spans="1:6" x14ac:dyDescent="0.3">
      <c r="A6" t="s">
        <v>3</v>
      </c>
      <c r="B6" t="s">
        <v>129</v>
      </c>
      <c r="C6" t="s">
        <v>129</v>
      </c>
      <c r="D6" t="s">
        <v>129</v>
      </c>
      <c r="E6" t="s">
        <v>129</v>
      </c>
      <c r="F6" t="s">
        <v>130</v>
      </c>
    </row>
    <row r="7" spans="1:6" x14ac:dyDescent="0.3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 x14ac:dyDescent="0.3"/>
  <sheetData>
    <row r="2" spans="1:3" x14ac:dyDescent="0.3">
      <c r="A2" t="s">
        <v>4</v>
      </c>
    </row>
    <row r="3" spans="1:3" x14ac:dyDescent="0.3">
      <c r="A3" t="s">
        <v>0</v>
      </c>
      <c r="B3">
        <v>100</v>
      </c>
      <c r="C3">
        <v>212</v>
      </c>
    </row>
    <row r="4" spans="1:3" x14ac:dyDescent="0.3">
      <c r="A4" t="s">
        <v>1</v>
      </c>
      <c r="B4">
        <v>9.5</v>
      </c>
      <c r="C4">
        <v>15.5</v>
      </c>
    </row>
    <row r="5" spans="1:3" x14ac:dyDescent="0.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J47" sqref="J47"/>
    </sheetView>
  </sheetViews>
  <sheetFormatPr defaultRowHeight="14.4" x14ac:dyDescent="0.3"/>
  <cols>
    <col min="1" max="1" width="58.5546875" bestFit="1" customWidth="1"/>
    <col min="2" max="2" width="9.88671875" bestFit="1" customWidth="1"/>
  </cols>
  <sheetData>
    <row r="1" spans="1:9" x14ac:dyDescent="0.3">
      <c r="A1" t="s">
        <v>20</v>
      </c>
    </row>
    <row r="2" spans="1:9" x14ac:dyDescent="0.3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">
      <c r="A13" s="3"/>
    </row>
    <row r="14" spans="1:9" x14ac:dyDescent="0.3">
      <c r="A14" t="s">
        <v>23</v>
      </c>
    </row>
    <row r="15" spans="1:9" x14ac:dyDescent="0.3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">
      <c r="A27" t="s">
        <v>27</v>
      </c>
    </row>
    <row r="28" spans="1:9" x14ac:dyDescent="0.3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">
      <c r="A40" t="s">
        <v>31</v>
      </c>
    </row>
    <row r="41" spans="1:9" x14ac:dyDescent="0.3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4.4" x14ac:dyDescent="0.3"/>
  <cols>
    <col min="1" max="1" width="36.88671875" bestFit="1" customWidth="1"/>
    <col min="2" max="2" width="8.88671875" bestFit="1" customWidth="1"/>
    <col min="3" max="3" width="11.5546875" bestFit="1" customWidth="1"/>
    <col min="4" max="6" width="11.44140625" bestFit="1" customWidth="1"/>
  </cols>
  <sheetData>
    <row r="1" spans="1:9" x14ac:dyDescent="0.3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">
      <c r="C4" s="21"/>
      <c r="D4" s="21"/>
      <c r="E4" s="21"/>
      <c r="F4" s="21"/>
      <c r="H4" s="27"/>
      <c r="I4" s="26"/>
    </row>
    <row r="5" spans="1:9" x14ac:dyDescent="0.3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">
      <c r="C11" s="21"/>
      <c r="D11" s="21"/>
      <c r="E11" s="21"/>
      <c r="F11" s="21"/>
    </row>
    <row r="12" spans="1:9" x14ac:dyDescent="0.3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">
      <c r="C18" s="22"/>
      <c r="D18" s="22"/>
      <c r="E18" s="22"/>
      <c r="F18" s="22"/>
    </row>
    <row r="19" spans="1:6" x14ac:dyDescent="0.3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">
      <c r="C25" s="22"/>
      <c r="D25" s="22"/>
      <c r="E25" s="22"/>
      <c r="F25" s="22"/>
    </row>
    <row r="26" spans="1:6" x14ac:dyDescent="0.3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">
      <c r="C32" s="22"/>
      <c r="D32" s="22"/>
      <c r="E32" s="22"/>
      <c r="F32" s="22"/>
    </row>
    <row r="33" spans="1:8" x14ac:dyDescent="0.3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">
      <c r="C39" s="21"/>
      <c r="D39" s="21"/>
      <c r="E39" s="21"/>
      <c r="F39" s="21"/>
    </row>
    <row r="40" spans="1:8" x14ac:dyDescent="0.3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">
      <c r="C46" s="5"/>
      <c r="D46" s="5"/>
      <c r="E46" s="5"/>
      <c r="F46" s="5"/>
    </row>
    <row r="47" spans="1:8" x14ac:dyDescent="0.3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">
      <c r="C53" s="29"/>
      <c r="D53" s="29"/>
      <c r="E53" s="29"/>
      <c r="F53" s="29"/>
    </row>
    <row r="54" spans="1:6" x14ac:dyDescent="0.3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">
      <c r="C60" s="22"/>
      <c r="D60" s="22"/>
      <c r="E60" s="22"/>
      <c r="F60" s="22"/>
    </row>
    <row r="61" spans="1:6" x14ac:dyDescent="0.3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9" sqref="I19"/>
    </sheetView>
  </sheetViews>
  <sheetFormatPr defaultRowHeight="14.4" x14ac:dyDescent="0.3"/>
  <cols>
    <col min="4" max="4" width="26.5546875" bestFit="1" customWidth="1"/>
    <col min="5" max="5" width="18.5546875" bestFit="1" customWidth="1"/>
    <col min="6" max="10" width="18.5546875" customWidth="1"/>
    <col min="11" max="12" width="18.33203125" bestFit="1" customWidth="1"/>
  </cols>
  <sheetData>
    <row r="1" spans="1:12" x14ac:dyDescent="0.3">
      <c r="A1" s="33" t="s">
        <v>112</v>
      </c>
    </row>
    <row r="2" spans="1:12" x14ac:dyDescent="0.3">
      <c r="A2" t="s">
        <v>113</v>
      </c>
      <c r="B2" t="s">
        <v>114</v>
      </c>
    </row>
    <row r="4" spans="1:12" x14ac:dyDescent="0.3">
      <c r="F4" t="s">
        <v>155</v>
      </c>
      <c r="G4" t="s">
        <v>154</v>
      </c>
      <c r="H4" s="34" t="s">
        <v>153</v>
      </c>
      <c r="I4" t="s">
        <v>152</v>
      </c>
      <c r="J4" t="s">
        <v>151</v>
      </c>
      <c r="K4" s="34" t="s">
        <v>149</v>
      </c>
      <c r="L4" t="s">
        <v>150</v>
      </c>
    </row>
    <row r="5" spans="1:12" ht="41.4" x14ac:dyDescent="0.3">
      <c r="E5" t="s">
        <v>161</v>
      </c>
      <c r="F5" s="20" t="s">
        <v>157</v>
      </c>
      <c r="G5" s="20" t="s">
        <v>157</v>
      </c>
      <c r="H5" s="20" t="s">
        <v>157</v>
      </c>
      <c r="I5" s="20" t="s">
        <v>157</v>
      </c>
      <c r="J5" s="20" t="s">
        <v>158</v>
      </c>
      <c r="K5" s="20" t="s">
        <v>159</v>
      </c>
      <c r="L5" s="20" t="s">
        <v>160</v>
      </c>
    </row>
    <row r="6" spans="1:12" x14ac:dyDescent="0.3">
      <c r="D6" s="55" t="s">
        <v>156</v>
      </c>
      <c r="E6" t="s">
        <v>119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34">
        <v>40000</v>
      </c>
      <c r="L6">
        <v>60000</v>
      </c>
    </row>
    <row r="7" spans="1:12" x14ac:dyDescent="0.3">
      <c r="D7" t="s">
        <v>97</v>
      </c>
      <c r="E7" t="s">
        <v>102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35">
        <v>1124</v>
      </c>
      <c r="L7" s="8">
        <f>K7*$L$6/$K$6</f>
        <v>1686</v>
      </c>
    </row>
    <row r="8" spans="1:12" x14ac:dyDescent="0.3">
      <c r="E8" t="s">
        <v>103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35">
        <v>140</v>
      </c>
      <c r="L8" s="8">
        <f t="shared" ref="L8:L19" si="4">K8*$L$6/$K$6</f>
        <v>210</v>
      </c>
    </row>
    <row r="9" spans="1:12" x14ac:dyDescent="0.3">
      <c r="E9" t="s">
        <v>104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35">
        <v>80</v>
      </c>
      <c r="L9" s="8">
        <f t="shared" si="4"/>
        <v>120</v>
      </c>
    </row>
    <row r="10" spans="1:12" x14ac:dyDescent="0.3">
      <c r="E10" t="s">
        <v>105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35">
        <v>220</v>
      </c>
      <c r="L10" s="8">
        <f t="shared" si="4"/>
        <v>330</v>
      </c>
    </row>
    <row r="11" spans="1:12" x14ac:dyDescent="0.3">
      <c r="E11" t="s">
        <v>106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35">
        <v>558</v>
      </c>
      <c r="L11" s="8">
        <f t="shared" si="4"/>
        <v>837</v>
      </c>
    </row>
    <row r="12" spans="1:12" x14ac:dyDescent="0.3">
      <c r="D12" t="s">
        <v>98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35">
        <v>265</v>
      </c>
      <c r="L12" s="8">
        <f t="shared" si="4"/>
        <v>397.5</v>
      </c>
    </row>
    <row r="13" spans="1:12" x14ac:dyDescent="0.3">
      <c r="D13" t="s">
        <v>99</v>
      </c>
      <c r="E13" t="s">
        <v>107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35">
        <v>3439</v>
      </c>
      <c r="L13" s="8">
        <f t="shared" si="4"/>
        <v>5158.5</v>
      </c>
    </row>
    <row r="14" spans="1:12" x14ac:dyDescent="0.3">
      <c r="E14" t="s">
        <v>108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35">
        <v>2656</v>
      </c>
      <c r="L14" s="8">
        <f t="shared" si="4"/>
        <v>3984</v>
      </c>
    </row>
    <row r="15" spans="1:12" x14ac:dyDescent="0.3">
      <c r="E15" t="s">
        <v>109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35">
        <v>784</v>
      </c>
      <c r="L15" s="8">
        <f t="shared" si="4"/>
        <v>1176</v>
      </c>
    </row>
    <row r="16" spans="1:12" x14ac:dyDescent="0.3">
      <c r="E16" t="s">
        <v>110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35">
        <v>1422</v>
      </c>
      <c r="L16" s="8">
        <f t="shared" si="4"/>
        <v>2133</v>
      </c>
    </row>
    <row r="17" spans="4:12" x14ac:dyDescent="0.3">
      <c r="D17" t="s">
        <v>101</v>
      </c>
      <c r="E17" t="s">
        <v>101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35">
        <v>0</v>
      </c>
      <c r="L17" s="8">
        <f t="shared" si="4"/>
        <v>0</v>
      </c>
    </row>
    <row r="18" spans="4:12" x14ac:dyDescent="0.3">
      <c r="E18" t="s">
        <v>111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35">
        <v>1153</v>
      </c>
      <c r="L18" s="8">
        <f t="shared" si="4"/>
        <v>1729.5</v>
      </c>
    </row>
    <row r="19" spans="4:12" x14ac:dyDescent="0.3">
      <c r="D19" t="s">
        <v>100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35">
        <v>2700</v>
      </c>
      <c r="L19" s="8">
        <f t="shared" si="4"/>
        <v>4050</v>
      </c>
    </row>
    <row r="20" spans="4:12" x14ac:dyDescent="0.3">
      <c r="D20" t="s">
        <v>163</v>
      </c>
      <c r="F20" s="8">
        <f t="shared" ref="F20:L20" si="5">SUM(F7:F19)</f>
        <v>1808.3333333333335</v>
      </c>
      <c r="G20" s="8">
        <f t="shared" si="5"/>
        <v>3875</v>
      </c>
      <c r="H20" s="35">
        <f t="shared" si="5"/>
        <v>6200</v>
      </c>
      <c r="I20" s="8">
        <f t="shared" si="5"/>
        <v>8210</v>
      </c>
      <c r="J20" s="8">
        <f t="shared" si="5"/>
        <v>10090.5</v>
      </c>
      <c r="K20" s="35">
        <f t="shared" si="5"/>
        <v>14541</v>
      </c>
      <c r="L20" s="8">
        <f t="shared" si="5"/>
        <v>21811.5</v>
      </c>
    </row>
    <row r="21" spans="4:12" x14ac:dyDescent="0.3">
      <c r="D21" t="s">
        <v>115</v>
      </c>
      <c r="F21" s="8">
        <f t="shared" ref="F21:L21" si="6">F6-F20</f>
        <v>1691.6666666666665</v>
      </c>
      <c r="G21" s="8">
        <f t="shared" si="6"/>
        <v>3625</v>
      </c>
      <c r="H21" s="8">
        <f t="shared" si="6"/>
        <v>5800</v>
      </c>
      <c r="I21" s="8">
        <f t="shared" si="6"/>
        <v>9790</v>
      </c>
      <c r="J21" s="8">
        <f t="shared" si="6"/>
        <v>15909.5</v>
      </c>
      <c r="K21" s="8">
        <f t="shared" si="6"/>
        <v>25459</v>
      </c>
      <c r="L21" s="8">
        <f t="shared" si="6"/>
        <v>38188.5</v>
      </c>
    </row>
    <row r="22" spans="4:12" x14ac:dyDescent="0.3">
      <c r="D22" t="s">
        <v>162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 t="shared" ref="I22:J22" si="7">I20-I29</f>
        <v>3210</v>
      </c>
      <c r="J22" s="8">
        <f t="shared" si="7"/>
        <v>4090.5</v>
      </c>
      <c r="K22" s="35">
        <f>K20-7050</f>
        <v>7491</v>
      </c>
      <c r="L22" s="39">
        <f>L20-7050</f>
        <v>14761.5</v>
      </c>
    </row>
    <row r="23" spans="4:12" x14ac:dyDescent="0.3">
      <c r="D23" t="s">
        <v>164</v>
      </c>
      <c r="F23" s="38">
        <f t="shared" ref="F23:K23" si="8">F22/F20</f>
        <v>0.27419354838709681</v>
      </c>
      <c r="G23" s="38">
        <f t="shared" si="8"/>
        <v>0.27419354838709675</v>
      </c>
      <c r="H23" s="38">
        <f t="shared" si="8"/>
        <v>0.27419354838709675</v>
      </c>
      <c r="I23" s="38">
        <f t="shared" si="8"/>
        <v>0.39098660170523752</v>
      </c>
      <c r="J23" s="38">
        <f t="shared" si="8"/>
        <v>0.40538129924186117</v>
      </c>
      <c r="K23" s="38">
        <f t="shared" si="8"/>
        <v>0.51516401898081288</v>
      </c>
      <c r="L23" s="38">
        <f>L22/L20</f>
        <v>0.67677601265387521</v>
      </c>
    </row>
    <row r="24" spans="4:12" x14ac:dyDescent="0.3">
      <c r="D24" s="40" t="s">
        <v>132</v>
      </c>
      <c r="F24" s="41">
        <f t="shared" ref="F24:H28" si="9">$K24*F$22/$K$22</f>
        <v>171.10254527655414</v>
      </c>
      <c r="G24" s="41">
        <f t="shared" si="9"/>
        <v>366.64831130690163</v>
      </c>
      <c r="H24" s="41">
        <f t="shared" si="9"/>
        <v>586.63729809104257</v>
      </c>
      <c r="I24" s="41">
        <f>$K24*I$22/$K$22</f>
        <v>1107.7092511013216</v>
      </c>
      <c r="J24" s="41">
        <f>$K24*J$22/$K$22</f>
        <v>1411.5528634361233</v>
      </c>
      <c r="K24" s="41">
        <f>K13-854</f>
        <v>2585</v>
      </c>
      <c r="L24" s="41">
        <f>K24*$L$22/$K$22</f>
        <v>5093.9096916299559</v>
      </c>
    </row>
    <row r="25" spans="4:12" x14ac:dyDescent="0.3">
      <c r="D25" s="40" t="s">
        <v>133</v>
      </c>
      <c r="F25" s="41">
        <f t="shared" si="9"/>
        <v>69.89720998531574</v>
      </c>
      <c r="G25" s="41">
        <f t="shared" si="9"/>
        <v>149.77973568281939</v>
      </c>
      <c r="H25" s="41">
        <f t="shared" si="9"/>
        <v>239.647577092511</v>
      </c>
      <c r="I25" s="41">
        <f t="shared" ref="I25:I28" si="10">$K25*I$22/$K$22</f>
        <v>452.51101321585901</v>
      </c>
      <c r="J25" s="41">
        <f t="shared" ref="J25:J28" si="11">$K25*J$22/$K$22</f>
        <v>576.63436123348015</v>
      </c>
      <c r="K25" s="41">
        <f>K14-1600</f>
        <v>1056</v>
      </c>
      <c r="L25" s="41">
        <f t="shared" ref="L25:L28" si="12">K25*$L$22/$K$22</f>
        <v>2080.9162995594716</v>
      </c>
    </row>
    <row r="26" spans="4:12" x14ac:dyDescent="0.3">
      <c r="D26" s="40" t="s">
        <v>134</v>
      </c>
      <c r="F26" s="41">
        <f t="shared" si="9"/>
        <v>50.503381835980967</v>
      </c>
      <c r="G26" s="41">
        <f t="shared" si="9"/>
        <v>108.22153250567348</v>
      </c>
      <c r="H26" s="41">
        <f t="shared" si="9"/>
        <v>173.15445200907757</v>
      </c>
      <c r="I26" s="41">
        <f t="shared" si="10"/>
        <v>326.95634761714058</v>
      </c>
      <c r="J26" s="41">
        <f t="shared" si="11"/>
        <v>416.64016820184219</v>
      </c>
      <c r="K26" s="41">
        <f>K16-659</f>
        <v>763</v>
      </c>
      <c r="L26" s="41">
        <f t="shared" si="12"/>
        <v>1503.5408490188227</v>
      </c>
    </row>
    <row r="27" spans="4:12" x14ac:dyDescent="0.3">
      <c r="D27" s="40" t="s">
        <v>135</v>
      </c>
      <c r="F27" s="41">
        <f t="shared" si="9"/>
        <v>26.733603832840483</v>
      </c>
      <c r="G27" s="41">
        <f t="shared" si="9"/>
        <v>57.286293927515295</v>
      </c>
      <c r="H27" s="41">
        <f t="shared" si="9"/>
        <v>91.658070284024475</v>
      </c>
      <c r="I27" s="41">
        <f t="shared" si="10"/>
        <v>173.07200330101091</v>
      </c>
      <c r="J27" s="41">
        <f t="shared" si="11"/>
        <v>220.54549205694244</v>
      </c>
      <c r="K27" s="41">
        <f>K15*K23</f>
        <v>403.88859088095728</v>
      </c>
      <c r="L27" s="41">
        <f t="shared" si="12"/>
        <v>795.88859088095717</v>
      </c>
    </row>
    <row r="28" spans="4:12" x14ac:dyDescent="0.3">
      <c r="D28" s="40" t="s">
        <v>136</v>
      </c>
      <c r="F28" s="41">
        <f t="shared" si="9"/>
        <v>178.71445734881866</v>
      </c>
      <c r="G28" s="41">
        <f t="shared" si="9"/>
        <v>382.95955146175413</v>
      </c>
      <c r="H28" s="41">
        <f t="shared" si="9"/>
        <v>612.73528233880654</v>
      </c>
      <c r="I28" s="41">
        <f t="shared" si="10"/>
        <v>1156.988386063276</v>
      </c>
      <c r="J28" s="41">
        <f t="shared" si="11"/>
        <v>1474.3492190628754</v>
      </c>
      <c r="K28" s="41">
        <f>K19</f>
        <v>2700</v>
      </c>
      <c r="L28" s="41">
        <f t="shared" si="12"/>
        <v>5320.5246295554662</v>
      </c>
    </row>
    <row r="29" spans="4:12" x14ac:dyDescent="0.3">
      <c r="D29" t="s">
        <v>131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5">
        <f>K20-K22</f>
        <v>7050</v>
      </c>
      <c r="L29" s="39">
        <f>L20-L22</f>
        <v>7050</v>
      </c>
    </row>
    <row r="31" spans="4:12" x14ac:dyDescent="0.3">
      <c r="D31" t="s">
        <v>116</v>
      </c>
      <c r="F31" s="8">
        <f>SUM(F12:F19)</f>
        <v>1506.4583333333333</v>
      </c>
      <c r="G31" s="8">
        <f t="shared" ref="G31:L31" si="13">SUM(G12:G19)</f>
        <v>3228.125</v>
      </c>
      <c r="H31" s="8">
        <f t="shared" si="13"/>
        <v>5165</v>
      </c>
      <c r="I31" s="8">
        <f t="shared" si="13"/>
        <v>6657.5</v>
      </c>
      <c r="J31" s="8">
        <f t="shared" si="13"/>
        <v>7848</v>
      </c>
      <c r="K31" s="8">
        <f t="shared" si="13"/>
        <v>12419</v>
      </c>
      <c r="L31" s="8">
        <f t="shared" si="13"/>
        <v>18628.5</v>
      </c>
    </row>
    <row r="32" spans="4:12" x14ac:dyDescent="0.3">
      <c r="D32" t="s">
        <v>117</v>
      </c>
      <c r="F32" s="8">
        <f>SUM(F11)</f>
        <v>82.541666666666671</v>
      </c>
      <c r="G32" s="8">
        <f t="shared" ref="G32:L32" si="14">SUM(G11)</f>
        <v>176.875</v>
      </c>
      <c r="H32" s="8">
        <f t="shared" si="14"/>
        <v>283</v>
      </c>
      <c r="I32" s="8">
        <f t="shared" si="14"/>
        <v>424.5</v>
      </c>
      <c r="J32" s="8">
        <f t="shared" si="14"/>
        <v>613.16666666666663</v>
      </c>
      <c r="K32" s="8">
        <f t="shared" si="14"/>
        <v>558</v>
      </c>
      <c r="L32" s="8">
        <f t="shared" si="14"/>
        <v>837</v>
      </c>
    </row>
    <row r="33" spans="4:12" x14ac:dyDescent="0.3">
      <c r="D33" t="s">
        <v>118</v>
      </c>
      <c r="F33" s="8">
        <f>F7</f>
        <v>151.08333333333334</v>
      </c>
      <c r="G33" s="8">
        <f t="shared" ref="G33:L33" si="15">G7</f>
        <v>323.75</v>
      </c>
      <c r="H33" s="8">
        <f t="shared" si="15"/>
        <v>518</v>
      </c>
      <c r="I33" s="8">
        <f t="shared" si="15"/>
        <v>777</v>
      </c>
      <c r="J33" s="8">
        <f t="shared" si="15"/>
        <v>1122.3333333333333</v>
      </c>
      <c r="K33" s="8">
        <f t="shared" si="15"/>
        <v>1124</v>
      </c>
      <c r="L33" s="8">
        <f t="shared" si="15"/>
        <v>1686</v>
      </c>
    </row>
    <row r="34" spans="4:12" x14ac:dyDescent="0.3">
      <c r="D34" t="s">
        <v>120</v>
      </c>
      <c r="F34" s="36"/>
      <c r="G34" s="36"/>
      <c r="H34" s="36">
        <v>0.05</v>
      </c>
      <c r="I34" s="36"/>
      <c r="J34" s="36"/>
      <c r="K34" s="36">
        <v>0.02</v>
      </c>
      <c r="L34" s="36"/>
    </row>
    <row r="35" spans="4:12" x14ac:dyDescent="0.3">
      <c r="D35" t="s">
        <v>121</v>
      </c>
      <c r="F35" s="36"/>
      <c r="G35" s="36"/>
      <c r="H35" s="36">
        <v>0.17</v>
      </c>
      <c r="I35" s="36"/>
      <c r="J35" s="36"/>
      <c r="K35" s="36">
        <v>0.16</v>
      </c>
      <c r="L35" s="36"/>
    </row>
    <row r="36" spans="4:12" x14ac:dyDescent="0.3">
      <c r="D36" t="s">
        <v>122</v>
      </c>
      <c r="F36" s="36"/>
      <c r="G36" s="36"/>
      <c r="H36" s="36">
        <v>0.28000000000000003</v>
      </c>
      <c r="I36" s="36"/>
      <c r="J36" s="36"/>
      <c r="K36" s="36">
        <v>0.3</v>
      </c>
      <c r="L36" s="36"/>
    </row>
    <row r="38" spans="4:12" x14ac:dyDescent="0.3">
      <c r="D38" t="s">
        <v>123</v>
      </c>
      <c r="F38" s="37"/>
      <c r="G38" s="37"/>
      <c r="H38" s="37">
        <v>1.9</v>
      </c>
      <c r="I38" s="37"/>
      <c r="J38" s="37"/>
      <c r="K38" s="37">
        <v>1.3</v>
      </c>
      <c r="L38" s="37"/>
    </row>
    <row r="39" spans="4:12" x14ac:dyDescent="0.3">
      <c r="D39" t="s">
        <v>124</v>
      </c>
      <c r="F39" s="37"/>
      <c r="G39" s="37"/>
      <c r="H39" s="37">
        <v>5.2</v>
      </c>
      <c r="I39" s="37"/>
      <c r="J39" s="37"/>
      <c r="K39" s="37">
        <v>6.3</v>
      </c>
      <c r="L39" s="37"/>
    </row>
    <row r="40" spans="4:12" x14ac:dyDescent="0.3">
      <c r="D40" t="s">
        <v>125</v>
      </c>
      <c r="F40" s="37"/>
      <c r="G40" s="37"/>
      <c r="H40" s="37">
        <v>34.5</v>
      </c>
      <c r="I40" s="37"/>
      <c r="J40" s="37"/>
      <c r="K40" s="37">
        <v>39.9</v>
      </c>
      <c r="L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 x14ac:dyDescent="0.3"/>
  <cols>
    <col min="1" max="1" width="22.6640625" bestFit="1" customWidth="1"/>
  </cols>
  <sheetData>
    <row r="1" spans="1:4" x14ac:dyDescent="0.3">
      <c r="A1" t="s">
        <v>148</v>
      </c>
    </row>
    <row r="5" spans="1:4" ht="15.6" x14ac:dyDescent="0.3">
      <c r="A5" s="42" t="s">
        <v>137</v>
      </c>
      <c r="B5" s="42" t="s">
        <v>138</v>
      </c>
      <c r="C5" s="42" t="s">
        <v>139</v>
      </c>
      <c r="D5" s="42" t="s">
        <v>140</v>
      </c>
    </row>
    <row r="6" spans="1:4" x14ac:dyDescent="0.3">
      <c r="A6" s="43" t="s">
        <v>141</v>
      </c>
      <c r="B6" s="44">
        <v>0.875</v>
      </c>
      <c r="C6" s="45">
        <v>0.16119654977038472</v>
      </c>
      <c r="D6" s="46">
        <v>1200.6405999999999</v>
      </c>
    </row>
    <row r="7" spans="1:4" x14ac:dyDescent="0.3">
      <c r="A7" s="47" t="s">
        <v>108</v>
      </c>
      <c r="B7" s="44">
        <v>1</v>
      </c>
      <c r="C7" s="48">
        <v>0.21481405812248527</v>
      </c>
      <c r="D7" s="49">
        <v>1600</v>
      </c>
    </row>
    <row r="8" spans="1:4" x14ac:dyDescent="0.3">
      <c r="A8" s="47" t="s">
        <v>142</v>
      </c>
      <c r="B8" s="44">
        <v>1</v>
      </c>
      <c r="C8" s="48">
        <v>0.18617397382330492</v>
      </c>
      <c r="D8" s="49">
        <v>1386.68</v>
      </c>
    </row>
    <row r="9" spans="1:4" x14ac:dyDescent="0.3">
      <c r="A9" s="47" t="s">
        <v>143</v>
      </c>
      <c r="B9" s="44">
        <v>1</v>
      </c>
      <c r="C9" s="48">
        <v>8.8449688431933307E-2</v>
      </c>
      <c r="D9" s="49">
        <v>658.8</v>
      </c>
    </row>
    <row r="10" spans="1:4" x14ac:dyDescent="0.3">
      <c r="A10" s="43" t="s">
        <v>144</v>
      </c>
      <c r="B10" s="44">
        <v>1</v>
      </c>
      <c r="C10" s="45">
        <v>7.4064726837246908E-2</v>
      </c>
      <c r="D10" s="46">
        <v>551.65646036082637</v>
      </c>
    </row>
    <row r="11" spans="1:4" x14ac:dyDescent="0.3">
      <c r="A11" s="43" t="s">
        <v>145</v>
      </c>
      <c r="B11" s="44">
        <v>1</v>
      </c>
      <c r="C11" s="45">
        <v>3.3957408700606762E-2</v>
      </c>
      <c r="D11" s="46">
        <v>252.9250385</v>
      </c>
    </row>
    <row r="12" spans="1:4" x14ac:dyDescent="0.3">
      <c r="A12" s="43" t="s">
        <v>146</v>
      </c>
      <c r="B12" s="44">
        <v>1</v>
      </c>
      <c r="C12" s="45">
        <v>1.100922047877737E-2</v>
      </c>
      <c r="D12" s="46">
        <v>82</v>
      </c>
    </row>
    <row r="13" spans="1:4" x14ac:dyDescent="0.3">
      <c r="A13" s="47" t="s">
        <v>107</v>
      </c>
      <c r="B13" s="44">
        <v>1</v>
      </c>
      <c r="C13" s="50">
        <v>0.11465700352287651</v>
      </c>
      <c r="D13" s="49">
        <v>854</v>
      </c>
    </row>
    <row r="14" spans="1:4" ht="15" thickBot="1" x14ac:dyDescent="0.35">
      <c r="A14" s="47" t="s">
        <v>100</v>
      </c>
      <c r="B14" s="44">
        <v>1</v>
      </c>
      <c r="C14" s="50">
        <v>0.11567737031238422</v>
      </c>
      <c r="D14" s="49">
        <v>861.60000010000022</v>
      </c>
    </row>
    <row r="15" spans="1:4" ht="15" thickBot="1" x14ac:dyDescent="0.35">
      <c r="A15" s="51" t="s">
        <v>147</v>
      </c>
      <c r="B15" s="52"/>
      <c r="C15" s="53">
        <f t="shared" ref="C15:D15" si="0">SUM(C6:C14)</f>
        <v>1</v>
      </c>
      <c r="D15" s="54">
        <f t="shared" si="0"/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 x14ac:dyDescent="0.3"/>
  <sheetData>
    <row r="7" spans="5:24" x14ac:dyDescent="0.3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126</v>
      </c>
      <c r="R7" t="s">
        <v>126</v>
      </c>
      <c r="S7" t="s">
        <v>126</v>
      </c>
      <c r="T7" t="s">
        <v>126</v>
      </c>
      <c r="U7" t="s">
        <v>126</v>
      </c>
      <c r="V7" t="s">
        <v>126</v>
      </c>
      <c r="W7" t="s">
        <v>126</v>
      </c>
      <c r="X7" t="s">
        <v>126</v>
      </c>
    </row>
    <row r="8" spans="5:24" x14ac:dyDescent="0.3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">
      <c r="E9" t="s">
        <v>165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">
      <c r="E11" t="s">
        <v>166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">
      <c r="F12" t="s">
        <v>2</v>
      </c>
    </row>
    <row r="13" spans="5:24" x14ac:dyDescent="0.3">
      <c r="F13" t="s">
        <v>1</v>
      </c>
    </row>
    <row r="22" spans="4:31" x14ac:dyDescent="0.3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">
      <c r="D23" t="s">
        <v>167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">
      <c r="D24" t="s">
        <v>168</v>
      </c>
      <c r="E24">
        <v>520</v>
      </c>
      <c r="F24">
        <v>800</v>
      </c>
      <c r="G24">
        <v>870</v>
      </c>
      <c r="H24">
        <v>1240</v>
      </c>
    </row>
    <row r="25" spans="4:31" x14ac:dyDescent="0.3">
      <c r="D25" t="s">
        <v>169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4" sqref="J14"/>
    </sheetView>
  </sheetViews>
  <sheetFormatPr defaultRowHeight="14.4" x14ac:dyDescent="0.3"/>
  <cols>
    <col min="1" max="1" width="10.88671875" bestFit="1" customWidth="1"/>
    <col min="2" max="2" width="11.33203125" bestFit="1" customWidth="1"/>
    <col min="3" max="3" width="21.109375" bestFit="1" customWidth="1"/>
    <col min="4" max="4" width="9.88671875" bestFit="1" customWidth="1"/>
    <col min="5" max="5" width="17" bestFit="1" customWidth="1"/>
    <col min="6" max="6" width="17.33203125" bestFit="1" customWidth="1"/>
    <col min="7" max="7" width="20.109375" bestFit="1" customWidth="1"/>
    <col min="8" max="8" width="10.44140625" bestFit="1" customWidth="1"/>
    <col min="9" max="9" width="19.88671875" bestFit="1" customWidth="1"/>
  </cols>
  <sheetData>
    <row r="1" spans="1:10" ht="15" thickBot="1" x14ac:dyDescent="0.35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196</v>
      </c>
      <c r="H1" s="57" t="s">
        <v>197</v>
      </c>
      <c r="I1" s="57" t="s">
        <v>198</v>
      </c>
      <c r="J1" s="57" t="s">
        <v>172</v>
      </c>
    </row>
    <row r="2" spans="1:10" ht="15" thickTop="1" x14ac:dyDescent="0.3">
      <c r="A2" t="s">
        <v>173</v>
      </c>
      <c r="B2" t="s">
        <v>174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175</v>
      </c>
    </row>
    <row r="3" spans="1:10" x14ac:dyDescent="0.3">
      <c r="A3" t="s">
        <v>173</v>
      </c>
      <c r="B3" t="s">
        <v>176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177</v>
      </c>
    </row>
    <row r="4" spans="1:10" x14ac:dyDescent="0.3">
      <c r="A4" t="s">
        <v>178</v>
      </c>
      <c r="B4" t="s">
        <v>179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>
        <f t="shared" si="0"/>
        <v>2.5</v>
      </c>
      <c r="J4" s="33" t="s">
        <v>180</v>
      </c>
    </row>
    <row r="5" spans="1:10" x14ac:dyDescent="0.3">
      <c r="A5" t="s">
        <v>178</v>
      </c>
      <c r="B5" t="s">
        <v>179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180</v>
      </c>
    </row>
    <row r="6" spans="1:10" x14ac:dyDescent="0.3">
      <c r="A6" t="s">
        <v>181</v>
      </c>
      <c r="B6" t="s">
        <v>182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183</v>
      </c>
    </row>
    <row r="7" spans="1:10" x14ac:dyDescent="0.3">
      <c r="A7" t="s">
        <v>184</v>
      </c>
      <c r="B7" t="s">
        <v>185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203</v>
      </c>
    </row>
    <row r="8" spans="1:10" x14ac:dyDescent="0.3">
      <c r="A8" t="s">
        <v>184</v>
      </c>
      <c r="B8" t="s">
        <v>185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203</v>
      </c>
    </row>
    <row r="9" spans="1:10" x14ac:dyDescent="0.3">
      <c r="A9" t="s">
        <v>186</v>
      </c>
      <c r="B9" t="s">
        <v>187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190</v>
      </c>
    </row>
    <row r="10" spans="1:10" x14ac:dyDescent="0.3">
      <c r="A10" t="s">
        <v>186</v>
      </c>
      <c r="B10" t="s">
        <v>188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190</v>
      </c>
    </row>
    <row r="11" spans="1:10" x14ac:dyDescent="0.3">
      <c r="A11" t="s">
        <v>186</v>
      </c>
      <c r="B11" t="s">
        <v>189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190</v>
      </c>
    </row>
    <row r="12" spans="1:10" x14ac:dyDescent="0.3">
      <c r="A12" t="s">
        <v>186</v>
      </c>
      <c r="B12" t="s">
        <v>191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190</v>
      </c>
    </row>
    <row r="13" spans="1:10" x14ac:dyDescent="0.3">
      <c r="A13" t="s">
        <v>186</v>
      </c>
      <c r="B13" t="s">
        <v>192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190</v>
      </c>
    </row>
    <row r="14" spans="1:10" x14ac:dyDescent="0.3">
      <c r="A14" t="s">
        <v>199</v>
      </c>
      <c r="B14" t="s">
        <v>200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201</v>
      </c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12" sqref="K12"/>
    </sheetView>
  </sheetViews>
  <sheetFormatPr defaultRowHeight="14.4" x14ac:dyDescent="0.3"/>
  <cols>
    <col min="1" max="1" width="5.88671875" bestFit="1" customWidth="1"/>
    <col min="4" max="4" width="9.6640625" bestFit="1" customWidth="1"/>
    <col min="5" max="6" width="16.88671875" bestFit="1" customWidth="1"/>
    <col min="7" max="7" width="27.109375" bestFit="1" customWidth="1"/>
    <col min="8" max="8" width="20" customWidth="1"/>
    <col min="9" max="9" width="20.109375" bestFit="1" customWidth="1"/>
    <col min="10" max="10" width="10.33203125" bestFit="1" customWidth="1"/>
    <col min="11" max="11" width="19.6640625" bestFit="1" customWidth="1"/>
    <col min="12" max="12" width="6.44140625" bestFit="1" customWidth="1"/>
  </cols>
  <sheetData>
    <row r="1" spans="1:12" ht="15" thickBot="1" x14ac:dyDescent="0.35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206</v>
      </c>
      <c r="H1" s="57" t="s">
        <v>207</v>
      </c>
      <c r="I1" s="57" t="s">
        <v>196</v>
      </c>
      <c r="J1" s="57" t="s">
        <v>197</v>
      </c>
      <c r="K1" s="57" t="s">
        <v>198</v>
      </c>
      <c r="L1" s="57" t="s">
        <v>172</v>
      </c>
    </row>
    <row r="2" spans="1:12" ht="15" thickTop="1" x14ac:dyDescent="0.3">
      <c r="A2" t="s">
        <v>204</v>
      </c>
      <c r="B2" t="s">
        <v>205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208</v>
      </c>
    </row>
    <row r="3" spans="1:12" x14ac:dyDescent="0.3">
      <c r="A3" t="s">
        <v>209</v>
      </c>
      <c r="B3" t="s">
        <v>210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213</v>
      </c>
    </row>
    <row r="4" spans="1:12" x14ac:dyDescent="0.3">
      <c r="A4" t="s">
        <v>211</v>
      </c>
      <c r="B4" t="s">
        <v>212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214</v>
      </c>
    </row>
    <row r="5" spans="1:12" x14ac:dyDescent="0.3">
      <c r="A5" t="s">
        <v>215</v>
      </c>
      <c r="B5" t="s">
        <v>216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217</v>
      </c>
    </row>
    <row r="6" spans="1:12" x14ac:dyDescent="0.3">
      <c r="A6" t="s">
        <v>218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219</v>
      </c>
    </row>
    <row r="7" spans="1:12" x14ac:dyDescent="0.3">
      <c r="A7" t="s">
        <v>220</v>
      </c>
      <c r="B7" t="s">
        <v>221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222</v>
      </c>
    </row>
    <row r="8" spans="1:12" x14ac:dyDescent="0.3">
      <c r="A8" t="s">
        <v>223</v>
      </c>
      <c r="B8" t="s">
        <v>224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225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49" workbookViewId="0">
      <selection activeCell="K63" sqref="K63:K65"/>
    </sheetView>
  </sheetViews>
  <sheetFormatPr defaultRowHeight="14.4" x14ac:dyDescent="0.3"/>
  <cols>
    <col min="1" max="1" width="14.88671875" bestFit="1" customWidth="1"/>
    <col min="2" max="2" width="16" bestFit="1" customWidth="1"/>
    <col min="3" max="3" width="18.44140625" bestFit="1" customWidth="1"/>
    <col min="4" max="4" width="18.44140625" customWidth="1"/>
    <col min="5" max="5" width="11.109375" bestFit="1" customWidth="1"/>
    <col min="6" max="6" width="11.6640625" bestFit="1" customWidth="1"/>
    <col min="10" max="10" width="13.44140625" bestFit="1" customWidth="1"/>
    <col min="11" max="11" width="13.44140625" customWidth="1"/>
    <col min="12" max="12" width="12.5546875" bestFit="1" customWidth="1"/>
    <col min="13" max="13" width="10.88671875" bestFit="1" customWidth="1"/>
    <col min="14" max="14" width="15" bestFit="1" customWidth="1"/>
    <col min="15" max="15" width="16" bestFit="1" customWidth="1"/>
    <col min="16" max="16" width="16" customWidth="1"/>
  </cols>
  <sheetData>
    <row r="1" spans="1:17" x14ac:dyDescent="0.3">
      <c r="A1" s="3" t="s">
        <v>226</v>
      </c>
      <c r="B1" s="3" t="s">
        <v>171</v>
      </c>
      <c r="C1" s="3" t="s">
        <v>161</v>
      </c>
      <c r="D1" s="3" t="s">
        <v>301</v>
      </c>
      <c r="E1" s="3" t="s">
        <v>302</v>
      </c>
      <c r="F1" s="3" t="s">
        <v>271</v>
      </c>
      <c r="G1" s="3" t="s">
        <v>243</v>
      </c>
      <c r="H1" s="3" t="s">
        <v>244</v>
      </c>
      <c r="I1" s="3" t="s">
        <v>247</v>
      </c>
      <c r="J1" s="3" t="s">
        <v>245</v>
      </c>
      <c r="K1" s="3" t="s">
        <v>246</v>
      </c>
      <c r="L1" s="3" t="s">
        <v>119</v>
      </c>
      <c r="M1" s="3" t="s">
        <v>252</v>
      </c>
      <c r="N1" s="3" t="s">
        <v>253</v>
      </c>
      <c r="O1" s="3" t="s">
        <v>299</v>
      </c>
      <c r="P1" s="3" t="s">
        <v>300</v>
      </c>
      <c r="Q1" s="3" t="s">
        <v>172</v>
      </c>
    </row>
    <row r="2" spans="1:17" x14ac:dyDescent="0.3">
      <c r="A2" t="s">
        <v>227</v>
      </c>
      <c r="B2" t="s">
        <v>228</v>
      </c>
      <c r="C2" t="s">
        <v>231</v>
      </c>
      <c r="D2" t="s">
        <v>259</v>
      </c>
      <c r="E2" t="s">
        <v>303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>
        <v>32</v>
      </c>
      <c r="P2">
        <v>38</v>
      </c>
    </row>
    <row r="3" spans="1:17" x14ac:dyDescent="0.3">
      <c r="A3" t="s">
        <v>229</v>
      </c>
      <c r="B3" t="s">
        <v>250</v>
      </c>
      <c r="C3" t="s">
        <v>241</v>
      </c>
      <c r="D3" t="s">
        <v>259</v>
      </c>
      <c r="E3" t="s">
        <v>303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</row>
    <row r="4" spans="1:17" x14ac:dyDescent="0.3">
      <c r="A4" t="s">
        <v>227</v>
      </c>
      <c r="B4" t="s">
        <v>230</v>
      </c>
      <c r="C4" t="s">
        <v>231</v>
      </c>
      <c r="D4" t="s">
        <v>259</v>
      </c>
      <c r="E4" t="s">
        <v>303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</row>
    <row r="5" spans="1:17" x14ac:dyDescent="0.3">
      <c r="A5" t="s">
        <v>229</v>
      </c>
      <c r="B5" t="s">
        <v>232</v>
      </c>
      <c r="C5" t="s">
        <v>233</v>
      </c>
      <c r="D5" t="s">
        <v>259</v>
      </c>
      <c r="E5" t="s">
        <v>303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</row>
    <row r="6" spans="1:17" x14ac:dyDescent="0.3">
      <c r="A6" t="s">
        <v>234</v>
      </c>
      <c r="B6" t="s">
        <v>235</v>
      </c>
      <c r="C6" t="s">
        <v>241</v>
      </c>
      <c r="D6" t="s">
        <v>259</v>
      </c>
      <c r="E6" t="s">
        <v>303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7" x14ac:dyDescent="0.3">
      <c r="A7" t="s">
        <v>229</v>
      </c>
      <c r="B7" t="s">
        <v>236</v>
      </c>
      <c r="C7" t="s">
        <v>241</v>
      </c>
      <c r="D7" t="s">
        <v>259</v>
      </c>
      <c r="E7" t="s">
        <v>303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7" x14ac:dyDescent="0.3">
      <c r="A8" t="s">
        <v>229</v>
      </c>
      <c r="B8" t="s">
        <v>237</v>
      </c>
      <c r="C8" t="s">
        <v>231</v>
      </c>
      <c r="D8" t="s">
        <v>259</v>
      </c>
      <c r="E8" t="s">
        <v>303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</row>
    <row r="9" spans="1:17" x14ac:dyDescent="0.3">
      <c r="A9" t="s">
        <v>229</v>
      </c>
      <c r="B9" t="s">
        <v>238</v>
      </c>
      <c r="C9" t="s">
        <v>231</v>
      </c>
      <c r="D9" t="s">
        <v>259</v>
      </c>
      <c r="E9" t="s">
        <v>303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7" x14ac:dyDescent="0.3">
      <c r="A10" t="s">
        <v>229</v>
      </c>
      <c r="B10" t="s">
        <v>239</v>
      </c>
      <c r="C10" t="s">
        <v>241</v>
      </c>
      <c r="D10" t="s">
        <v>259</v>
      </c>
      <c r="E10" t="s">
        <v>303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</row>
    <row r="11" spans="1:17" x14ac:dyDescent="0.3">
      <c r="A11" t="s">
        <v>229</v>
      </c>
      <c r="B11" t="s">
        <v>248</v>
      </c>
      <c r="C11" t="s">
        <v>241</v>
      </c>
      <c r="D11" t="s">
        <v>259</v>
      </c>
      <c r="E11" t="s">
        <v>303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</row>
    <row r="12" spans="1:17" x14ac:dyDescent="0.3">
      <c r="A12" t="s">
        <v>229</v>
      </c>
      <c r="B12" t="s">
        <v>249</v>
      </c>
      <c r="C12" t="s">
        <v>241</v>
      </c>
      <c r="D12" t="s">
        <v>256</v>
      </c>
      <c r="E12" t="s">
        <v>303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</row>
    <row r="13" spans="1:17" x14ac:dyDescent="0.3">
      <c r="A13" t="s">
        <v>227</v>
      </c>
      <c r="B13" t="s">
        <v>240</v>
      </c>
      <c r="C13" t="s">
        <v>241</v>
      </c>
      <c r="D13" t="s">
        <v>259</v>
      </c>
      <c r="E13" t="s">
        <v>303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</row>
    <row r="14" spans="1:17" x14ac:dyDescent="0.3">
      <c r="A14" t="s">
        <v>229</v>
      </c>
      <c r="B14" t="s">
        <v>242</v>
      </c>
      <c r="C14" t="s">
        <v>241</v>
      </c>
      <c r="D14" t="s">
        <v>259</v>
      </c>
      <c r="E14" t="s">
        <v>303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</row>
    <row r="15" spans="1:17" x14ac:dyDescent="0.3">
      <c r="A15" t="s">
        <v>227</v>
      </c>
      <c r="B15" t="s">
        <v>251</v>
      </c>
      <c r="C15" t="s">
        <v>231</v>
      </c>
      <c r="D15" t="s">
        <v>259</v>
      </c>
      <c r="E15" t="s">
        <v>304</v>
      </c>
      <c r="F15">
        <v>3</v>
      </c>
      <c r="G15">
        <v>18124</v>
      </c>
      <c r="H15">
        <v>3120</v>
      </c>
      <c r="I15">
        <v>2550</v>
      </c>
      <c r="J15">
        <v>150</v>
      </c>
      <c r="L15">
        <v>28000</v>
      </c>
      <c r="M15">
        <v>265</v>
      </c>
      <c r="N15">
        <v>250</v>
      </c>
    </row>
    <row r="16" spans="1:17" x14ac:dyDescent="0.3">
      <c r="A16" t="s">
        <v>254</v>
      </c>
      <c r="B16" t="s">
        <v>255</v>
      </c>
      <c r="C16" t="s">
        <v>241</v>
      </c>
      <c r="D16" t="s">
        <v>259</v>
      </c>
      <c r="E16" t="s">
        <v>303</v>
      </c>
      <c r="F16">
        <v>3</v>
      </c>
      <c r="G16">
        <v>13900</v>
      </c>
      <c r="H16" s="8"/>
      <c r="I16" s="8">
        <v>2550</v>
      </c>
      <c r="J16">
        <v>59</v>
      </c>
      <c r="K16" s="8">
        <v>15487</v>
      </c>
      <c r="L16">
        <v>28000</v>
      </c>
      <c r="M16">
        <v>315</v>
      </c>
      <c r="N16" s="8">
        <v>482.35294117647061</v>
      </c>
      <c r="O16" s="8"/>
      <c r="P16" s="8"/>
      <c r="Q16" t="s">
        <v>291</v>
      </c>
    </row>
    <row r="17" spans="1:17" x14ac:dyDescent="0.3">
      <c r="A17" t="s">
        <v>257</v>
      </c>
      <c r="B17" t="s">
        <v>258</v>
      </c>
      <c r="C17" t="s">
        <v>241</v>
      </c>
      <c r="D17" t="s">
        <v>259</v>
      </c>
      <c r="E17" t="s">
        <v>303</v>
      </c>
      <c r="F17">
        <v>3</v>
      </c>
      <c r="G17">
        <v>13200</v>
      </c>
      <c r="H17" s="8">
        <v>3730</v>
      </c>
      <c r="I17" s="8">
        <v>2550</v>
      </c>
      <c r="J17">
        <v>51</v>
      </c>
      <c r="K17" s="8">
        <v>14800</v>
      </c>
      <c r="L17" s="8">
        <v>24500</v>
      </c>
      <c r="M17">
        <v>353</v>
      </c>
      <c r="N17" s="8">
        <v>364.70588235294116</v>
      </c>
      <c r="O17" s="8"/>
      <c r="P17" s="8"/>
      <c r="Q17" t="s">
        <v>291</v>
      </c>
    </row>
    <row r="18" spans="1:17" x14ac:dyDescent="0.3">
      <c r="A18" t="s">
        <v>257</v>
      </c>
      <c r="B18" t="s">
        <v>262</v>
      </c>
      <c r="C18" t="s">
        <v>241</v>
      </c>
      <c r="D18" t="s">
        <v>256</v>
      </c>
      <c r="E18" t="s">
        <v>303</v>
      </c>
      <c r="F18">
        <v>3</v>
      </c>
      <c r="G18">
        <v>13070</v>
      </c>
      <c r="H18" s="8"/>
      <c r="I18" s="8">
        <v>2550</v>
      </c>
      <c r="J18">
        <v>66</v>
      </c>
      <c r="K18" s="8">
        <v>17132</v>
      </c>
      <c r="L18" s="8">
        <v>29500</v>
      </c>
      <c r="M18">
        <v>338</v>
      </c>
      <c r="N18" s="8">
        <v>482.35294117647061</v>
      </c>
      <c r="O18" s="8"/>
      <c r="P18" s="8"/>
      <c r="Q18" t="s">
        <v>291</v>
      </c>
    </row>
    <row r="19" spans="1:17" x14ac:dyDescent="0.3">
      <c r="A19" t="s">
        <v>260</v>
      </c>
      <c r="B19" t="s">
        <v>263</v>
      </c>
      <c r="C19" t="s">
        <v>231</v>
      </c>
      <c r="D19" t="s">
        <v>259</v>
      </c>
      <c r="E19" t="s">
        <v>303</v>
      </c>
      <c r="F19">
        <v>3</v>
      </c>
      <c r="G19">
        <v>12180</v>
      </c>
      <c r="H19" s="8">
        <v>3710</v>
      </c>
      <c r="I19" s="8">
        <v>2550</v>
      </c>
      <c r="J19">
        <v>51</v>
      </c>
      <c r="K19" s="8">
        <v>13880</v>
      </c>
      <c r="L19" s="8">
        <v>24000</v>
      </c>
      <c r="M19">
        <v>315</v>
      </c>
      <c r="N19" s="8">
        <v>305.88235294117646</v>
      </c>
      <c r="O19" s="8"/>
      <c r="P19" s="8"/>
      <c r="Q19" t="s">
        <v>291</v>
      </c>
    </row>
    <row r="20" spans="1:17" x14ac:dyDescent="0.3">
      <c r="A20" t="s">
        <v>254</v>
      </c>
      <c r="B20" t="s">
        <v>305</v>
      </c>
      <c r="C20" t="s">
        <v>241</v>
      </c>
      <c r="D20" t="s">
        <v>259</v>
      </c>
      <c r="E20" t="s">
        <v>303</v>
      </c>
      <c r="F20">
        <v>3</v>
      </c>
      <c r="G20">
        <v>14990</v>
      </c>
      <c r="H20" s="8">
        <v>3560</v>
      </c>
      <c r="I20" s="8">
        <v>2550</v>
      </c>
      <c r="J20">
        <v>70</v>
      </c>
      <c r="K20" s="8">
        <v>15800</v>
      </c>
      <c r="L20" s="8">
        <v>24950</v>
      </c>
      <c r="M20" s="8">
        <v>316</v>
      </c>
      <c r="N20" s="8">
        <v>364.70588235294116</v>
      </c>
      <c r="O20" s="8"/>
      <c r="P20" s="8"/>
      <c r="Q20" t="s">
        <v>291</v>
      </c>
    </row>
    <row r="21" spans="1:17" x14ac:dyDescent="0.3">
      <c r="A21" t="s">
        <v>229</v>
      </c>
      <c r="B21" t="s">
        <v>264</v>
      </c>
      <c r="C21" t="s">
        <v>231</v>
      </c>
      <c r="D21" t="s">
        <v>256</v>
      </c>
      <c r="E21" t="s">
        <v>303</v>
      </c>
      <c r="F21">
        <v>3</v>
      </c>
      <c r="H21" s="8"/>
      <c r="I21" s="8"/>
      <c r="J21">
        <v>73</v>
      </c>
      <c r="K21" s="8">
        <v>16750</v>
      </c>
      <c r="L21" s="8">
        <v>25000</v>
      </c>
      <c r="M21">
        <v>280</v>
      </c>
      <c r="N21" s="8">
        <v>482.35294117647061</v>
      </c>
      <c r="O21" s="8"/>
      <c r="P21" s="8"/>
      <c r="Q21" t="s">
        <v>291</v>
      </c>
    </row>
    <row r="22" spans="1:17" x14ac:dyDescent="0.3">
      <c r="A22" t="s">
        <v>178</v>
      </c>
      <c r="B22" t="s">
        <v>265</v>
      </c>
      <c r="D22" t="s">
        <v>259</v>
      </c>
      <c r="F22">
        <v>3</v>
      </c>
      <c r="H22" s="8"/>
      <c r="I22" s="8"/>
      <c r="J22">
        <v>44</v>
      </c>
      <c r="K22" s="8">
        <v>15710</v>
      </c>
      <c r="M22">
        <v>291</v>
      </c>
      <c r="N22" s="8">
        <v>364.70588235294116</v>
      </c>
      <c r="O22" s="8"/>
      <c r="P22" s="8"/>
      <c r="Q22" t="s">
        <v>291</v>
      </c>
    </row>
    <row r="23" spans="1:17" x14ac:dyDescent="0.3">
      <c r="A23" t="s">
        <v>261</v>
      </c>
      <c r="B23" t="s">
        <v>266</v>
      </c>
      <c r="D23" t="s">
        <v>259</v>
      </c>
      <c r="F23">
        <v>2</v>
      </c>
      <c r="H23" s="8"/>
      <c r="I23" s="8"/>
      <c r="J23">
        <v>51</v>
      </c>
      <c r="K23" s="8">
        <v>12920</v>
      </c>
      <c r="M23">
        <v>283</v>
      </c>
      <c r="N23" s="8">
        <v>305.88235294117646</v>
      </c>
      <c r="O23" s="8"/>
      <c r="P23" s="8"/>
      <c r="Q23" t="s">
        <v>291</v>
      </c>
    </row>
    <row r="24" spans="1:17" x14ac:dyDescent="0.3">
      <c r="A24" t="s">
        <v>254</v>
      </c>
      <c r="B24" t="s">
        <v>267</v>
      </c>
      <c r="C24" t="s">
        <v>241</v>
      </c>
      <c r="D24" t="s">
        <v>259</v>
      </c>
      <c r="E24" t="s">
        <v>303</v>
      </c>
      <c r="F24">
        <v>2</v>
      </c>
      <c r="H24" s="8"/>
      <c r="I24" s="8"/>
      <c r="J24">
        <v>51</v>
      </c>
      <c r="K24" s="8">
        <v>13710</v>
      </c>
      <c r="M24">
        <v>280</v>
      </c>
      <c r="N24" s="8">
        <v>305.88235294117646</v>
      </c>
      <c r="O24" s="8"/>
      <c r="P24" s="8"/>
      <c r="Q24" t="s">
        <v>291</v>
      </c>
    </row>
    <row r="25" spans="1:17" x14ac:dyDescent="0.3">
      <c r="A25" t="s">
        <v>215</v>
      </c>
      <c r="B25" t="s">
        <v>268</v>
      </c>
      <c r="C25" t="s">
        <v>241</v>
      </c>
      <c r="D25" t="s">
        <v>259</v>
      </c>
      <c r="E25" t="s">
        <v>303</v>
      </c>
      <c r="F25">
        <v>2</v>
      </c>
      <c r="G25">
        <v>12800</v>
      </c>
      <c r="H25" s="8">
        <v>3500</v>
      </c>
      <c r="I25" s="8">
        <v>2550</v>
      </c>
      <c r="J25">
        <v>55</v>
      </c>
      <c r="K25" s="8">
        <v>13380</v>
      </c>
      <c r="L25">
        <v>18600</v>
      </c>
      <c r="M25" s="8">
        <v>300</v>
      </c>
      <c r="N25" s="8">
        <v>305.88235294117646</v>
      </c>
      <c r="O25" s="8"/>
      <c r="P25" s="8"/>
      <c r="Q25" t="s">
        <v>291</v>
      </c>
    </row>
    <row r="26" spans="1:17" x14ac:dyDescent="0.3">
      <c r="A26" t="s">
        <v>257</v>
      </c>
      <c r="B26" t="s">
        <v>262</v>
      </c>
      <c r="C26" t="s">
        <v>241</v>
      </c>
      <c r="D26" t="s">
        <v>256</v>
      </c>
      <c r="E26" t="s">
        <v>303</v>
      </c>
      <c r="F26">
        <v>3</v>
      </c>
      <c r="G26">
        <v>13070</v>
      </c>
      <c r="H26" s="8"/>
      <c r="I26" s="8">
        <v>2550</v>
      </c>
      <c r="J26">
        <v>66</v>
      </c>
      <c r="K26" s="8">
        <v>17132</v>
      </c>
      <c r="L26" s="8">
        <v>29500</v>
      </c>
      <c r="M26">
        <v>338</v>
      </c>
      <c r="N26" s="8">
        <v>482.35294117647061</v>
      </c>
      <c r="O26" s="8"/>
      <c r="P26" s="8"/>
      <c r="Q26" t="s">
        <v>291</v>
      </c>
    </row>
    <row r="27" spans="1:17" x14ac:dyDescent="0.3">
      <c r="A27" t="s">
        <v>218</v>
      </c>
      <c r="B27" t="s">
        <v>269</v>
      </c>
      <c r="C27" t="s">
        <v>241</v>
      </c>
      <c r="D27" t="s">
        <v>256</v>
      </c>
      <c r="E27" t="s">
        <v>303</v>
      </c>
      <c r="F27">
        <v>2</v>
      </c>
      <c r="H27" s="8"/>
      <c r="I27" s="8"/>
      <c r="J27">
        <v>56</v>
      </c>
      <c r="K27" s="8">
        <v>14600</v>
      </c>
      <c r="M27">
        <v>268</v>
      </c>
      <c r="N27" s="8">
        <v>482.35294117647061</v>
      </c>
      <c r="O27" s="8"/>
      <c r="P27" s="8"/>
      <c r="Q27" t="s">
        <v>291</v>
      </c>
    </row>
    <row r="28" spans="1:17" x14ac:dyDescent="0.3">
      <c r="A28" t="s">
        <v>254</v>
      </c>
      <c r="B28" t="s">
        <v>270</v>
      </c>
      <c r="D28" t="s">
        <v>259</v>
      </c>
      <c r="F28">
        <v>2</v>
      </c>
      <c r="G28">
        <v>12500</v>
      </c>
      <c r="H28" s="8"/>
      <c r="I28" s="8">
        <v>2550</v>
      </c>
      <c r="J28">
        <v>55</v>
      </c>
      <c r="K28" s="8">
        <v>13362</v>
      </c>
      <c r="M28" s="8">
        <v>249</v>
      </c>
      <c r="N28" s="8">
        <v>305.88235294117646</v>
      </c>
      <c r="O28" s="8"/>
      <c r="P28" s="8"/>
      <c r="Q28" t="s">
        <v>291</v>
      </c>
    </row>
    <row r="29" spans="1:17" x14ac:dyDescent="0.3">
      <c r="A29" t="s">
        <v>227</v>
      </c>
      <c r="B29" t="s">
        <v>240</v>
      </c>
      <c r="C29" t="s">
        <v>241</v>
      </c>
      <c r="D29" t="s">
        <v>259</v>
      </c>
      <c r="E29" t="s">
        <v>303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8"/>
      <c r="P29" s="8"/>
      <c r="Q29" t="s">
        <v>291</v>
      </c>
    </row>
    <row r="30" spans="1:17" x14ac:dyDescent="0.3">
      <c r="A30" t="s">
        <v>234</v>
      </c>
      <c r="B30" t="s">
        <v>272</v>
      </c>
      <c r="C30" t="s">
        <v>241</v>
      </c>
      <c r="D30" t="s">
        <v>259</v>
      </c>
      <c r="E30" t="s">
        <v>303</v>
      </c>
      <c r="F30">
        <v>2</v>
      </c>
      <c r="G30">
        <v>12000</v>
      </c>
      <c r="H30">
        <v>3730</v>
      </c>
      <c r="I30" s="8">
        <v>2550</v>
      </c>
      <c r="J30">
        <v>52</v>
      </c>
      <c r="K30">
        <v>13850</v>
      </c>
      <c r="M30">
        <v>300</v>
      </c>
      <c r="N30" s="8">
        <v>445</v>
      </c>
      <c r="O30" s="8"/>
      <c r="P30" s="8"/>
      <c r="Q30" t="s">
        <v>291</v>
      </c>
    </row>
    <row r="31" spans="1:17" x14ac:dyDescent="0.3">
      <c r="A31" t="s">
        <v>227</v>
      </c>
      <c r="B31" t="s">
        <v>276</v>
      </c>
      <c r="D31" t="s">
        <v>259</v>
      </c>
      <c r="F31">
        <v>2</v>
      </c>
      <c r="J31">
        <v>46</v>
      </c>
      <c r="K31">
        <v>13350</v>
      </c>
      <c r="L31">
        <v>18000</v>
      </c>
      <c r="M31">
        <v>280</v>
      </c>
      <c r="N31" s="8">
        <v>550</v>
      </c>
      <c r="O31" s="8"/>
      <c r="P31" s="8"/>
      <c r="Q31" t="s">
        <v>291</v>
      </c>
    </row>
    <row r="32" spans="1:17" x14ac:dyDescent="0.3">
      <c r="A32" t="s">
        <v>227</v>
      </c>
      <c r="B32" t="s">
        <v>277</v>
      </c>
      <c r="C32" t="s">
        <v>241</v>
      </c>
      <c r="D32" t="s">
        <v>259</v>
      </c>
      <c r="E32" t="s">
        <v>303</v>
      </c>
      <c r="F32">
        <v>2</v>
      </c>
      <c r="G32">
        <v>12000</v>
      </c>
      <c r="H32">
        <v>3650</v>
      </c>
      <c r="I32" s="8">
        <v>2550</v>
      </c>
      <c r="J32">
        <v>52</v>
      </c>
      <c r="K32">
        <v>13900</v>
      </c>
      <c r="L32">
        <v>18000</v>
      </c>
      <c r="M32">
        <v>200</v>
      </c>
      <c r="N32" s="8">
        <v>305.88235294117646</v>
      </c>
      <c r="O32" s="8"/>
      <c r="P32" s="8"/>
      <c r="Q32" t="s">
        <v>291</v>
      </c>
    </row>
    <row r="33" spans="1:18" x14ac:dyDescent="0.3">
      <c r="A33" t="s">
        <v>234</v>
      </c>
      <c r="B33" t="s">
        <v>273</v>
      </c>
      <c r="C33" t="s">
        <v>241</v>
      </c>
      <c r="D33" t="s">
        <v>259</v>
      </c>
      <c r="E33" t="s">
        <v>303</v>
      </c>
      <c r="F33">
        <v>2</v>
      </c>
      <c r="J33">
        <v>54</v>
      </c>
      <c r="K33">
        <v>13775</v>
      </c>
      <c r="M33">
        <v>338</v>
      </c>
      <c r="N33" s="8">
        <v>305.88235294117646</v>
      </c>
      <c r="O33" s="8"/>
      <c r="P33" s="8"/>
      <c r="Q33" t="s">
        <v>291</v>
      </c>
    </row>
    <row r="34" spans="1:18" x14ac:dyDescent="0.3">
      <c r="A34" t="s">
        <v>199</v>
      </c>
      <c r="B34" t="s">
        <v>278</v>
      </c>
      <c r="D34" t="s">
        <v>259</v>
      </c>
      <c r="F34">
        <v>2</v>
      </c>
      <c r="J34">
        <v>49</v>
      </c>
      <c r="K34">
        <v>13200</v>
      </c>
      <c r="M34">
        <v>303</v>
      </c>
      <c r="N34" s="8">
        <v>305.88235294117646</v>
      </c>
      <c r="O34" s="8"/>
      <c r="P34" s="8"/>
      <c r="Q34" t="s">
        <v>291</v>
      </c>
    </row>
    <row r="35" spans="1:18" x14ac:dyDescent="0.3">
      <c r="A35" t="s">
        <v>274</v>
      </c>
      <c r="B35" t="s">
        <v>279</v>
      </c>
      <c r="D35" t="s">
        <v>259</v>
      </c>
      <c r="F35">
        <v>2</v>
      </c>
      <c r="J35">
        <v>51</v>
      </c>
      <c r="K35">
        <v>13130</v>
      </c>
      <c r="M35">
        <v>313</v>
      </c>
      <c r="N35" s="8">
        <v>305.88235294117646</v>
      </c>
      <c r="O35" s="8"/>
      <c r="P35" s="8"/>
      <c r="Q35" t="s">
        <v>291</v>
      </c>
    </row>
    <row r="36" spans="1:18" x14ac:dyDescent="0.3">
      <c r="A36" t="s">
        <v>234</v>
      </c>
      <c r="B36" t="s">
        <v>275</v>
      </c>
      <c r="C36" t="s">
        <v>241</v>
      </c>
      <c r="D36" t="s">
        <v>256</v>
      </c>
      <c r="E36" t="s">
        <v>303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8">
        <v>482.35294117647061</v>
      </c>
      <c r="O36" s="8"/>
      <c r="P36" s="8"/>
      <c r="Q36" t="s">
        <v>291</v>
      </c>
    </row>
    <row r="37" spans="1:18" x14ac:dyDescent="0.3">
      <c r="A37" t="s">
        <v>178</v>
      </c>
      <c r="B37" t="s">
        <v>306</v>
      </c>
      <c r="C37" t="s">
        <v>241</v>
      </c>
      <c r="D37" t="s">
        <v>259</v>
      </c>
      <c r="E37" t="s">
        <v>303</v>
      </c>
      <c r="F37">
        <v>3</v>
      </c>
      <c r="G37">
        <v>12500</v>
      </c>
      <c r="J37">
        <v>58</v>
      </c>
      <c r="K37">
        <v>11134</v>
      </c>
      <c r="M37">
        <v>246</v>
      </c>
      <c r="N37" s="8">
        <v>305.88235294117646</v>
      </c>
      <c r="O37" s="8"/>
      <c r="P37" s="8"/>
      <c r="Q37" t="s">
        <v>291</v>
      </c>
    </row>
    <row r="38" spans="1:18" x14ac:dyDescent="0.3">
      <c r="A38" t="s">
        <v>234</v>
      </c>
      <c r="B38" t="s">
        <v>275</v>
      </c>
      <c r="C38" t="s">
        <v>241</v>
      </c>
      <c r="D38" t="s">
        <v>256</v>
      </c>
      <c r="E38" t="s">
        <v>303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8">
        <v>482.35294117647061</v>
      </c>
      <c r="O38" s="8"/>
      <c r="P38" s="8"/>
      <c r="Q38" t="s">
        <v>291</v>
      </c>
    </row>
    <row r="39" spans="1:18" x14ac:dyDescent="0.3">
      <c r="A39" t="s">
        <v>178</v>
      </c>
      <c r="B39" t="s">
        <v>306</v>
      </c>
      <c r="C39" t="s">
        <v>241</v>
      </c>
      <c r="D39" t="s">
        <v>259</v>
      </c>
      <c r="E39" t="s">
        <v>303</v>
      </c>
      <c r="F39">
        <v>3</v>
      </c>
      <c r="G39">
        <v>12500</v>
      </c>
      <c r="J39">
        <v>58</v>
      </c>
      <c r="K39">
        <v>11134</v>
      </c>
      <c r="M39">
        <v>246</v>
      </c>
      <c r="N39" s="8">
        <v>305.88235294117646</v>
      </c>
      <c r="O39" s="8"/>
      <c r="P39" s="8"/>
      <c r="Q39" t="s">
        <v>291</v>
      </c>
    </row>
    <row r="40" spans="1:18" x14ac:dyDescent="0.3">
      <c r="A40" t="s">
        <v>218</v>
      </c>
      <c r="B40" t="s">
        <v>309</v>
      </c>
      <c r="C40" t="s">
        <v>231</v>
      </c>
      <c r="D40" t="s">
        <v>259</v>
      </c>
      <c r="E40" t="s">
        <v>303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R40" t="s">
        <v>311</v>
      </c>
    </row>
    <row r="41" spans="1:18" x14ac:dyDescent="0.3">
      <c r="A41" t="s">
        <v>218</v>
      </c>
      <c r="B41" t="s">
        <v>309</v>
      </c>
      <c r="C41" t="s">
        <v>231</v>
      </c>
      <c r="D41" t="s">
        <v>259</v>
      </c>
      <c r="E41" t="s">
        <v>303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R41" t="s">
        <v>311</v>
      </c>
    </row>
    <row r="42" spans="1:18" x14ac:dyDescent="0.3">
      <c r="A42" t="s">
        <v>218</v>
      </c>
      <c r="B42" t="s">
        <v>310</v>
      </c>
      <c r="C42" t="s">
        <v>231</v>
      </c>
      <c r="D42" t="s">
        <v>259</v>
      </c>
      <c r="E42" t="s">
        <v>303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R42" t="s">
        <v>311</v>
      </c>
    </row>
    <row r="43" spans="1:18" x14ac:dyDescent="0.3">
      <c r="A43" t="s">
        <v>218</v>
      </c>
      <c r="B43" t="s">
        <v>310</v>
      </c>
      <c r="C43" t="s">
        <v>231</v>
      </c>
      <c r="D43" t="s">
        <v>259</v>
      </c>
      <c r="E43" t="s">
        <v>303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R43" t="s">
        <v>311</v>
      </c>
    </row>
    <row r="44" spans="1:18" x14ac:dyDescent="0.3">
      <c r="A44" t="s">
        <v>280</v>
      </c>
      <c r="B44" t="s">
        <v>281</v>
      </c>
      <c r="C44" t="s">
        <v>231</v>
      </c>
      <c r="D44" t="s">
        <v>256</v>
      </c>
      <c r="E44" t="s">
        <v>303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8">
        <v>482.35294117647061</v>
      </c>
      <c r="O44" s="8"/>
      <c r="P44" s="8"/>
      <c r="Q44" t="s">
        <v>291</v>
      </c>
    </row>
    <row r="45" spans="1:18" x14ac:dyDescent="0.3">
      <c r="A45" t="s">
        <v>178</v>
      </c>
      <c r="B45" t="s">
        <v>265</v>
      </c>
      <c r="D45" t="s">
        <v>259</v>
      </c>
      <c r="F45">
        <v>2</v>
      </c>
      <c r="J45">
        <v>51</v>
      </c>
      <c r="K45">
        <v>13340</v>
      </c>
      <c r="N45" s="8">
        <v>305.88235294117646</v>
      </c>
      <c r="O45" s="8"/>
      <c r="P45" s="8"/>
      <c r="Q45" t="s">
        <v>291</v>
      </c>
    </row>
    <row r="46" spans="1:18" x14ac:dyDescent="0.3">
      <c r="A46" t="s">
        <v>215</v>
      </c>
      <c r="B46" t="s">
        <v>254</v>
      </c>
      <c r="D46" t="s">
        <v>256</v>
      </c>
      <c r="F46">
        <v>3</v>
      </c>
      <c r="J46">
        <v>67</v>
      </c>
      <c r="K46">
        <v>18840</v>
      </c>
      <c r="N46" s="8">
        <v>482.35294117647061</v>
      </c>
      <c r="O46" s="8"/>
      <c r="P46" s="8"/>
      <c r="Q46" t="s">
        <v>291</v>
      </c>
    </row>
    <row r="47" spans="1:18" x14ac:dyDescent="0.3">
      <c r="A47" t="s">
        <v>254</v>
      </c>
      <c r="B47" t="s">
        <v>282</v>
      </c>
      <c r="D47" t="s">
        <v>259</v>
      </c>
      <c r="F47">
        <v>2</v>
      </c>
      <c r="J47">
        <v>38</v>
      </c>
      <c r="K47">
        <v>13370</v>
      </c>
      <c r="N47" s="8">
        <v>482.35294117647061</v>
      </c>
      <c r="O47" s="8"/>
      <c r="P47" s="8"/>
      <c r="Q47" t="s">
        <v>291</v>
      </c>
    </row>
    <row r="48" spans="1:18" x14ac:dyDescent="0.3">
      <c r="A48" t="s">
        <v>204</v>
      </c>
      <c r="B48">
        <v>24.46</v>
      </c>
      <c r="C48" t="s">
        <v>241</v>
      </c>
      <c r="D48" t="s">
        <v>256</v>
      </c>
      <c r="E48" t="s">
        <v>303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8">
        <v>482.35294117647061</v>
      </c>
      <c r="O48" s="8"/>
      <c r="P48" s="8"/>
      <c r="Q48" t="s">
        <v>291</v>
      </c>
    </row>
    <row r="49" spans="1:17" x14ac:dyDescent="0.3">
      <c r="A49" t="s">
        <v>227</v>
      </c>
      <c r="B49" t="s">
        <v>240</v>
      </c>
      <c r="C49" t="s">
        <v>241</v>
      </c>
      <c r="D49" t="s">
        <v>259</v>
      </c>
      <c r="E49" t="s">
        <v>303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8"/>
      <c r="P49" s="8"/>
      <c r="Q49" t="s">
        <v>291</v>
      </c>
    </row>
    <row r="50" spans="1:17" x14ac:dyDescent="0.3">
      <c r="A50" t="s">
        <v>289</v>
      </c>
      <c r="B50" t="s">
        <v>290</v>
      </c>
      <c r="D50" t="s">
        <v>256</v>
      </c>
      <c r="F50">
        <v>3</v>
      </c>
      <c r="J50">
        <v>69</v>
      </c>
      <c r="K50">
        <v>19260</v>
      </c>
      <c r="N50" s="8">
        <v>482.35294117647061</v>
      </c>
      <c r="O50" s="8"/>
      <c r="P50" s="8"/>
      <c r="Q50" t="s">
        <v>291</v>
      </c>
    </row>
    <row r="51" spans="1:17" x14ac:dyDescent="0.3">
      <c r="A51" t="s">
        <v>257</v>
      </c>
      <c r="B51" t="s">
        <v>288</v>
      </c>
      <c r="C51" t="s">
        <v>241</v>
      </c>
      <c r="D51" t="s">
        <v>256</v>
      </c>
      <c r="E51" t="s">
        <v>303</v>
      </c>
      <c r="F51">
        <v>3</v>
      </c>
      <c r="J51">
        <v>68</v>
      </c>
      <c r="K51">
        <v>17000</v>
      </c>
      <c r="L51">
        <v>26000</v>
      </c>
      <c r="M51">
        <v>338</v>
      </c>
      <c r="N51" s="8">
        <v>482.35294117647061</v>
      </c>
      <c r="O51" s="8"/>
      <c r="P51" s="8"/>
      <c r="Q51" t="s">
        <v>291</v>
      </c>
    </row>
    <row r="52" spans="1:17" x14ac:dyDescent="0.3">
      <c r="A52" t="s">
        <v>283</v>
      </c>
      <c r="B52" t="s">
        <v>287</v>
      </c>
      <c r="D52" t="s">
        <v>256</v>
      </c>
      <c r="F52">
        <v>3</v>
      </c>
      <c r="J52">
        <v>84</v>
      </c>
      <c r="K52">
        <v>19200</v>
      </c>
      <c r="N52" s="8">
        <v>482.35294117647061</v>
      </c>
      <c r="O52" s="8"/>
      <c r="P52" s="8"/>
      <c r="Q52" t="s">
        <v>291</v>
      </c>
    </row>
    <row r="53" spans="1:17" x14ac:dyDescent="0.3">
      <c r="A53" t="s">
        <v>218</v>
      </c>
      <c r="B53" t="s">
        <v>286</v>
      </c>
      <c r="C53" t="s">
        <v>241</v>
      </c>
      <c r="D53" t="s">
        <v>259</v>
      </c>
      <c r="E53" t="s">
        <v>303</v>
      </c>
      <c r="F53">
        <v>2</v>
      </c>
      <c r="J53">
        <v>58</v>
      </c>
      <c r="K53">
        <v>13752</v>
      </c>
      <c r="L53">
        <v>18000</v>
      </c>
      <c r="M53">
        <v>309</v>
      </c>
      <c r="N53" s="8">
        <v>482.35294117647061</v>
      </c>
      <c r="O53" s="8"/>
      <c r="P53" s="8"/>
      <c r="Q53" t="s">
        <v>291</v>
      </c>
    </row>
    <row r="54" spans="1:17" x14ac:dyDescent="0.3">
      <c r="A54" t="s">
        <v>257</v>
      </c>
      <c r="B54" t="s">
        <v>285</v>
      </c>
      <c r="C54" t="s">
        <v>241</v>
      </c>
      <c r="D54" t="s">
        <v>256</v>
      </c>
      <c r="E54" t="s">
        <v>303</v>
      </c>
      <c r="F54">
        <v>3</v>
      </c>
      <c r="J54">
        <v>68</v>
      </c>
      <c r="K54">
        <v>17000</v>
      </c>
      <c r="L54">
        <v>26000</v>
      </c>
      <c r="M54">
        <v>338</v>
      </c>
      <c r="N54" s="8">
        <v>482.35294117647061</v>
      </c>
      <c r="O54" s="8"/>
      <c r="P54" s="8"/>
      <c r="Q54" t="s">
        <v>291</v>
      </c>
    </row>
    <row r="55" spans="1:17" x14ac:dyDescent="0.3">
      <c r="A55" t="s">
        <v>257</v>
      </c>
      <c r="B55" t="s">
        <v>284</v>
      </c>
      <c r="C55" t="s">
        <v>241</v>
      </c>
      <c r="D55" t="s">
        <v>259</v>
      </c>
      <c r="E55" t="s">
        <v>303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8">
        <v>482.35294117647061</v>
      </c>
      <c r="O55" s="8"/>
      <c r="P55" s="8"/>
      <c r="Q55" t="s">
        <v>291</v>
      </c>
    </row>
    <row r="56" spans="1:17" x14ac:dyDescent="0.3">
      <c r="A56" t="s">
        <v>257</v>
      </c>
      <c r="B56" t="s">
        <v>285</v>
      </c>
      <c r="C56" t="s">
        <v>241</v>
      </c>
      <c r="D56" t="s">
        <v>256</v>
      </c>
      <c r="E56" t="s">
        <v>303</v>
      </c>
      <c r="F56">
        <v>3</v>
      </c>
      <c r="J56">
        <v>67</v>
      </c>
      <c r="K56">
        <v>18370</v>
      </c>
      <c r="L56">
        <v>26000</v>
      </c>
      <c r="M56">
        <v>338</v>
      </c>
      <c r="N56" s="8">
        <v>482.35294117647061</v>
      </c>
      <c r="O56" s="8"/>
      <c r="P56" s="8"/>
      <c r="Q56" t="s">
        <v>291</v>
      </c>
    </row>
    <row r="57" spans="1:17" x14ac:dyDescent="0.3">
      <c r="A57" t="s">
        <v>257</v>
      </c>
      <c r="B57" t="s">
        <v>285</v>
      </c>
      <c r="C57" t="s">
        <v>241</v>
      </c>
      <c r="D57" t="s">
        <v>256</v>
      </c>
      <c r="E57" t="s">
        <v>303</v>
      </c>
      <c r="F57">
        <v>3</v>
      </c>
      <c r="J57">
        <v>69</v>
      </c>
      <c r="K57">
        <v>18040</v>
      </c>
      <c r="L57">
        <v>26000</v>
      </c>
      <c r="M57">
        <v>338</v>
      </c>
      <c r="N57" s="8">
        <v>482.35294117647061</v>
      </c>
      <c r="O57" s="8"/>
      <c r="P57" s="8"/>
      <c r="Q57" t="s">
        <v>291</v>
      </c>
    </row>
    <row r="58" spans="1:17" x14ac:dyDescent="0.3">
      <c r="A58" t="s">
        <v>257</v>
      </c>
      <c r="B58" t="s">
        <v>312</v>
      </c>
      <c r="C58" t="s">
        <v>231</v>
      </c>
      <c r="D58" t="s">
        <v>316</v>
      </c>
      <c r="E58" t="s">
        <v>303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</row>
    <row r="59" spans="1:17" x14ac:dyDescent="0.3">
      <c r="A59" t="s">
        <v>257</v>
      </c>
      <c r="B59" t="s">
        <v>313</v>
      </c>
      <c r="C59" t="s">
        <v>231</v>
      </c>
      <c r="D59" t="s">
        <v>316</v>
      </c>
      <c r="E59" t="s">
        <v>303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</row>
    <row r="60" spans="1:17" x14ac:dyDescent="0.3">
      <c r="A60" t="s">
        <v>257</v>
      </c>
      <c r="B60" t="s">
        <v>314</v>
      </c>
      <c r="C60" t="s">
        <v>231</v>
      </c>
      <c r="D60" t="s">
        <v>316</v>
      </c>
      <c r="E60" t="s">
        <v>303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</row>
    <row r="61" spans="1:17" x14ac:dyDescent="0.3">
      <c r="A61" t="s">
        <v>257</v>
      </c>
      <c r="B61" t="s">
        <v>315</v>
      </c>
      <c r="C61" t="s">
        <v>231</v>
      </c>
      <c r="D61" t="s">
        <v>316</v>
      </c>
      <c r="E61" t="s">
        <v>303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</row>
    <row r="62" spans="1:17" x14ac:dyDescent="0.3">
      <c r="A62" t="s">
        <v>218</v>
      </c>
      <c r="B62" t="s">
        <v>317</v>
      </c>
      <c r="C62" t="s">
        <v>231</v>
      </c>
      <c r="D62" t="s">
        <v>316</v>
      </c>
      <c r="E62" t="s">
        <v>303</v>
      </c>
      <c r="F62">
        <v>2</v>
      </c>
      <c r="G62">
        <v>9100</v>
      </c>
      <c r="H62">
        <v>3000</v>
      </c>
      <c r="I62">
        <v>2550</v>
      </c>
      <c r="J62">
        <v>26</v>
      </c>
    </row>
    <row r="63" spans="1:17" x14ac:dyDescent="0.3">
      <c r="A63" t="s">
        <v>318</v>
      </c>
      <c r="B63" t="s">
        <v>319</v>
      </c>
      <c r="C63" t="s">
        <v>231</v>
      </c>
      <c r="D63" t="s">
        <v>316</v>
      </c>
      <c r="E63" t="s">
        <v>303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</row>
    <row r="64" spans="1:17" x14ac:dyDescent="0.3">
      <c r="A64" t="s">
        <v>318</v>
      </c>
      <c r="B64" t="s">
        <v>320</v>
      </c>
      <c r="C64" t="s">
        <v>231</v>
      </c>
      <c r="D64" t="s">
        <v>316</v>
      </c>
      <c r="E64" t="s">
        <v>303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</row>
    <row r="65" spans="1:14" x14ac:dyDescent="0.3">
      <c r="A65" t="s">
        <v>318</v>
      </c>
      <c r="B65" t="s">
        <v>320</v>
      </c>
      <c r="C65" t="s">
        <v>231</v>
      </c>
      <c r="D65" t="s">
        <v>316</v>
      </c>
      <c r="E65" t="s">
        <v>303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</row>
    <row r="66" spans="1:14" x14ac:dyDescent="0.3">
      <c r="A66" t="s">
        <v>318</v>
      </c>
      <c r="B66" t="s">
        <v>324</v>
      </c>
      <c r="C66" t="s">
        <v>231</v>
      </c>
      <c r="D66" t="s">
        <v>316</v>
      </c>
      <c r="E66" t="s">
        <v>303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</row>
    <row r="67" spans="1:14" x14ac:dyDescent="0.3">
      <c r="A67" t="s">
        <v>318</v>
      </c>
      <c r="B67" t="s">
        <v>324</v>
      </c>
      <c r="C67" t="s">
        <v>231</v>
      </c>
      <c r="D67" t="s">
        <v>316</v>
      </c>
      <c r="E67" t="s">
        <v>303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</row>
    <row r="68" spans="1:14" x14ac:dyDescent="0.3">
      <c r="A68" t="s">
        <v>318</v>
      </c>
      <c r="B68" t="s">
        <v>324</v>
      </c>
      <c r="C68" t="s">
        <v>231</v>
      </c>
      <c r="D68" t="s">
        <v>316</v>
      </c>
      <c r="E68" t="s">
        <v>303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K29" sqref="K29"/>
    </sheetView>
  </sheetViews>
  <sheetFormatPr defaultRowHeight="14.4" x14ac:dyDescent="0.3"/>
  <sheetData>
    <row r="1" spans="1:18" x14ac:dyDescent="0.3">
      <c r="A1" s="3" t="s">
        <v>226</v>
      </c>
      <c r="B1" s="3" t="s">
        <v>171</v>
      </c>
      <c r="C1" s="3" t="s">
        <v>161</v>
      </c>
      <c r="D1" s="3" t="s">
        <v>301</v>
      </c>
      <c r="E1" s="3" t="s">
        <v>302</v>
      </c>
      <c r="F1" s="3" t="s">
        <v>271</v>
      </c>
      <c r="G1" s="3" t="s">
        <v>243</v>
      </c>
      <c r="H1" s="3" t="s">
        <v>244</v>
      </c>
      <c r="I1" s="3" t="s">
        <v>247</v>
      </c>
      <c r="J1" s="3" t="s">
        <v>245</v>
      </c>
      <c r="K1" s="3" t="s">
        <v>246</v>
      </c>
      <c r="L1" s="3" t="s">
        <v>119</v>
      </c>
      <c r="M1" s="3" t="s">
        <v>307</v>
      </c>
      <c r="N1" s="3" t="s">
        <v>308</v>
      </c>
      <c r="O1" s="3" t="s">
        <v>253</v>
      </c>
      <c r="P1" s="3" t="s">
        <v>299</v>
      </c>
      <c r="Q1" s="3" t="s">
        <v>300</v>
      </c>
      <c r="R1" s="3" t="s">
        <v>172</v>
      </c>
    </row>
    <row r="2" spans="1:18" x14ac:dyDescent="0.3">
      <c r="A2" t="s">
        <v>218</v>
      </c>
      <c r="B2" t="s">
        <v>309</v>
      </c>
      <c r="C2" t="s">
        <v>231</v>
      </c>
      <c r="D2" t="s">
        <v>259</v>
      </c>
      <c r="E2" t="s">
        <v>303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311</v>
      </c>
    </row>
    <row r="3" spans="1:18" x14ac:dyDescent="0.3">
      <c r="A3" t="s">
        <v>218</v>
      </c>
      <c r="B3" t="s">
        <v>309</v>
      </c>
      <c r="C3" t="s">
        <v>231</v>
      </c>
      <c r="D3" t="s">
        <v>259</v>
      </c>
      <c r="E3" t="s">
        <v>303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311</v>
      </c>
    </row>
    <row r="4" spans="1:18" x14ac:dyDescent="0.3">
      <c r="A4" t="s">
        <v>218</v>
      </c>
      <c r="B4" t="s">
        <v>310</v>
      </c>
      <c r="C4" t="s">
        <v>231</v>
      </c>
      <c r="D4" t="s">
        <v>259</v>
      </c>
      <c r="E4" t="s">
        <v>303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311</v>
      </c>
    </row>
    <row r="5" spans="1:18" x14ac:dyDescent="0.3">
      <c r="A5" t="s">
        <v>218</v>
      </c>
      <c r="B5" t="s">
        <v>310</v>
      </c>
      <c r="C5" t="s">
        <v>231</v>
      </c>
      <c r="D5" t="s">
        <v>259</v>
      </c>
      <c r="E5" t="s">
        <v>303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J13" workbookViewId="0">
      <selection activeCell="W25" sqref="W25"/>
    </sheetView>
  </sheetViews>
  <sheetFormatPr defaultRowHeight="14.4" x14ac:dyDescent="0.3"/>
  <cols>
    <col min="20" max="20" width="12" customWidth="1"/>
    <col min="23" max="23" width="21.5546875" bestFit="1" customWidth="1"/>
    <col min="24" max="25" width="21.5546875" customWidth="1"/>
  </cols>
  <sheetData>
    <row r="1" spans="1:26" x14ac:dyDescent="0.3">
      <c r="A1" s="3" t="s">
        <v>226</v>
      </c>
      <c r="B1" s="3" t="s">
        <v>171</v>
      </c>
      <c r="C1" s="3" t="s">
        <v>161</v>
      </c>
      <c r="D1" s="3" t="s">
        <v>301</v>
      </c>
      <c r="E1" s="3" t="s">
        <v>302</v>
      </c>
      <c r="F1" s="3" t="s">
        <v>271</v>
      </c>
      <c r="G1" s="3" t="s">
        <v>243</v>
      </c>
      <c r="H1" s="3" t="s">
        <v>244</v>
      </c>
      <c r="I1" s="3" t="s">
        <v>247</v>
      </c>
      <c r="J1" s="3" t="s">
        <v>245</v>
      </c>
      <c r="K1" s="3" t="s">
        <v>246</v>
      </c>
      <c r="L1" s="3" t="s">
        <v>119</v>
      </c>
      <c r="M1" s="3" t="s">
        <v>252</v>
      </c>
      <c r="N1" s="3" t="s">
        <v>253</v>
      </c>
      <c r="O1" s="3" t="s">
        <v>299</v>
      </c>
      <c r="P1" s="3" t="s">
        <v>300</v>
      </c>
      <c r="Q1" s="3" t="s">
        <v>322</v>
      </c>
      <c r="R1" s="3" t="s">
        <v>376</v>
      </c>
      <c r="S1" s="3" t="s">
        <v>377</v>
      </c>
      <c r="T1" s="3" t="s">
        <v>343</v>
      </c>
      <c r="U1" s="3" t="s">
        <v>323</v>
      </c>
      <c r="V1" s="3" t="s">
        <v>326</v>
      </c>
      <c r="W1" s="3" t="s">
        <v>325</v>
      </c>
      <c r="X1" s="3" t="s">
        <v>392</v>
      </c>
      <c r="Y1" s="3" t="s">
        <v>393</v>
      </c>
      <c r="Z1" s="3" t="s">
        <v>172</v>
      </c>
    </row>
    <row r="2" spans="1:26" x14ac:dyDescent="0.3">
      <c r="A2" t="s">
        <v>318</v>
      </c>
      <c r="B2" t="s">
        <v>320</v>
      </c>
      <c r="C2" t="s">
        <v>231</v>
      </c>
      <c r="D2" t="s">
        <v>316</v>
      </c>
      <c r="E2" t="s">
        <v>303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Q2">
        <v>44</v>
      </c>
      <c r="R2">
        <v>42</v>
      </c>
      <c r="S2">
        <v>2.5</v>
      </c>
      <c r="T2" t="s">
        <v>344</v>
      </c>
      <c r="U2">
        <v>138</v>
      </c>
      <c r="V2" t="s">
        <v>327</v>
      </c>
      <c r="W2">
        <v>0.51</v>
      </c>
      <c r="Z2" s="33" t="s">
        <v>321</v>
      </c>
    </row>
    <row r="3" spans="1:26" x14ac:dyDescent="0.3">
      <c r="A3" t="s">
        <v>318</v>
      </c>
      <c r="B3" t="s">
        <v>320</v>
      </c>
      <c r="C3" t="s">
        <v>231</v>
      </c>
      <c r="D3" t="s">
        <v>316</v>
      </c>
      <c r="E3" t="s">
        <v>303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Q3">
        <v>44</v>
      </c>
      <c r="R3">
        <v>42</v>
      </c>
      <c r="S3">
        <v>2.5</v>
      </c>
      <c r="T3" t="s">
        <v>344</v>
      </c>
      <c r="U3">
        <v>138</v>
      </c>
      <c r="V3" t="s">
        <v>327</v>
      </c>
      <c r="W3">
        <v>0.51</v>
      </c>
      <c r="Z3" s="33" t="s">
        <v>321</v>
      </c>
    </row>
    <row r="4" spans="1:26" x14ac:dyDescent="0.3">
      <c r="A4" t="s">
        <v>318</v>
      </c>
      <c r="B4" t="s">
        <v>324</v>
      </c>
      <c r="C4" t="s">
        <v>231</v>
      </c>
      <c r="D4" t="s">
        <v>316</v>
      </c>
      <c r="E4" t="s">
        <v>303</v>
      </c>
      <c r="F4">
        <v>2</v>
      </c>
      <c r="G4">
        <v>10800</v>
      </c>
      <c r="J4">
        <v>58</v>
      </c>
      <c r="L4">
        <v>12960</v>
      </c>
      <c r="M4">
        <v>150</v>
      </c>
      <c r="R4">
        <v>42</v>
      </c>
      <c r="S4">
        <v>2.5</v>
      </c>
      <c r="T4" t="s">
        <v>344</v>
      </c>
      <c r="U4">
        <v>138</v>
      </c>
      <c r="V4" t="s">
        <v>327</v>
      </c>
      <c r="W4">
        <v>0.67</v>
      </c>
      <c r="Z4" t="s">
        <v>336</v>
      </c>
    </row>
    <row r="5" spans="1:26" x14ac:dyDescent="0.3">
      <c r="A5" t="s">
        <v>328</v>
      </c>
      <c r="B5" t="s">
        <v>329</v>
      </c>
      <c r="C5" t="s">
        <v>231</v>
      </c>
      <c r="D5" t="s">
        <v>316</v>
      </c>
      <c r="E5" t="s">
        <v>303</v>
      </c>
      <c r="F5">
        <v>2</v>
      </c>
      <c r="G5">
        <v>9000</v>
      </c>
      <c r="J5">
        <v>55</v>
      </c>
      <c r="L5">
        <v>13500</v>
      </c>
      <c r="M5">
        <v>103</v>
      </c>
      <c r="Q5">
        <v>44</v>
      </c>
      <c r="R5">
        <v>32</v>
      </c>
      <c r="S5">
        <v>6</v>
      </c>
      <c r="T5" t="s">
        <v>344</v>
      </c>
      <c r="U5">
        <v>170</v>
      </c>
      <c r="V5" t="s">
        <v>330</v>
      </c>
      <c r="W5">
        <v>1</v>
      </c>
      <c r="Z5" t="s">
        <v>336</v>
      </c>
    </row>
    <row r="6" spans="1:26" x14ac:dyDescent="0.3">
      <c r="A6" t="s">
        <v>331</v>
      </c>
      <c r="B6" t="s">
        <v>332</v>
      </c>
      <c r="C6" t="s">
        <v>231</v>
      </c>
      <c r="D6" t="s">
        <v>333</v>
      </c>
      <c r="E6" t="s">
        <v>303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Q6">
        <v>30</v>
      </c>
      <c r="R6">
        <v>30</v>
      </c>
      <c r="S6">
        <v>8</v>
      </c>
      <c r="T6" t="s">
        <v>344</v>
      </c>
      <c r="U6">
        <v>180</v>
      </c>
      <c r="V6" t="s">
        <v>330</v>
      </c>
      <c r="Z6" t="s">
        <v>336</v>
      </c>
    </row>
    <row r="7" spans="1:26" x14ac:dyDescent="0.3">
      <c r="A7" t="s">
        <v>334</v>
      </c>
      <c r="B7" t="s">
        <v>335</v>
      </c>
      <c r="C7" t="s">
        <v>231</v>
      </c>
      <c r="D7" t="s">
        <v>316</v>
      </c>
      <c r="E7" t="s">
        <v>303</v>
      </c>
      <c r="F7">
        <v>2</v>
      </c>
      <c r="G7">
        <v>10500</v>
      </c>
      <c r="J7">
        <v>70</v>
      </c>
      <c r="L7">
        <v>19000</v>
      </c>
      <c r="M7">
        <v>200</v>
      </c>
      <c r="R7">
        <v>22</v>
      </c>
      <c r="S7" s="58" t="s">
        <v>378</v>
      </c>
      <c r="T7" t="s">
        <v>344</v>
      </c>
      <c r="U7">
        <v>132</v>
      </c>
      <c r="V7" t="s">
        <v>327</v>
      </c>
      <c r="Z7" t="s">
        <v>336</v>
      </c>
    </row>
    <row r="8" spans="1:26" x14ac:dyDescent="0.3">
      <c r="A8" t="s">
        <v>334</v>
      </c>
      <c r="B8" t="s">
        <v>335</v>
      </c>
      <c r="C8" t="s">
        <v>231</v>
      </c>
      <c r="D8" t="s">
        <v>333</v>
      </c>
      <c r="E8" t="s">
        <v>303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R8">
        <v>22</v>
      </c>
      <c r="S8" s="58" t="s">
        <v>379</v>
      </c>
      <c r="T8" t="s">
        <v>344</v>
      </c>
      <c r="U8">
        <v>132</v>
      </c>
      <c r="V8" t="s">
        <v>327</v>
      </c>
      <c r="Z8" t="s">
        <v>336</v>
      </c>
    </row>
    <row r="9" spans="1:26" x14ac:dyDescent="0.3">
      <c r="A9" t="s">
        <v>337</v>
      </c>
      <c r="B9" t="s">
        <v>338</v>
      </c>
      <c r="C9" t="s">
        <v>231</v>
      </c>
      <c r="D9" t="s">
        <v>333</v>
      </c>
      <c r="E9" t="s">
        <v>303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R9">
        <v>100</v>
      </c>
      <c r="S9" s="58" t="s">
        <v>379</v>
      </c>
      <c r="T9" t="s">
        <v>344</v>
      </c>
      <c r="U9">
        <v>230</v>
      </c>
      <c r="V9" t="s">
        <v>327</v>
      </c>
      <c r="W9">
        <v>1.4</v>
      </c>
      <c r="Z9" t="s">
        <v>336</v>
      </c>
    </row>
    <row r="10" spans="1:26" x14ac:dyDescent="0.3">
      <c r="A10" t="s">
        <v>337</v>
      </c>
      <c r="B10" t="s">
        <v>339</v>
      </c>
      <c r="C10" t="s">
        <v>231</v>
      </c>
      <c r="D10" t="s">
        <v>333</v>
      </c>
      <c r="E10" t="s">
        <v>303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R10">
        <v>600</v>
      </c>
      <c r="S10" s="58" t="s">
        <v>380</v>
      </c>
      <c r="T10" t="s">
        <v>364</v>
      </c>
      <c r="U10">
        <v>80</v>
      </c>
      <c r="V10" t="s">
        <v>347</v>
      </c>
      <c r="W10">
        <v>1.4</v>
      </c>
      <c r="X10">
        <v>8</v>
      </c>
      <c r="Y10">
        <v>200</v>
      </c>
      <c r="Z10" t="s">
        <v>336</v>
      </c>
    </row>
    <row r="11" spans="1:26" x14ac:dyDescent="0.3">
      <c r="A11" t="s">
        <v>337</v>
      </c>
      <c r="B11" t="s">
        <v>340</v>
      </c>
      <c r="C11" t="s">
        <v>231</v>
      </c>
      <c r="D11" t="s">
        <v>342</v>
      </c>
      <c r="E11" t="s">
        <v>303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R11">
        <v>200</v>
      </c>
      <c r="T11" t="s">
        <v>345</v>
      </c>
      <c r="U11">
        <v>50</v>
      </c>
      <c r="V11" t="s">
        <v>347</v>
      </c>
      <c r="W11">
        <v>1.5</v>
      </c>
      <c r="Z11" t="s">
        <v>336</v>
      </c>
    </row>
    <row r="12" spans="1:26" x14ac:dyDescent="0.3">
      <c r="A12" t="s">
        <v>337</v>
      </c>
      <c r="B12" t="s">
        <v>341</v>
      </c>
      <c r="C12" t="s">
        <v>231</v>
      </c>
      <c r="D12" t="s">
        <v>342</v>
      </c>
      <c r="E12" t="s">
        <v>304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R12">
        <v>200</v>
      </c>
      <c r="T12" t="s">
        <v>345</v>
      </c>
      <c r="U12">
        <v>80</v>
      </c>
      <c r="V12" t="s">
        <v>346</v>
      </c>
      <c r="W12">
        <v>2.4</v>
      </c>
      <c r="Z12" t="s">
        <v>336</v>
      </c>
    </row>
    <row r="13" spans="1:26" x14ac:dyDescent="0.3">
      <c r="A13" t="s">
        <v>348</v>
      </c>
      <c r="B13" t="s">
        <v>349</v>
      </c>
      <c r="C13" t="s">
        <v>231</v>
      </c>
      <c r="D13" t="s">
        <v>316</v>
      </c>
      <c r="E13" t="s">
        <v>303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R13" t="s">
        <v>374</v>
      </c>
      <c r="S13" s="58" t="s">
        <v>381</v>
      </c>
      <c r="T13" t="s">
        <v>354</v>
      </c>
      <c r="U13">
        <v>160</v>
      </c>
      <c r="V13" t="s">
        <v>355</v>
      </c>
      <c r="W13">
        <v>0.8</v>
      </c>
      <c r="X13">
        <v>5</v>
      </c>
      <c r="Y13">
        <v>110</v>
      </c>
      <c r="Z13" t="s">
        <v>336</v>
      </c>
    </row>
    <row r="14" spans="1:26" x14ac:dyDescent="0.3">
      <c r="A14" t="s">
        <v>348</v>
      </c>
      <c r="B14" t="s">
        <v>350</v>
      </c>
      <c r="C14" t="s">
        <v>231</v>
      </c>
      <c r="D14" t="s">
        <v>333</v>
      </c>
      <c r="E14" t="s">
        <v>303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R14" t="s">
        <v>375</v>
      </c>
      <c r="S14" s="58" t="s">
        <v>382</v>
      </c>
      <c r="T14" t="s">
        <v>354</v>
      </c>
      <c r="U14">
        <v>240</v>
      </c>
      <c r="V14" t="s">
        <v>355</v>
      </c>
      <c r="W14">
        <v>0.9</v>
      </c>
      <c r="Z14" t="s">
        <v>336</v>
      </c>
    </row>
    <row r="15" spans="1:26" x14ac:dyDescent="0.3">
      <c r="A15" t="s">
        <v>348</v>
      </c>
      <c r="B15" t="s">
        <v>351</v>
      </c>
      <c r="C15" t="s">
        <v>231</v>
      </c>
      <c r="D15" t="s">
        <v>333</v>
      </c>
      <c r="E15" t="s">
        <v>304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R15" t="s">
        <v>375</v>
      </c>
      <c r="S15" s="58" t="s">
        <v>382</v>
      </c>
      <c r="T15" t="s">
        <v>354</v>
      </c>
      <c r="U15">
        <v>240</v>
      </c>
      <c r="V15" t="s">
        <v>355</v>
      </c>
      <c r="W15">
        <v>1.3</v>
      </c>
      <c r="Z15" t="s">
        <v>336</v>
      </c>
    </row>
    <row r="16" spans="1:26" x14ac:dyDescent="0.3">
      <c r="A16" t="s">
        <v>348</v>
      </c>
      <c r="B16" t="s">
        <v>352</v>
      </c>
      <c r="C16" t="s">
        <v>231</v>
      </c>
      <c r="D16" t="s">
        <v>333</v>
      </c>
      <c r="E16" t="s">
        <v>303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R16">
        <v>60</v>
      </c>
      <c r="S16" s="58" t="s">
        <v>383</v>
      </c>
      <c r="T16" t="s">
        <v>345</v>
      </c>
      <c r="U16">
        <v>69</v>
      </c>
      <c r="V16" t="s">
        <v>355</v>
      </c>
      <c r="Z16" t="s">
        <v>336</v>
      </c>
    </row>
    <row r="17" spans="1:26" x14ac:dyDescent="0.3">
      <c r="A17" t="s">
        <v>348</v>
      </c>
      <c r="B17" t="s">
        <v>353</v>
      </c>
      <c r="C17" t="s">
        <v>231</v>
      </c>
      <c r="D17" t="s">
        <v>333</v>
      </c>
      <c r="E17" t="s">
        <v>304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R17">
        <v>60</v>
      </c>
      <c r="S17" s="58" t="s">
        <v>383</v>
      </c>
      <c r="T17" t="s">
        <v>345</v>
      </c>
      <c r="U17">
        <v>69</v>
      </c>
      <c r="V17" t="s">
        <v>355</v>
      </c>
      <c r="Z17" t="s">
        <v>336</v>
      </c>
    </row>
    <row r="18" spans="1:26" x14ac:dyDescent="0.3">
      <c r="A18" t="s">
        <v>356</v>
      </c>
      <c r="B18" t="s">
        <v>357</v>
      </c>
      <c r="C18" t="s">
        <v>231</v>
      </c>
      <c r="D18" t="s">
        <v>316</v>
      </c>
      <c r="E18" t="s">
        <v>303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R18">
        <v>150</v>
      </c>
      <c r="S18" s="58" t="s">
        <v>384</v>
      </c>
      <c r="T18" t="s">
        <v>363</v>
      </c>
      <c r="U18">
        <v>172</v>
      </c>
      <c r="V18" t="s">
        <v>359</v>
      </c>
      <c r="W18">
        <v>1.1000000000000001</v>
      </c>
      <c r="X18">
        <v>18</v>
      </c>
      <c r="Y18">
        <v>265</v>
      </c>
      <c r="Z18" t="s">
        <v>336</v>
      </c>
    </row>
    <row r="19" spans="1:26" x14ac:dyDescent="0.3">
      <c r="A19" t="s">
        <v>356</v>
      </c>
      <c r="B19" t="s">
        <v>358</v>
      </c>
      <c r="C19" t="s">
        <v>231</v>
      </c>
      <c r="D19" t="s">
        <v>316</v>
      </c>
      <c r="E19" t="s">
        <v>303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R19">
        <v>22</v>
      </c>
      <c r="S19">
        <v>7</v>
      </c>
      <c r="T19" t="s">
        <v>344</v>
      </c>
      <c r="U19">
        <v>172</v>
      </c>
      <c r="V19" t="s">
        <v>359</v>
      </c>
      <c r="W19">
        <v>0.9</v>
      </c>
      <c r="Z19" t="s">
        <v>336</v>
      </c>
    </row>
    <row r="20" spans="1:26" x14ac:dyDescent="0.3">
      <c r="A20" t="s">
        <v>360</v>
      </c>
      <c r="B20" t="s">
        <v>361</v>
      </c>
      <c r="C20" t="s">
        <v>231</v>
      </c>
      <c r="D20" t="s">
        <v>316</v>
      </c>
      <c r="E20" t="s">
        <v>303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R20">
        <v>120</v>
      </c>
      <c r="S20">
        <v>2.5</v>
      </c>
      <c r="T20" t="s">
        <v>344</v>
      </c>
      <c r="U20">
        <v>200</v>
      </c>
      <c r="V20" t="s">
        <v>346</v>
      </c>
      <c r="W20">
        <v>1.1000000000000001</v>
      </c>
      <c r="Z20" t="s">
        <v>336</v>
      </c>
    </row>
    <row r="21" spans="1:26" x14ac:dyDescent="0.3">
      <c r="A21" t="s">
        <v>360</v>
      </c>
      <c r="B21" t="s">
        <v>362</v>
      </c>
      <c r="C21" t="s">
        <v>231</v>
      </c>
      <c r="D21" t="s">
        <v>333</v>
      </c>
      <c r="E21" t="s">
        <v>303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R21">
        <v>450</v>
      </c>
      <c r="S21">
        <v>7</v>
      </c>
      <c r="T21" t="s">
        <v>364</v>
      </c>
      <c r="U21">
        <v>75</v>
      </c>
      <c r="V21" t="s">
        <v>347</v>
      </c>
      <c r="W21">
        <v>1.5</v>
      </c>
      <c r="Z21" t="s">
        <v>336</v>
      </c>
    </row>
    <row r="22" spans="1:26" x14ac:dyDescent="0.3">
      <c r="A22" t="s">
        <v>365</v>
      </c>
      <c r="B22" t="s">
        <v>366</v>
      </c>
      <c r="C22" t="s">
        <v>231</v>
      </c>
      <c r="D22" t="s">
        <v>316</v>
      </c>
      <c r="E22" t="s">
        <v>303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R22">
        <v>150</v>
      </c>
      <c r="S22">
        <v>1</v>
      </c>
      <c r="T22" t="s">
        <v>344</v>
      </c>
      <c r="U22">
        <v>120</v>
      </c>
      <c r="V22" t="s">
        <v>327</v>
      </c>
      <c r="W22">
        <v>0.97</v>
      </c>
      <c r="Z22" t="s">
        <v>336</v>
      </c>
    </row>
    <row r="23" spans="1:26" x14ac:dyDescent="0.3">
      <c r="A23" t="s">
        <v>365</v>
      </c>
      <c r="B23" t="s">
        <v>367</v>
      </c>
      <c r="C23" t="s">
        <v>231</v>
      </c>
      <c r="D23" t="s">
        <v>316</v>
      </c>
      <c r="E23" t="s">
        <v>303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R23">
        <v>30</v>
      </c>
      <c r="S23">
        <v>7</v>
      </c>
      <c r="T23" t="s">
        <v>344</v>
      </c>
      <c r="U23">
        <v>175</v>
      </c>
      <c r="V23" t="s">
        <v>346</v>
      </c>
      <c r="Z23" t="s">
        <v>336</v>
      </c>
    </row>
    <row r="24" spans="1:26" x14ac:dyDescent="0.3">
      <c r="A24" t="s">
        <v>365</v>
      </c>
      <c r="B24" t="s">
        <v>367</v>
      </c>
      <c r="C24" t="s">
        <v>231</v>
      </c>
      <c r="D24" t="s">
        <v>316</v>
      </c>
      <c r="E24" t="s">
        <v>303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R24">
        <v>240</v>
      </c>
      <c r="S24">
        <v>1</v>
      </c>
      <c r="T24" t="s">
        <v>344</v>
      </c>
      <c r="U24">
        <v>210</v>
      </c>
      <c r="V24" t="s">
        <v>327</v>
      </c>
      <c r="Z24" t="s">
        <v>336</v>
      </c>
    </row>
    <row r="25" spans="1:26" x14ac:dyDescent="0.3">
      <c r="A25" t="s">
        <v>365</v>
      </c>
      <c r="B25" t="s">
        <v>367</v>
      </c>
      <c r="C25" t="s">
        <v>231</v>
      </c>
      <c r="D25" t="s">
        <v>333</v>
      </c>
      <c r="E25" t="s">
        <v>303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R25">
        <v>30</v>
      </c>
      <c r="S25">
        <v>7</v>
      </c>
      <c r="T25" t="s">
        <v>344</v>
      </c>
      <c r="U25">
        <v>175</v>
      </c>
      <c r="V25" t="s">
        <v>327</v>
      </c>
      <c r="W25">
        <v>0.8</v>
      </c>
      <c r="Z25" t="s">
        <v>336</v>
      </c>
    </row>
    <row r="26" spans="1:26" x14ac:dyDescent="0.3">
      <c r="A26" t="s">
        <v>365</v>
      </c>
      <c r="B26" t="s">
        <v>367</v>
      </c>
      <c r="C26" t="s">
        <v>231</v>
      </c>
      <c r="D26" t="s">
        <v>333</v>
      </c>
      <c r="E26" t="s">
        <v>303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R26">
        <v>625</v>
      </c>
      <c r="S26" t="s">
        <v>380</v>
      </c>
      <c r="T26" t="s">
        <v>364</v>
      </c>
      <c r="U26">
        <v>105</v>
      </c>
      <c r="V26" t="s">
        <v>347</v>
      </c>
      <c r="Z26" t="s">
        <v>336</v>
      </c>
    </row>
    <row r="27" spans="1:26" x14ac:dyDescent="0.3">
      <c r="A27" t="s">
        <v>365</v>
      </c>
      <c r="B27" t="s">
        <v>367</v>
      </c>
      <c r="C27" t="s">
        <v>231</v>
      </c>
      <c r="D27" t="s">
        <v>333</v>
      </c>
      <c r="E27" t="s">
        <v>304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R27">
        <v>625</v>
      </c>
      <c r="S27" t="s">
        <v>380</v>
      </c>
      <c r="T27" t="s">
        <v>364</v>
      </c>
      <c r="U27">
        <v>105</v>
      </c>
      <c r="V27" t="s">
        <v>347</v>
      </c>
      <c r="Z27" t="s">
        <v>336</v>
      </c>
    </row>
    <row r="28" spans="1:26" x14ac:dyDescent="0.3">
      <c r="A28" t="s">
        <v>257</v>
      </c>
      <c r="B28" t="s">
        <v>368</v>
      </c>
      <c r="C28" t="s">
        <v>231</v>
      </c>
      <c r="D28" t="s">
        <v>333</v>
      </c>
      <c r="E28" t="s">
        <v>304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R28">
        <v>250</v>
      </c>
      <c r="S28" t="s">
        <v>380</v>
      </c>
      <c r="T28" t="s">
        <v>364</v>
      </c>
      <c r="U28">
        <v>215</v>
      </c>
      <c r="V28" t="s">
        <v>359</v>
      </c>
      <c r="Z28" t="s">
        <v>336</v>
      </c>
    </row>
    <row r="29" spans="1:26" x14ac:dyDescent="0.3">
      <c r="A29" t="s">
        <v>257</v>
      </c>
      <c r="B29" t="s">
        <v>368</v>
      </c>
      <c r="C29" t="s">
        <v>231</v>
      </c>
      <c r="D29" t="s">
        <v>342</v>
      </c>
      <c r="E29" t="s">
        <v>303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T29" t="s">
        <v>364</v>
      </c>
      <c r="U29">
        <v>35</v>
      </c>
      <c r="V29" t="s">
        <v>347</v>
      </c>
      <c r="Z29" t="s">
        <v>336</v>
      </c>
    </row>
    <row r="30" spans="1:26" x14ac:dyDescent="0.3">
      <c r="A30" t="s">
        <v>257</v>
      </c>
      <c r="B30" t="s">
        <v>368</v>
      </c>
      <c r="C30" t="s">
        <v>231</v>
      </c>
      <c r="D30" t="s">
        <v>342</v>
      </c>
      <c r="E30" t="s">
        <v>303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R30">
        <v>75</v>
      </c>
      <c r="T30" t="s">
        <v>364</v>
      </c>
      <c r="U30">
        <v>20</v>
      </c>
      <c r="V30" t="s">
        <v>359</v>
      </c>
      <c r="Z30" t="s">
        <v>336</v>
      </c>
    </row>
    <row r="31" spans="1:26" x14ac:dyDescent="0.3">
      <c r="A31" t="s">
        <v>215</v>
      </c>
      <c r="B31" t="s">
        <v>369</v>
      </c>
      <c r="C31" t="s">
        <v>231</v>
      </c>
      <c r="D31" t="s">
        <v>316</v>
      </c>
      <c r="E31" t="s">
        <v>303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R31">
        <v>270</v>
      </c>
      <c r="S31" t="s">
        <v>385</v>
      </c>
      <c r="T31" t="s">
        <v>364</v>
      </c>
      <c r="U31">
        <v>180</v>
      </c>
      <c r="V31" t="s">
        <v>346</v>
      </c>
      <c r="X31">
        <v>10</v>
      </c>
      <c r="Y31" t="s">
        <v>394</v>
      </c>
      <c r="Z31" t="s">
        <v>336</v>
      </c>
    </row>
    <row r="32" spans="1:26" x14ac:dyDescent="0.3">
      <c r="A32" t="s">
        <v>215</v>
      </c>
      <c r="B32" t="s">
        <v>370</v>
      </c>
      <c r="C32" t="s">
        <v>231</v>
      </c>
      <c r="D32" t="s">
        <v>333</v>
      </c>
      <c r="E32" t="s">
        <v>303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R32">
        <v>350</v>
      </c>
      <c r="S32" t="s">
        <v>386</v>
      </c>
      <c r="T32" t="s">
        <v>364</v>
      </c>
      <c r="U32">
        <v>240</v>
      </c>
      <c r="V32" t="s">
        <v>346</v>
      </c>
      <c r="Z32" t="s">
        <v>336</v>
      </c>
    </row>
    <row r="33" spans="1:26" x14ac:dyDescent="0.3">
      <c r="A33" t="s">
        <v>215</v>
      </c>
      <c r="B33" t="s">
        <v>371</v>
      </c>
      <c r="C33" t="s">
        <v>231</v>
      </c>
      <c r="D33" t="s">
        <v>333</v>
      </c>
      <c r="E33" t="s">
        <v>304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R33">
        <v>270</v>
      </c>
      <c r="S33" t="s">
        <v>386</v>
      </c>
      <c r="T33" t="s">
        <v>364</v>
      </c>
      <c r="U33">
        <v>180</v>
      </c>
      <c r="V33" t="s">
        <v>346</v>
      </c>
      <c r="Z33" t="s">
        <v>336</v>
      </c>
    </row>
    <row r="34" spans="1:26" x14ac:dyDescent="0.3">
      <c r="A34" t="s">
        <v>178</v>
      </c>
      <c r="B34" t="s">
        <v>391</v>
      </c>
      <c r="C34" t="s">
        <v>231</v>
      </c>
      <c r="D34" t="s">
        <v>333</v>
      </c>
      <c r="E34" t="s">
        <v>303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R34">
        <v>300</v>
      </c>
      <c r="S34" t="s">
        <v>390</v>
      </c>
      <c r="T34" t="s">
        <v>364</v>
      </c>
      <c r="U34">
        <v>76</v>
      </c>
      <c r="V34" t="s">
        <v>327</v>
      </c>
      <c r="W34">
        <v>0.8</v>
      </c>
      <c r="Z34" t="s">
        <v>336</v>
      </c>
    </row>
  </sheetData>
  <hyperlinks>
    <hyperlink ref="Z2" r:id="rId1"/>
    <hyperlink ref="Z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"/>
    </sheetView>
  </sheetViews>
  <sheetFormatPr defaultRowHeight="14.4" x14ac:dyDescent="0.3"/>
  <sheetData>
    <row r="1" spans="1:24" x14ac:dyDescent="0.3">
      <c r="A1" s="3" t="s">
        <v>226</v>
      </c>
      <c r="B1" s="3" t="s">
        <v>171</v>
      </c>
      <c r="C1" s="3" t="s">
        <v>161</v>
      </c>
      <c r="D1" s="3" t="s">
        <v>301</v>
      </c>
      <c r="E1" s="3" t="s">
        <v>302</v>
      </c>
      <c r="F1" s="3" t="s">
        <v>271</v>
      </c>
      <c r="G1" s="3" t="s">
        <v>243</v>
      </c>
      <c r="H1" s="3" t="s">
        <v>244</v>
      </c>
      <c r="I1" s="3" t="s">
        <v>247</v>
      </c>
      <c r="J1" s="3" t="s">
        <v>245</v>
      </c>
      <c r="K1" s="3" t="s">
        <v>246</v>
      </c>
      <c r="L1" s="3" t="s">
        <v>119</v>
      </c>
      <c r="M1" s="3" t="s">
        <v>252</v>
      </c>
      <c r="N1" s="3" t="s">
        <v>253</v>
      </c>
      <c r="O1" s="3" t="s">
        <v>299</v>
      </c>
      <c r="P1" s="3" t="s">
        <v>300</v>
      </c>
      <c r="Q1" s="3" t="s">
        <v>322</v>
      </c>
      <c r="R1" s="3" t="s">
        <v>376</v>
      </c>
      <c r="S1" s="3" t="s">
        <v>387</v>
      </c>
      <c r="T1" s="3" t="s">
        <v>343</v>
      </c>
      <c r="U1" s="3" t="s">
        <v>323</v>
      </c>
      <c r="V1" s="3" t="s">
        <v>326</v>
      </c>
      <c r="W1" s="3" t="s">
        <v>325</v>
      </c>
      <c r="X1" s="3" t="s">
        <v>172</v>
      </c>
    </row>
    <row r="2" spans="1:24" x14ac:dyDescent="0.3">
      <c r="A2" t="s">
        <v>372</v>
      </c>
      <c r="B2" t="s">
        <v>373</v>
      </c>
      <c r="C2" t="s">
        <v>231</v>
      </c>
      <c r="D2" t="s">
        <v>333</v>
      </c>
      <c r="E2" t="s">
        <v>303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388</v>
      </c>
      <c r="T2" t="s">
        <v>364</v>
      </c>
      <c r="U2">
        <v>24</v>
      </c>
      <c r="V2" t="s">
        <v>347</v>
      </c>
      <c r="X2" t="s">
        <v>336</v>
      </c>
    </row>
    <row r="3" spans="1:24" x14ac:dyDescent="0.3">
      <c r="A3" t="s">
        <v>178</v>
      </c>
      <c r="B3" t="s">
        <v>389</v>
      </c>
      <c r="C3" t="s">
        <v>231</v>
      </c>
      <c r="D3" t="s">
        <v>333</v>
      </c>
      <c r="E3" t="s">
        <v>303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390</v>
      </c>
      <c r="T3" t="s">
        <v>364</v>
      </c>
      <c r="U3">
        <v>19</v>
      </c>
      <c r="V3" t="s">
        <v>327</v>
      </c>
      <c r="X3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7.21875" bestFit="1" customWidth="1"/>
    <col min="2" max="2" width="18.5546875" bestFit="1" customWidth="1"/>
  </cols>
  <sheetData>
    <row r="1" spans="1:3" x14ac:dyDescent="0.3">
      <c r="B1" t="s">
        <v>293</v>
      </c>
      <c r="C1" t="s">
        <v>172</v>
      </c>
    </row>
    <row r="2" spans="1:3" x14ac:dyDescent="0.3">
      <c r="A2" t="s">
        <v>292</v>
      </c>
      <c r="B2">
        <v>75</v>
      </c>
      <c r="C2" t="s">
        <v>291</v>
      </c>
    </row>
    <row r="3" spans="1:3" x14ac:dyDescent="0.3">
      <c r="A3" t="s">
        <v>294</v>
      </c>
      <c r="B3">
        <v>16.8</v>
      </c>
      <c r="C3" t="s">
        <v>291</v>
      </c>
    </row>
    <row r="6" spans="1:3" x14ac:dyDescent="0.3">
      <c r="B6" t="s">
        <v>296</v>
      </c>
      <c r="C6" t="s">
        <v>172</v>
      </c>
    </row>
    <row r="7" spans="1:3" x14ac:dyDescent="0.3">
      <c r="A7" t="s">
        <v>259</v>
      </c>
      <c r="B7" t="s">
        <v>297</v>
      </c>
      <c r="C7" t="s">
        <v>291</v>
      </c>
    </row>
    <row r="8" spans="1:3" x14ac:dyDescent="0.3">
      <c r="A8" t="s">
        <v>295</v>
      </c>
      <c r="B8" t="s">
        <v>298</v>
      </c>
      <c r="C8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ICEV engines</vt:lpstr>
      <vt:lpstr>Engines mass</vt:lpstr>
      <vt:lpstr>Electric trucks</vt:lpstr>
      <vt:lpstr>Fuel cell trucks</vt:lpstr>
      <vt:lpstr>Diesel buses</vt:lpstr>
      <vt:lpstr>Hybrid buses</vt:lpstr>
      <vt:lpstr>Battery electric buses</vt:lpstr>
      <vt:lpstr>PHEV-buses</vt:lpstr>
      <vt:lpstr>Passenger</vt:lpstr>
      <vt:lpstr>BEV motors</vt:lpstr>
      <vt:lpstr>BEV chargers</vt:lpstr>
      <vt:lpstr>Loading factors</vt:lpstr>
      <vt:lpstr>battery sizing</vt:lpstr>
      <vt:lpstr>weight composition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2021-03-30T12:28:45Z</dcterms:modified>
</cp:coreProperties>
</file>