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bus\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parameters'!$A$2:$AB$145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8" i="22" l="1"/>
  <c r="AA8" i="22"/>
  <c r="AB7" i="22"/>
  <c r="AA7" i="22"/>
  <c r="Y8" i="22"/>
  <c r="X8" i="22"/>
  <c r="Y7" i="22"/>
  <c r="X7" i="22"/>
  <c r="V8" i="22"/>
  <c r="U8" i="22"/>
  <c r="V7" i="22"/>
  <c r="U7" i="22"/>
  <c r="S8" i="22"/>
  <c r="R8" i="22"/>
  <c r="S7" i="22"/>
  <c r="R7" i="22"/>
  <c r="P8" i="22"/>
  <c r="O8" i="22"/>
  <c r="P7" i="22"/>
  <c r="O7" i="22"/>
  <c r="M8" i="22"/>
  <c r="L8" i="22"/>
  <c r="M7" i="22"/>
  <c r="L7" i="22"/>
  <c r="AB90" i="22"/>
  <c r="AA90" i="22"/>
  <c r="AB89" i="22"/>
  <c r="AA89" i="22"/>
  <c r="AB88" i="22"/>
  <c r="AA88" i="22"/>
  <c r="AB87" i="22"/>
  <c r="AA87" i="22"/>
  <c r="AB86" i="22"/>
  <c r="AA86" i="22"/>
  <c r="AB85" i="22"/>
  <c r="AA85" i="22"/>
  <c r="Y90" i="22"/>
  <c r="X90" i="22"/>
  <c r="Y89" i="22"/>
  <c r="X89" i="22"/>
  <c r="Y88" i="22"/>
  <c r="X88" i="22"/>
  <c r="Y87" i="22"/>
  <c r="X87" i="22"/>
  <c r="Y86" i="22"/>
  <c r="X86" i="22"/>
  <c r="Y85" i="22"/>
  <c r="X85" i="22"/>
  <c r="V90" i="22"/>
  <c r="U90" i="22"/>
  <c r="V89" i="22"/>
  <c r="U89" i="22"/>
  <c r="V88" i="22"/>
  <c r="U88" i="22"/>
  <c r="V87" i="22"/>
  <c r="U87" i="22"/>
  <c r="V86" i="22"/>
  <c r="U86" i="22"/>
  <c r="V85" i="22"/>
  <c r="U85" i="22"/>
  <c r="S90" i="22"/>
  <c r="R90" i="22"/>
  <c r="S89" i="22"/>
  <c r="R89" i="22"/>
  <c r="S88" i="22"/>
  <c r="R88" i="22"/>
  <c r="S87" i="22"/>
  <c r="R87" i="22"/>
  <c r="S86" i="22"/>
  <c r="R86" i="22"/>
  <c r="S85" i="22"/>
  <c r="R85" i="22"/>
  <c r="P90" i="22"/>
  <c r="O90" i="22"/>
  <c r="P89" i="22"/>
  <c r="O89" i="22"/>
  <c r="P88" i="22"/>
  <c r="O88" i="22"/>
  <c r="P87" i="22"/>
  <c r="O87" i="22"/>
  <c r="P86" i="22"/>
  <c r="O86" i="22"/>
  <c r="P85" i="22"/>
  <c r="O85" i="22"/>
  <c r="AB12" i="22"/>
  <c r="AA12" i="22"/>
  <c r="AB11" i="22"/>
  <c r="AA11" i="22"/>
  <c r="AB10" i="22"/>
  <c r="AA10" i="22"/>
  <c r="Y12" i="22"/>
  <c r="X12" i="22"/>
  <c r="Y11" i="22"/>
  <c r="X11" i="22"/>
  <c r="Y10" i="22"/>
  <c r="X10" i="22"/>
  <c r="V12" i="22"/>
  <c r="U12" i="22"/>
  <c r="V11" i="22"/>
  <c r="U11" i="22"/>
  <c r="V10" i="22"/>
  <c r="U10" i="22"/>
  <c r="S12" i="22"/>
  <c r="R12" i="22"/>
  <c r="S11" i="22"/>
  <c r="R11" i="22"/>
  <c r="S10" i="22"/>
  <c r="R10" i="22"/>
  <c r="P12" i="22"/>
  <c r="O12" i="22"/>
  <c r="P11" i="22"/>
  <c r="O11" i="22"/>
  <c r="P10" i="22"/>
  <c r="O10" i="22"/>
  <c r="AB125" i="22"/>
  <c r="AA125" i="22"/>
  <c r="Y125" i="22"/>
  <c r="X125" i="22"/>
  <c r="V125" i="22"/>
  <c r="U125" i="22"/>
  <c r="S125" i="22"/>
  <c r="R125" i="22"/>
  <c r="P125" i="22"/>
  <c r="O125" i="22"/>
  <c r="AB124" i="22"/>
  <c r="AA124" i="22"/>
  <c r="Y124" i="22"/>
  <c r="X124" i="22"/>
  <c r="V124" i="22"/>
  <c r="U124" i="22"/>
  <c r="S124" i="22"/>
  <c r="R124" i="22"/>
  <c r="P124" i="22"/>
  <c r="O124" i="22"/>
  <c r="M124" i="22"/>
  <c r="L124" i="22"/>
  <c r="AB122" i="22"/>
  <c r="AA122" i="22"/>
  <c r="Y122" i="22"/>
  <c r="X122" i="22"/>
  <c r="V122" i="22"/>
  <c r="U122" i="22"/>
  <c r="S122" i="22"/>
  <c r="R122" i="22"/>
  <c r="P122" i="22"/>
  <c r="O122" i="22"/>
  <c r="M122" i="22"/>
  <c r="L122" i="22"/>
  <c r="AB120" i="22"/>
  <c r="AA120" i="22"/>
  <c r="Y120" i="22"/>
  <c r="X120" i="22"/>
  <c r="V120" i="22"/>
  <c r="U120" i="22"/>
  <c r="S120" i="22"/>
  <c r="R120" i="22"/>
  <c r="P120" i="22"/>
  <c r="O120" i="22"/>
  <c r="AB119" i="22"/>
  <c r="AA119" i="22"/>
  <c r="Y119" i="22"/>
  <c r="X119" i="22"/>
  <c r="V119" i="22"/>
  <c r="U119" i="22"/>
  <c r="S119" i="22"/>
  <c r="R119" i="22"/>
  <c r="P119" i="22"/>
  <c r="O119" i="22"/>
  <c r="AB118" i="22"/>
  <c r="AA118" i="22"/>
  <c r="Y118" i="22"/>
  <c r="X118" i="22"/>
  <c r="V118" i="22"/>
  <c r="U118" i="22"/>
  <c r="S118" i="22"/>
  <c r="R118" i="22"/>
  <c r="P118" i="22"/>
  <c r="O118" i="22"/>
  <c r="AB117" i="22"/>
  <c r="AA117" i="22"/>
  <c r="Y117" i="22"/>
  <c r="X117" i="22"/>
  <c r="V117" i="22"/>
  <c r="U117" i="22"/>
  <c r="S117" i="22"/>
  <c r="R117" i="22"/>
  <c r="P117" i="22"/>
  <c r="O117" i="22"/>
  <c r="AB116" i="22"/>
  <c r="AA116" i="22"/>
  <c r="Y116" i="22"/>
  <c r="X116" i="22"/>
  <c r="V116" i="22"/>
  <c r="U116" i="22"/>
  <c r="S116" i="22"/>
  <c r="R116" i="22"/>
  <c r="P116" i="22"/>
  <c r="O116" i="22"/>
  <c r="AB115" i="22"/>
  <c r="AA115" i="22"/>
  <c r="Y115" i="22"/>
  <c r="X115" i="22"/>
  <c r="V115" i="22"/>
  <c r="U115" i="22"/>
  <c r="S115" i="22"/>
  <c r="R115" i="22"/>
  <c r="P115" i="22"/>
  <c r="O115" i="22"/>
  <c r="L120" i="22"/>
  <c r="M120" i="22"/>
  <c r="L119" i="22"/>
  <c r="M119" i="22"/>
  <c r="L118" i="22"/>
  <c r="M118" i="22"/>
  <c r="L117" i="22"/>
  <c r="M117" i="22"/>
  <c r="L116" i="22"/>
  <c r="M116" i="22"/>
  <c r="L115" i="22"/>
  <c r="M115" i="22"/>
  <c r="AB114" i="22"/>
  <c r="AA114" i="22"/>
  <c r="Y114" i="22"/>
  <c r="X114" i="22"/>
  <c r="V114" i="22"/>
  <c r="U114" i="22"/>
  <c r="S114" i="22"/>
  <c r="R114" i="22"/>
  <c r="P114" i="22"/>
  <c r="O114" i="22"/>
  <c r="AB113" i="22"/>
  <c r="AA113" i="22"/>
  <c r="Y113" i="22"/>
  <c r="X113" i="22"/>
  <c r="V113" i="22"/>
  <c r="U113" i="22"/>
  <c r="S113" i="22"/>
  <c r="R113" i="22"/>
  <c r="P113" i="22"/>
  <c r="O113" i="22"/>
  <c r="AB112" i="22"/>
  <c r="AA112" i="22"/>
  <c r="Y112" i="22"/>
  <c r="X112" i="22"/>
  <c r="V112" i="22"/>
  <c r="U112" i="22"/>
  <c r="S112" i="22"/>
  <c r="R112" i="22"/>
  <c r="P112" i="22"/>
  <c r="O112" i="22"/>
  <c r="AB111" i="22"/>
  <c r="AA111" i="22"/>
  <c r="Y111" i="22"/>
  <c r="X111" i="22"/>
  <c r="V111" i="22"/>
  <c r="U111" i="22"/>
  <c r="S111" i="22"/>
  <c r="R111" i="22"/>
  <c r="P111" i="22"/>
  <c r="O111" i="22"/>
  <c r="AB110" i="22"/>
  <c r="AA110" i="22"/>
  <c r="Y110" i="22"/>
  <c r="X110" i="22"/>
  <c r="V110" i="22"/>
  <c r="U110" i="22"/>
  <c r="S110" i="22"/>
  <c r="R110" i="22"/>
  <c r="P110" i="22"/>
  <c r="O110" i="22"/>
  <c r="AB109" i="22"/>
  <c r="AA109" i="22"/>
  <c r="Y109" i="22"/>
  <c r="X109" i="22"/>
  <c r="V109" i="22"/>
  <c r="U109" i="22"/>
  <c r="S109" i="22"/>
  <c r="R109" i="22"/>
  <c r="P109" i="22"/>
  <c r="O109" i="22"/>
  <c r="M114" i="22"/>
  <c r="L114" i="22"/>
  <c r="M113" i="22"/>
  <c r="L113" i="22"/>
  <c r="L112" i="22"/>
  <c r="M112" i="22"/>
  <c r="L111" i="22"/>
  <c r="M111" i="22"/>
  <c r="L110" i="22"/>
  <c r="M110" i="22"/>
  <c r="L109" i="22"/>
  <c r="M109" i="22"/>
  <c r="AB108" i="22"/>
  <c r="AA108" i="22"/>
  <c r="Y108" i="22"/>
  <c r="X108" i="22"/>
  <c r="V108" i="22"/>
  <c r="U108" i="22"/>
  <c r="S108" i="22"/>
  <c r="R108" i="22"/>
  <c r="P108" i="22"/>
  <c r="O108" i="22"/>
  <c r="AB107" i="22"/>
  <c r="AA107" i="22"/>
  <c r="Y107" i="22"/>
  <c r="X107" i="22"/>
  <c r="V107" i="22"/>
  <c r="U107" i="22"/>
  <c r="S107" i="22"/>
  <c r="R107" i="22"/>
  <c r="P107" i="22"/>
  <c r="O107" i="22"/>
  <c r="AB106" i="22"/>
  <c r="AA106" i="22"/>
  <c r="Y106" i="22"/>
  <c r="X106" i="22"/>
  <c r="V106" i="22"/>
  <c r="U106" i="22"/>
  <c r="S106" i="22"/>
  <c r="R106" i="22"/>
  <c r="P106" i="22"/>
  <c r="O106" i="22"/>
  <c r="AB105" i="22"/>
  <c r="AA105" i="22"/>
  <c r="Y105" i="22"/>
  <c r="X105" i="22"/>
  <c r="V105" i="22"/>
  <c r="U105" i="22"/>
  <c r="S105" i="22"/>
  <c r="R105" i="22"/>
  <c r="P105" i="22"/>
  <c r="O105" i="22"/>
  <c r="AB104" i="22"/>
  <c r="AA104" i="22"/>
  <c r="Y104" i="22"/>
  <c r="X104" i="22"/>
  <c r="V104" i="22"/>
  <c r="U104" i="22"/>
  <c r="S104" i="22"/>
  <c r="R104" i="22"/>
  <c r="P104" i="22"/>
  <c r="O104" i="22"/>
  <c r="AB103" i="22"/>
  <c r="AA103" i="22"/>
  <c r="Y103" i="22"/>
  <c r="X103" i="22"/>
  <c r="V103" i="22"/>
  <c r="U103" i="22"/>
  <c r="S103" i="22"/>
  <c r="R103" i="22"/>
  <c r="P103" i="22"/>
  <c r="O103" i="22"/>
  <c r="L108" i="22"/>
  <c r="M108" i="22"/>
  <c r="L107" i="22"/>
  <c r="M107" i="22"/>
  <c r="L106" i="22"/>
  <c r="M106" i="22"/>
  <c r="L105" i="22"/>
  <c r="M105" i="22"/>
  <c r="L104" i="22"/>
  <c r="M104" i="22"/>
  <c r="L103" i="22"/>
  <c r="M103" i="22"/>
  <c r="AB102" i="22"/>
  <c r="AA102" i="22"/>
  <c r="AB101" i="22"/>
  <c r="AA101" i="22"/>
  <c r="AB100" i="22"/>
  <c r="AA100" i="22"/>
  <c r="AB99" i="22"/>
  <c r="AA99" i="22"/>
  <c r="AB98" i="22"/>
  <c r="AA98" i="22"/>
  <c r="AB97" i="22"/>
  <c r="AA97" i="22"/>
  <c r="Y102" i="22"/>
  <c r="X102" i="22"/>
  <c r="Y101" i="22"/>
  <c r="X101" i="22"/>
  <c r="Y100" i="22"/>
  <c r="X100" i="22"/>
  <c r="Y99" i="22"/>
  <c r="X99" i="22"/>
  <c r="Y98" i="22"/>
  <c r="X98" i="22"/>
  <c r="Y97" i="22"/>
  <c r="X97" i="22"/>
  <c r="V102" i="22"/>
  <c r="U102" i="22"/>
  <c r="V101" i="22"/>
  <c r="U101" i="22"/>
  <c r="V100" i="22"/>
  <c r="U100" i="22"/>
  <c r="V99" i="22"/>
  <c r="U99" i="22"/>
  <c r="V98" i="22"/>
  <c r="U98" i="22"/>
  <c r="V97" i="22"/>
  <c r="U97" i="22"/>
  <c r="S102" i="22"/>
  <c r="R102" i="22"/>
  <c r="S101" i="22"/>
  <c r="R101" i="22"/>
  <c r="S100" i="22"/>
  <c r="R100" i="22"/>
  <c r="S99" i="22"/>
  <c r="R99" i="22"/>
  <c r="S98" i="22"/>
  <c r="R98" i="22"/>
  <c r="S97" i="22"/>
  <c r="R97" i="22"/>
  <c r="P102" i="22"/>
  <c r="O102" i="22"/>
  <c r="P101" i="22"/>
  <c r="O101" i="22"/>
  <c r="P100" i="22"/>
  <c r="O100" i="22"/>
  <c r="P99" i="22"/>
  <c r="O99" i="22"/>
  <c r="P98" i="22"/>
  <c r="O98" i="22"/>
  <c r="P97" i="22"/>
  <c r="O97" i="22"/>
  <c r="L102" i="22"/>
  <c r="M102" i="22"/>
  <c r="L101" i="22"/>
  <c r="M101" i="22"/>
  <c r="L100" i="22"/>
  <c r="M100" i="22"/>
  <c r="L99" i="22"/>
  <c r="M99" i="22"/>
  <c r="L98" i="22"/>
  <c r="M98" i="22"/>
  <c r="L97" i="22"/>
  <c r="M97" i="22"/>
  <c r="AB96" i="22"/>
  <c r="AA96" i="22"/>
  <c r="Y96" i="22"/>
  <c r="X96" i="22"/>
  <c r="V96" i="22"/>
  <c r="U96" i="22"/>
  <c r="S96" i="22"/>
  <c r="R96" i="22"/>
  <c r="P96" i="22"/>
  <c r="O96" i="22"/>
  <c r="AB95" i="22"/>
  <c r="AA95" i="22"/>
  <c r="Y95" i="22"/>
  <c r="X95" i="22"/>
  <c r="V95" i="22"/>
  <c r="U95" i="22"/>
  <c r="S95" i="22"/>
  <c r="R95" i="22"/>
  <c r="P95" i="22"/>
  <c r="O95" i="22"/>
  <c r="AB94" i="22"/>
  <c r="AA94" i="22"/>
  <c r="Y94" i="22"/>
  <c r="X94" i="22"/>
  <c r="V94" i="22"/>
  <c r="U94" i="22"/>
  <c r="S94" i="22"/>
  <c r="R94" i="22"/>
  <c r="P94" i="22"/>
  <c r="O94" i="22"/>
  <c r="AB93" i="22"/>
  <c r="AA93" i="22"/>
  <c r="Y93" i="22"/>
  <c r="X93" i="22"/>
  <c r="V93" i="22"/>
  <c r="U93" i="22"/>
  <c r="S93" i="22"/>
  <c r="R93" i="22"/>
  <c r="P93" i="22"/>
  <c r="O93" i="22"/>
  <c r="AB92" i="22"/>
  <c r="AA92" i="22"/>
  <c r="Y92" i="22"/>
  <c r="X92" i="22"/>
  <c r="V92" i="22"/>
  <c r="U92" i="22"/>
  <c r="S92" i="22"/>
  <c r="R92" i="22"/>
  <c r="P92" i="22"/>
  <c r="O92" i="22"/>
  <c r="AB91" i="22"/>
  <c r="AA91" i="22"/>
  <c r="Y91" i="22"/>
  <c r="X91" i="22"/>
  <c r="V91" i="22"/>
  <c r="U91" i="22"/>
  <c r="S91" i="22"/>
  <c r="R91" i="22"/>
  <c r="P91" i="22"/>
  <c r="O91" i="22"/>
  <c r="M96" i="22"/>
  <c r="L96" i="22"/>
  <c r="M95" i="22"/>
  <c r="L95" i="22"/>
  <c r="M94" i="22"/>
  <c r="L94" i="22"/>
  <c r="M93" i="22"/>
  <c r="L93" i="22"/>
  <c r="M92" i="22"/>
  <c r="L92" i="22"/>
  <c r="M91" i="22"/>
  <c r="L91" i="22"/>
  <c r="M90" i="22"/>
  <c r="L90" i="22"/>
  <c r="M89" i="22"/>
  <c r="L89" i="22"/>
  <c r="M88" i="22"/>
  <c r="L88" i="22"/>
  <c r="M87" i="22"/>
  <c r="L87" i="22"/>
  <c r="M86" i="22"/>
  <c r="L86" i="22"/>
  <c r="M85" i="22"/>
  <c r="L85" i="22"/>
  <c r="AB82" i="22"/>
  <c r="AA82" i="22"/>
  <c r="Y82" i="22"/>
  <c r="X82" i="22"/>
  <c r="V82" i="22"/>
  <c r="U82" i="22"/>
  <c r="S82" i="22"/>
  <c r="R82" i="22"/>
  <c r="P82" i="22"/>
  <c r="O82" i="22"/>
  <c r="AB81" i="22"/>
  <c r="AA81" i="22"/>
  <c r="Y81" i="22"/>
  <c r="X81" i="22"/>
  <c r="V81" i="22"/>
  <c r="U81" i="22"/>
  <c r="S81" i="22"/>
  <c r="R81" i="22"/>
  <c r="P81" i="22"/>
  <c r="O81" i="22"/>
  <c r="AB80" i="22"/>
  <c r="AA80" i="22"/>
  <c r="Y80" i="22"/>
  <c r="X80" i="22"/>
  <c r="V80" i="22"/>
  <c r="U80" i="22"/>
  <c r="S80" i="22"/>
  <c r="R80" i="22"/>
  <c r="P80" i="22"/>
  <c r="O80" i="22"/>
  <c r="AB79" i="22"/>
  <c r="AA79" i="22"/>
  <c r="Y79" i="22"/>
  <c r="X79" i="22"/>
  <c r="V79" i="22"/>
  <c r="U79" i="22"/>
  <c r="S79" i="22"/>
  <c r="R79" i="22"/>
  <c r="P79" i="22"/>
  <c r="O79" i="22"/>
  <c r="AB78" i="22"/>
  <c r="AA78" i="22"/>
  <c r="Y78" i="22"/>
  <c r="X78" i="22"/>
  <c r="V78" i="22"/>
  <c r="U78" i="22"/>
  <c r="S78" i="22"/>
  <c r="R78" i="22"/>
  <c r="P78" i="22"/>
  <c r="O78" i="22"/>
  <c r="AB77" i="22"/>
  <c r="AA77" i="22"/>
  <c r="Y77" i="22"/>
  <c r="X77" i="22"/>
  <c r="V77" i="22"/>
  <c r="U77" i="22"/>
  <c r="S77" i="22"/>
  <c r="R77" i="22"/>
  <c r="P77" i="22"/>
  <c r="O77" i="22"/>
  <c r="M82" i="22"/>
  <c r="L82" i="22"/>
  <c r="M81" i="22"/>
  <c r="L81" i="22"/>
  <c r="M80" i="22"/>
  <c r="L80" i="22"/>
  <c r="M79" i="22"/>
  <c r="L79" i="22"/>
  <c r="M78" i="22"/>
  <c r="L78" i="22"/>
  <c r="M77" i="22"/>
  <c r="L77" i="22"/>
  <c r="Z72" i="22"/>
  <c r="AA72" i="22" s="1"/>
  <c r="W72" i="22"/>
  <c r="X72" i="22" s="1"/>
  <c r="T72" i="22"/>
  <c r="U72" i="22" s="1"/>
  <c r="Q72" i="22"/>
  <c r="S72" i="22" s="1"/>
  <c r="N72" i="22"/>
  <c r="P72" i="22" s="1"/>
  <c r="Z71" i="22"/>
  <c r="AA71" i="22" s="1"/>
  <c r="W71" i="22"/>
  <c r="Y71" i="22" s="1"/>
  <c r="T71" i="22"/>
  <c r="V71" i="22" s="1"/>
  <c r="Q71" i="22"/>
  <c r="R71" i="22" s="1"/>
  <c r="N71" i="22"/>
  <c r="O71" i="22" s="1"/>
  <c r="Z70" i="22"/>
  <c r="AB70" i="22" s="1"/>
  <c r="W70" i="22"/>
  <c r="Y70" i="22" s="1"/>
  <c r="T70" i="22"/>
  <c r="V70" i="22" s="1"/>
  <c r="Q70" i="22"/>
  <c r="S70" i="22" s="1"/>
  <c r="N70" i="22"/>
  <c r="P70" i="22" s="1"/>
  <c r="Z69" i="22"/>
  <c r="AB69" i="22" s="1"/>
  <c r="W69" i="22"/>
  <c r="X69" i="22" s="1"/>
  <c r="T69" i="22"/>
  <c r="U69" i="22" s="1"/>
  <c r="Q69" i="22"/>
  <c r="R69" i="22" s="1"/>
  <c r="N69" i="22"/>
  <c r="P69" i="22" s="1"/>
  <c r="Z68" i="22"/>
  <c r="AB68" i="22" s="1"/>
  <c r="W68" i="22"/>
  <c r="Y68" i="22" s="1"/>
  <c r="T68" i="22"/>
  <c r="V68" i="22" s="1"/>
  <c r="Q68" i="22"/>
  <c r="S68" i="22" s="1"/>
  <c r="N68" i="22"/>
  <c r="O68" i="22" s="1"/>
  <c r="Z67" i="22"/>
  <c r="AA67" i="22" s="1"/>
  <c r="W67" i="22"/>
  <c r="X67" i="22" s="1"/>
  <c r="T67" i="22"/>
  <c r="V67" i="22" s="1"/>
  <c r="Q67" i="22"/>
  <c r="S67" i="22" s="1"/>
  <c r="N67" i="22"/>
  <c r="P67" i="22" s="1"/>
  <c r="K71" i="22"/>
  <c r="M71" i="22" s="1"/>
  <c r="K70" i="22"/>
  <c r="M70" i="22" s="1"/>
  <c r="K72" i="22"/>
  <c r="M72" i="22" s="1"/>
  <c r="K69" i="22"/>
  <c r="M69" i="22" s="1"/>
  <c r="K68" i="22"/>
  <c r="M68" i="22" s="1"/>
  <c r="K67" i="22"/>
  <c r="L67" i="22" s="1"/>
  <c r="Z66" i="22"/>
  <c r="AA66" i="22" s="1"/>
  <c r="W66" i="22"/>
  <c r="Y66" i="22" s="1"/>
  <c r="T66" i="22"/>
  <c r="V66" i="22" s="1"/>
  <c r="Q66" i="22"/>
  <c r="S66" i="22" s="1"/>
  <c r="N66" i="22"/>
  <c r="P66" i="22" s="1"/>
  <c r="Z65" i="22"/>
  <c r="AA65" i="22" s="1"/>
  <c r="W65" i="22"/>
  <c r="Y65" i="22" s="1"/>
  <c r="T65" i="22"/>
  <c r="V65" i="22" s="1"/>
  <c r="Q65" i="22"/>
  <c r="R65" i="22" s="1"/>
  <c r="N65" i="22"/>
  <c r="O65" i="22" s="1"/>
  <c r="Z64" i="22"/>
  <c r="AB64" i="22" s="1"/>
  <c r="W64" i="22"/>
  <c r="Y64" i="22" s="1"/>
  <c r="T64" i="22"/>
  <c r="V64" i="22" s="1"/>
  <c r="Q64" i="22"/>
  <c r="S64" i="22" s="1"/>
  <c r="N64" i="22"/>
  <c r="O64" i="22" s="1"/>
  <c r="Z63" i="22"/>
  <c r="AB63" i="22" s="1"/>
  <c r="W63" i="22"/>
  <c r="Y63" i="22" s="1"/>
  <c r="T63" i="22"/>
  <c r="U63" i="22" s="1"/>
  <c r="Q63" i="22"/>
  <c r="S63" i="22" s="1"/>
  <c r="N63" i="22"/>
  <c r="P63" i="22" s="1"/>
  <c r="Z62" i="22"/>
  <c r="AB62" i="22" s="1"/>
  <c r="W62" i="22"/>
  <c r="Y62" i="22" s="1"/>
  <c r="T62" i="22"/>
  <c r="V62" i="22" s="1"/>
  <c r="Q62" i="22"/>
  <c r="S62" i="22" s="1"/>
  <c r="N62" i="22"/>
  <c r="P62" i="22" s="1"/>
  <c r="Z61" i="22"/>
  <c r="AA61" i="22" s="1"/>
  <c r="W61" i="22"/>
  <c r="Y61" i="22" s="1"/>
  <c r="T61" i="22"/>
  <c r="V61" i="22" s="1"/>
  <c r="Q61" i="22"/>
  <c r="S61" i="22" s="1"/>
  <c r="N61" i="22"/>
  <c r="P61" i="22" s="1"/>
  <c r="K61" i="22"/>
  <c r="M61" i="22" s="1"/>
  <c r="K66" i="22"/>
  <c r="L66" i="22" s="1"/>
  <c r="K64" i="22"/>
  <c r="L64" i="22" s="1"/>
  <c r="K65" i="22"/>
  <c r="L65" i="22" s="1"/>
  <c r="K63" i="22"/>
  <c r="M63" i="22" s="1"/>
  <c r="K62" i="22"/>
  <c r="M62" i="22" s="1"/>
  <c r="AB59" i="22"/>
  <c r="AA59" i="22"/>
  <c r="Y59" i="22"/>
  <c r="X59" i="22"/>
  <c r="V59" i="22"/>
  <c r="U59" i="22"/>
  <c r="S59" i="22"/>
  <c r="R59" i="22"/>
  <c r="P59" i="22"/>
  <c r="O59" i="22"/>
  <c r="AB58" i="22"/>
  <c r="AA58" i="22"/>
  <c r="Y58" i="22"/>
  <c r="X58" i="22"/>
  <c r="V58" i="22"/>
  <c r="U58" i="22"/>
  <c r="S58" i="22"/>
  <c r="R58" i="22"/>
  <c r="P58" i="22"/>
  <c r="O58" i="22"/>
  <c r="AB57" i="22"/>
  <c r="AA57" i="22"/>
  <c r="Y57" i="22"/>
  <c r="X57" i="22"/>
  <c r="V57" i="22"/>
  <c r="U57" i="22"/>
  <c r="S57" i="22"/>
  <c r="R57" i="22"/>
  <c r="P57" i="22"/>
  <c r="O57" i="22"/>
  <c r="AB56" i="22"/>
  <c r="AA56" i="22"/>
  <c r="Y56" i="22"/>
  <c r="X56" i="22"/>
  <c r="V56" i="22"/>
  <c r="U56" i="22"/>
  <c r="S56" i="22"/>
  <c r="R56" i="22"/>
  <c r="P56" i="22"/>
  <c r="O56" i="22"/>
  <c r="AB55" i="22"/>
  <c r="AA55" i="22"/>
  <c r="Y55" i="22"/>
  <c r="X55" i="22"/>
  <c r="V55" i="22"/>
  <c r="U55" i="22"/>
  <c r="S55" i="22"/>
  <c r="R55" i="22"/>
  <c r="P55" i="22"/>
  <c r="O55" i="22"/>
  <c r="AB54" i="22"/>
  <c r="AA54" i="22"/>
  <c r="Y54" i="22"/>
  <c r="X54" i="22"/>
  <c r="V54" i="22"/>
  <c r="U54" i="22"/>
  <c r="S54" i="22"/>
  <c r="R54" i="22"/>
  <c r="P54" i="22"/>
  <c r="O54" i="22"/>
  <c r="L59" i="22"/>
  <c r="M59" i="22"/>
  <c r="L58" i="22"/>
  <c r="M58" i="22"/>
  <c r="L57" i="22"/>
  <c r="M57" i="22"/>
  <c r="L56" i="22"/>
  <c r="M56" i="22"/>
  <c r="L55" i="22"/>
  <c r="M55" i="22"/>
  <c r="L54" i="22"/>
  <c r="M54" i="22"/>
  <c r="AB53" i="22"/>
  <c r="AA53" i="22"/>
  <c r="Y53" i="22"/>
  <c r="X53" i="22"/>
  <c r="V53" i="22"/>
  <c r="U53" i="22"/>
  <c r="S53" i="22"/>
  <c r="R53" i="22"/>
  <c r="P53" i="22"/>
  <c r="O53" i="22"/>
  <c r="AB52" i="22"/>
  <c r="AA52" i="22"/>
  <c r="Y52" i="22"/>
  <c r="X52" i="22"/>
  <c r="V52" i="22"/>
  <c r="U52" i="22"/>
  <c r="S52" i="22"/>
  <c r="R52" i="22"/>
  <c r="P52" i="22"/>
  <c r="O52" i="22"/>
  <c r="AB51" i="22"/>
  <c r="AA51" i="22"/>
  <c r="Y51" i="22"/>
  <c r="X51" i="22"/>
  <c r="V51" i="22"/>
  <c r="U51" i="22"/>
  <c r="S51" i="22"/>
  <c r="R51" i="22"/>
  <c r="P51" i="22"/>
  <c r="O51" i="22"/>
  <c r="AB50" i="22"/>
  <c r="AA50" i="22"/>
  <c r="Y50" i="22"/>
  <c r="X50" i="22"/>
  <c r="V50" i="22"/>
  <c r="U50" i="22"/>
  <c r="S50" i="22"/>
  <c r="R50" i="22"/>
  <c r="P50" i="22"/>
  <c r="O50" i="22"/>
  <c r="AB49" i="22"/>
  <c r="AA49" i="22"/>
  <c r="Y49" i="22"/>
  <c r="X49" i="22"/>
  <c r="V49" i="22"/>
  <c r="U49" i="22"/>
  <c r="S49" i="22"/>
  <c r="R49" i="22"/>
  <c r="P49" i="22"/>
  <c r="O49" i="22"/>
  <c r="AB48" i="22"/>
  <c r="AA48" i="22"/>
  <c r="Y48" i="22"/>
  <c r="X48" i="22"/>
  <c r="V48" i="22"/>
  <c r="U48" i="22"/>
  <c r="S48" i="22"/>
  <c r="R48" i="22"/>
  <c r="P48" i="22"/>
  <c r="O48" i="22"/>
  <c r="M53" i="22"/>
  <c r="L53" i="22"/>
  <c r="M52" i="22"/>
  <c r="L52" i="22"/>
  <c r="M51" i="22"/>
  <c r="L51" i="22"/>
  <c r="M50" i="22"/>
  <c r="L50" i="22"/>
  <c r="M49" i="22"/>
  <c r="L49" i="22"/>
  <c r="M48" i="22"/>
  <c r="L48" i="22"/>
  <c r="AB18" i="22"/>
  <c r="AA18" i="22"/>
  <c r="Y18" i="22"/>
  <c r="X18" i="22"/>
  <c r="V18" i="22"/>
  <c r="U18" i="22"/>
  <c r="S18" i="22"/>
  <c r="R18" i="22"/>
  <c r="P18" i="22"/>
  <c r="O18" i="22"/>
  <c r="AB17" i="22"/>
  <c r="AA17" i="22"/>
  <c r="Y17" i="22"/>
  <c r="X17" i="22"/>
  <c r="V17" i="22"/>
  <c r="U17" i="22"/>
  <c r="S17" i="22"/>
  <c r="R17" i="22"/>
  <c r="P17" i="22"/>
  <c r="O17" i="22"/>
  <c r="AB16" i="22"/>
  <c r="AA16" i="22"/>
  <c r="Y16" i="22"/>
  <c r="X16" i="22"/>
  <c r="V16" i="22"/>
  <c r="U16" i="22"/>
  <c r="S16" i="22"/>
  <c r="R16" i="22"/>
  <c r="P16" i="22"/>
  <c r="O16" i="22"/>
  <c r="M18" i="22"/>
  <c r="L18" i="22"/>
  <c r="M17" i="22"/>
  <c r="L17" i="22"/>
  <c r="M16" i="22"/>
  <c r="L16" i="22"/>
  <c r="Z15" i="22"/>
  <c r="AB15" i="22" s="1"/>
  <c r="W15" i="22"/>
  <c r="Y15" i="22" s="1"/>
  <c r="T15" i="22"/>
  <c r="V15" i="22" s="1"/>
  <c r="Q15" i="22"/>
  <c r="S15" i="22" s="1"/>
  <c r="N15" i="22"/>
  <c r="P15" i="22" s="1"/>
  <c r="Z14" i="22"/>
  <c r="AA14" i="22" s="1"/>
  <c r="W14" i="22"/>
  <c r="Y14" i="22" s="1"/>
  <c r="T14" i="22"/>
  <c r="V14" i="22" s="1"/>
  <c r="Q14" i="22"/>
  <c r="R14" i="22" s="1"/>
  <c r="N14" i="22"/>
  <c r="P14" i="22" s="1"/>
  <c r="Z13" i="22"/>
  <c r="AA13" i="22" s="1"/>
  <c r="W13" i="22"/>
  <c r="Y13" i="22" s="1"/>
  <c r="T13" i="22"/>
  <c r="V13" i="22" s="1"/>
  <c r="Q13" i="22"/>
  <c r="R13" i="22" s="1"/>
  <c r="N13" i="22"/>
  <c r="P13" i="22" s="1"/>
  <c r="K15" i="22"/>
  <c r="M15" i="22" s="1"/>
  <c r="K14" i="22"/>
  <c r="L14" i="22" s="1"/>
  <c r="K13" i="22"/>
  <c r="L13" i="22" s="1"/>
  <c r="L12" i="22"/>
  <c r="L11" i="22"/>
  <c r="M10" i="22"/>
  <c r="M67" i="22" l="1"/>
  <c r="M66" i="22"/>
  <c r="P64" i="22"/>
  <c r="L71" i="22"/>
  <c r="L72" i="22"/>
  <c r="L63" i="22"/>
  <c r="U62" i="22"/>
  <c r="U68" i="22"/>
  <c r="P65" i="22"/>
  <c r="L61" i="22"/>
  <c r="L68" i="22"/>
  <c r="AB71" i="22"/>
  <c r="R70" i="22"/>
  <c r="AB61" i="22"/>
  <c r="L62" i="22"/>
  <c r="R64" i="22"/>
  <c r="M65" i="22"/>
  <c r="X62" i="22"/>
  <c r="X63" i="22"/>
  <c r="S65" i="22"/>
  <c r="AB67" i="22"/>
  <c r="X68" i="22"/>
  <c r="Y69" i="22"/>
  <c r="V69" i="22"/>
  <c r="O61" i="22"/>
  <c r="O62" i="22"/>
  <c r="U66" i="22"/>
  <c r="L69" i="22"/>
  <c r="X71" i="22"/>
  <c r="M64" i="22"/>
  <c r="O67" i="22"/>
  <c r="P68" i="22"/>
  <c r="Y72" i="22"/>
  <c r="X65" i="22"/>
  <c r="L70" i="22"/>
  <c r="O70" i="22"/>
  <c r="V63" i="22"/>
  <c r="AB66" i="22"/>
  <c r="S71" i="22"/>
  <c r="X66" i="22"/>
  <c r="P71" i="22"/>
  <c r="AB72" i="22"/>
  <c r="AA70" i="22"/>
  <c r="Y67" i="22"/>
  <c r="R68" i="22"/>
  <c r="S69" i="22"/>
  <c r="AA69" i="22"/>
  <c r="U71" i="22"/>
  <c r="V72" i="22"/>
  <c r="R67" i="22"/>
  <c r="AA68" i="22"/>
  <c r="U70" i="22"/>
  <c r="O72" i="22"/>
  <c r="U67" i="22"/>
  <c r="O69" i="22"/>
  <c r="X70" i="22"/>
  <c r="R72" i="22"/>
  <c r="AB65" i="22"/>
  <c r="U65" i="22"/>
  <c r="O66" i="22"/>
  <c r="X61" i="22"/>
  <c r="R63" i="22"/>
  <c r="AA64" i="22"/>
  <c r="R62" i="22"/>
  <c r="AA63" i="22"/>
  <c r="R61" i="22"/>
  <c r="AA62" i="22"/>
  <c r="U64" i="22"/>
  <c r="U61" i="22"/>
  <c r="O63" i="22"/>
  <c r="X64" i="22"/>
  <c r="R66" i="22"/>
  <c r="M12" i="22"/>
  <c r="R15" i="22"/>
  <c r="U15" i="22"/>
  <c r="AB13" i="22"/>
  <c r="S14" i="22"/>
  <c r="X13" i="22"/>
  <c r="L15" i="22"/>
  <c r="AA15" i="22"/>
  <c r="AB14" i="22"/>
  <c r="U13" i="22"/>
  <c r="O15" i="22"/>
  <c r="O14" i="22"/>
  <c r="X15" i="22"/>
  <c r="O13" i="22"/>
  <c r="X14" i="22"/>
  <c r="S13" i="22"/>
  <c r="U14" i="22"/>
  <c r="M13" i="22"/>
  <c r="M14" i="22"/>
  <c r="M11" i="22"/>
  <c r="L10" i="22"/>
  <c r="AA140" i="22" l="1"/>
  <c r="X140" i="22"/>
  <c r="U140" i="22"/>
  <c r="R140" i="22"/>
  <c r="O140" i="22"/>
  <c r="L140" i="22"/>
  <c r="M125" i="22" l="1"/>
  <c r="L125" i="22"/>
  <c r="U135" i="22" l="1"/>
  <c r="X135" i="22" s="1"/>
  <c r="AA135" i="22" s="1"/>
  <c r="V135" i="22"/>
  <c r="Y135" i="22" s="1"/>
  <c r="AB135" i="22" s="1"/>
  <c r="U136" i="22"/>
  <c r="X136" i="22" s="1"/>
  <c r="AA136" i="22" s="1"/>
  <c r="V136" i="22"/>
  <c r="Y136" i="22" s="1"/>
  <c r="AB136" i="22" s="1"/>
  <c r="T136" i="22"/>
  <c r="W136" i="22" s="1"/>
  <c r="Z136" i="22" s="1"/>
  <c r="T135" i="22"/>
  <c r="W135" i="22" s="1"/>
  <c r="Z135" i="22" s="1"/>
  <c r="P135" i="22"/>
  <c r="M135" i="22" s="1"/>
  <c r="P136" i="22"/>
  <c r="M136" i="22" s="1"/>
  <c r="O136" i="22"/>
  <c r="L136" i="22" s="1"/>
  <c r="O135" i="22"/>
  <c r="L135" i="22" s="1"/>
  <c r="N136" i="22"/>
  <c r="K136" i="22" s="1"/>
  <c r="N135" i="22"/>
  <c r="K135" i="22" s="1"/>
  <c r="O134" i="22" l="1"/>
  <c r="L134" i="22" s="1"/>
  <c r="P134" i="22"/>
  <c r="M134" i="22" s="1"/>
  <c r="O133" i="22"/>
  <c r="L133" i="22" s="1"/>
  <c r="P133" i="22"/>
  <c r="M133" i="22" s="1"/>
  <c r="N133" i="22"/>
  <c r="K133" i="22" s="1"/>
  <c r="N134" i="22"/>
  <c r="K134" i="22" s="1"/>
  <c r="AA134" i="22"/>
  <c r="AB134" i="22"/>
  <c r="AA133" i="22"/>
  <c r="AB133" i="22"/>
  <c r="Z133" i="22"/>
  <c r="Z134" i="22"/>
  <c r="O145" i="22"/>
  <c r="L145" i="22" s="1"/>
  <c r="P145" i="22"/>
  <c r="M145" i="22" s="1"/>
  <c r="O126" i="22"/>
  <c r="L126" i="22" s="1"/>
  <c r="P126" i="22"/>
  <c r="M126" i="22" s="1"/>
  <c r="N126" i="22"/>
  <c r="K126" i="22" s="1"/>
  <c r="N145" i="22"/>
  <c r="K145" i="22" s="1"/>
  <c r="AA128" i="22"/>
  <c r="AB128" i="22"/>
  <c r="AB127" i="22"/>
  <c r="AA127" i="22"/>
  <c r="Z127" i="22"/>
  <c r="AA84" i="22"/>
  <c r="AB84" i="22"/>
  <c r="X84" i="22"/>
  <c r="Y84" i="22"/>
  <c r="U84" i="22"/>
  <c r="V84" i="22"/>
  <c r="R84" i="22"/>
  <c r="S84" i="22"/>
  <c r="AA83" i="22"/>
  <c r="AB83" i="22"/>
  <c r="X83" i="22"/>
  <c r="Y83" i="22"/>
  <c r="U83" i="22"/>
  <c r="V83" i="22"/>
  <c r="R83" i="22"/>
  <c r="S83" i="22"/>
  <c r="K20" i="22" l="1"/>
  <c r="N20" i="22"/>
  <c r="W128" i="22" l="1"/>
  <c r="Z128" i="22" s="1"/>
  <c r="AB41" i="22" l="1"/>
  <c r="AA41" i="22"/>
  <c r="Z41" i="22"/>
  <c r="AB35" i="22"/>
  <c r="AA35" i="22"/>
  <c r="Z35" i="22"/>
  <c r="AB36" i="22"/>
  <c r="AA36" i="22"/>
  <c r="Z36" i="22"/>
  <c r="AA129" i="22"/>
  <c r="AB129" i="22"/>
  <c r="Z129" i="22"/>
  <c r="U129" i="22"/>
  <c r="V129" i="22"/>
  <c r="T129" i="22"/>
  <c r="Z20" i="22"/>
  <c r="W20" i="22"/>
  <c r="T20" i="22"/>
  <c r="X41" i="22" l="1"/>
  <c r="Y41" i="22"/>
  <c r="W41" i="22"/>
  <c r="Q20" i="22" l="1"/>
  <c r="Y35" i="22"/>
  <c r="X35" i="22"/>
  <c r="W35" i="22"/>
  <c r="Y36" i="22"/>
  <c r="X36" i="22"/>
  <c r="W36" i="22"/>
  <c r="Y126" i="22"/>
  <c r="AB126" i="22" s="1"/>
  <c r="X126" i="22"/>
  <c r="AA126" i="22" s="1"/>
  <c r="W126" i="22"/>
  <c r="Z126" i="22" s="1"/>
  <c r="Y145" i="22"/>
  <c r="AB145" i="22" s="1"/>
  <c r="X145" i="22"/>
  <c r="AA145" i="22" s="1"/>
  <c r="W145" i="22"/>
  <c r="Z145" i="22" s="1"/>
  <c r="Y127" i="22"/>
  <c r="X127" i="22"/>
  <c r="W127" i="22"/>
  <c r="Y143" i="22"/>
  <c r="AB143" i="22" s="1"/>
  <c r="X143" i="22"/>
  <c r="AA143" i="22" s="1"/>
  <c r="W143" i="22"/>
  <c r="Z143" i="22" s="1"/>
</calcChain>
</file>

<file path=xl/sharedStrings.xml><?xml version="1.0" encoding="utf-8"?>
<sst xmlns="http://schemas.openxmlformats.org/spreadsheetml/2006/main" count="1366" uniqueCount="196">
  <si>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</si>
  <si>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</si>
  <si>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</si>
  <si>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</si>
  <si>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</si>
  <si>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</si>
  <si>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</si>
  <si>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</si>
  <si>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</si>
  <si>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</si>
  <si>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</si>
  <si>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</si>
  <si>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</si>
  <si>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</si>
  <si>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</si>
  <si>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</si>
  <si>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</si>
  <si>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</si>
  <si>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</si>
  <si>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</si>
  <si>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</si>
  <si>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powertrain</t>
  </si>
  <si>
    <t>all</t>
  </si>
  <si>
    <t>auxilliary power base demand</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</si>
  <si>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</si>
  <si>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</si>
  <si>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</si>
  <si>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</si>
  <si>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</si>
  <si>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</si>
  <si>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</si>
  <si>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</si>
  <si>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</si>
  <si>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</si>
  <si>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</si>
  <si>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</si>
  <si>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</si>
  <si>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</si>
  <si>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</si>
  <si>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engine mass per power</t>
  </si>
  <si>
    <t>combustion power share</t>
  </si>
  <si>
    <t>fuel cell power share</t>
  </si>
  <si>
    <t>battery cell power density</t>
  </si>
  <si>
    <t>fuel tank mass per energy</t>
  </si>
  <si>
    <t>CNG tank mass slope</t>
  </si>
  <si>
    <t>CNG tank mass intercept</t>
  </si>
  <si>
    <t>CO2 per kg fuel</t>
  </si>
  <si>
    <t>engine fixed mass</t>
  </si>
  <si>
    <t>emotor fixed mass</t>
  </si>
  <si>
    <t>kilometers per year</t>
  </si>
  <si>
    <t>battery cell production energy electricity share</t>
  </si>
  <si>
    <t>battery cell production energy</t>
  </si>
  <si>
    <t>uncertainty distribution</t>
  </si>
  <si>
    <t>triangular</t>
  </si>
  <si>
    <t>frontal area</t>
  </si>
  <si>
    <t>https://pubs.acs.org/doi/pdf/10.1021/acsenergylett.7b00432</t>
  </si>
  <si>
    <t>calculated as power / curb mass</t>
  </si>
  <si>
    <t>https://theicct.org/sites/default/files/publications/ICCT_EU-HDV-tech-2025-30_20180116.pdf</t>
  </si>
  <si>
    <t>Cox et al. 2020</t>
  </si>
  <si>
    <t>Same as for passenger vehicles.</t>
  </si>
  <si>
    <t>Good</t>
  </si>
  <si>
    <t>To be improved</t>
  </si>
  <si>
    <t>Acceptable</t>
  </si>
  <si>
    <t>Critical</t>
  </si>
  <si>
    <t>Limited</t>
  </si>
  <si>
    <t>Moderate</t>
  </si>
  <si>
    <t>Unknown</t>
  </si>
  <si>
    <t>https://www.businessinsider.com/catl-claims-battery-1-million-miles-2020-6?IR=T</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</si>
  <si>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</si>
  <si>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</si>
  <si>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</si>
  <si>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</si>
  <si>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</si>
  <si>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</si>
  <si>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</si>
  <si>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</si>
  <si>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</si>
  <si>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</si>
  <si>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</si>
  <si>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</si>
  <si>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</si>
  <si>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</si>
  <si>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</si>
  <si>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</si>
  <si>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</si>
  <si>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</si>
  <si>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</si>
  <si>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</si>
  <si>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</si>
  <si>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</si>
  <si>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</si>
  <si>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https://www.cervusequipment.com/peterbilt/new-trucks/engines/</t>
  </si>
  <si>
    <t>None</t>
  </si>
  <si>
    <t>https://www.brusa.biz/_files/drive/05_Sales/Datasheets/BRUSA_DB_EN_PDU254.pdf</t>
  </si>
  <si>
    <t>Assumed the same as for passenger vehicles.</t>
  </si>
  <si>
    <t>category</t>
  </si>
  <si>
    <t>importance</t>
  </si>
  <si>
    <t>status</t>
  </si>
  <si>
    <t>source</t>
  </si>
  <si>
    <t>comment</t>
  </si>
  <si>
    <t>https://ec.europa.eu/clima/sites/clima/files/transport/vehicles/heavy/docs/hdv_lightweighting_en.pdf</t>
  </si>
  <si>
    <t>kg/t</t>
  </si>
  <si>
    <t>Based on seven heavy duty combustion engines (3 Cummins, 1 Isuzu, 3 Peterbilt), from 220 to 400kW</t>
  </si>
  <si>
    <t>EU study. Based on a 12t and 40t truck.</t>
  </si>
  <si>
    <t>own assumption for 2000, 2010, 2050. Cox et al. 2020 for 2020, 2040.</t>
  </si>
  <si>
    <t>sizes</t>
  </si>
  <si>
    <t>ICEV-d, HEV-d, PHEV-c-d</t>
  </si>
  <si>
    <t>LHV fuel MJ per kg</t>
  </si>
  <si>
    <t>MJ/kg</t>
  </si>
  <si>
    <t>gross mass</t>
  </si>
  <si>
    <t xml:space="preserve"> ICEV-d, ICEV-g</t>
  </si>
  <si>
    <t xml:space="preserve"> HEV-d</t>
  </si>
  <si>
    <t xml:space="preserve"> FCEV, HEV-d</t>
  </si>
  <si>
    <t xml:space="preserve"> ICEV-d, ICEV-g,  PHEV-c-d</t>
  </si>
  <si>
    <t xml:space="preserve"> ICEV-d, ICEV-g,  FCEV, HEV-d,  PHEV-c-d</t>
  </si>
  <si>
    <t xml:space="preserve">   PHEV-c-d, HEV-d</t>
  </si>
  <si>
    <t>emission factor</t>
  </si>
  <si>
    <t>Uncertainty factor for hot pollutant emissions</t>
  </si>
  <si>
    <t>suspension mass</t>
  </si>
  <si>
    <t>braking system mass</t>
  </si>
  <si>
    <t>wheels and tires mass</t>
  </si>
  <si>
    <t>ICEV-d, HEV-d, ICEV-g, PHEV-c-d</t>
  </si>
  <si>
    <t>exhaust system mass</t>
  </si>
  <si>
    <t>electrical system mass</t>
  </si>
  <si>
    <t>transmission mass per ton of gross weight</t>
  </si>
  <si>
    <t>transmission fixed mass</t>
  </si>
  <si>
    <t>ICEV-d, PHEV-c-d, HEV-d</t>
  </si>
  <si>
    <t xml:space="preserve"> ICEV-d, PHEV-c-d, HEV-d</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</si>
  <si>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</si>
  <si>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</si>
  <si>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</si>
  <si>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</si>
  <si>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</si>
  <si>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</si>
  <si>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</si>
  <si>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</si>
  <si>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</si>
  <si>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</si>
  <si>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</si>
  <si>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</si>
  <si>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</si>
  <si>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number of axles</t>
  </si>
  <si>
    <t>Used of particulate emission calculation</t>
  </si>
  <si>
    <t>engine efficiency</t>
  </si>
  <si>
    <t>Scaled on diesel efficiency + 17%, as reported by https://iopscience.iop.org/article/10.1088/2516-1083/ab56af/pdf</t>
  </si>
  <si>
    <t>CNG engine efficiency correction factor</t>
  </si>
  <si>
    <t>ICEV-d, ICEV-g, FCEV, HEV-d, PHEV-c-d</t>
  </si>
  <si>
    <t>BEV-plugin, BEV-opp, BEV-trolley, PHEV-e</t>
  </si>
  <si>
    <t>BEV-plugin, BEV-opp, BEV-trolley, PHEV-e,  PHEV-c-d,  FCEV, HEV-d</t>
  </si>
  <si>
    <t>9m</t>
  </si>
  <si>
    <t>13m-city</t>
  </si>
  <si>
    <t>13m-city-double</t>
  </si>
  <si>
    <t>18m</t>
  </si>
  <si>
    <t>13m-coach</t>
  </si>
  <si>
    <t>13m-coach-double</t>
  </si>
  <si>
    <t>https://eliptic-project.eu/sites/default/files/07_20171205_ELIPTIC_Bremen_Konvekta-CO2%20W%C3%A4rmepumpe-Stefan%20Faust.pdf</t>
  </si>
  <si>
    <t>13m-city, 13m-coach</t>
  </si>
  <si>
    <t>13m-city-double, 13m-coach-double</t>
  </si>
  <si>
    <t>https://eliptic-project.eu/sites/default/files/06_20171205_ELIPTIC_Bremen_BOREALIS-Aurora-Stefan%20Wetzstein.pdf p.14</t>
  </si>
  <si>
    <t>Heating power installed.</t>
  </si>
  <si>
    <t>Coefficient of performance of heat pump, heating</t>
  </si>
  <si>
    <t>heat pump CoP, heating</t>
  </si>
  <si>
    <t>heat pump CoP, cooling</t>
  </si>
  <si>
    <t>Coefficient of performance of heat pump, cooling</t>
  </si>
  <si>
    <t>Extrapolated from the installed power for 13m buses.</t>
  </si>
  <si>
    <t>HVAC power</t>
  </si>
  <si>
    <t>indoor temperature</t>
  </si>
  <si>
    <t>degrees C</t>
  </si>
  <si>
    <t>Indoor temperature used to claculate heating/cooling power requirements</t>
  </si>
  <si>
    <t>Includes lightning, passenger information systems, ticket vending machine, charging of 24V onboard batteries, air compressor and hydraulic pump</t>
  </si>
  <si>
    <t>13m-coach, 13m-coach-double</t>
  </si>
  <si>
    <t>https://www.fuelcellbuses.eu/sites/default/files/documents/150909_FINAL_Bus_Study_Report_OUT_0.PDF
https://www.fuelcellbuses.eu/sites/default/files/documents/Presentation%20Urban%20buses%2C%20alternative%20power%20trains%20for%20Europe.%20Dec%202012.pdf</t>
  </si>
  <si>
    <t>Assumes 12 yeas and 68,000 km per year, but to be improved.</t>
  </si>
  <si>
    <t>For smaller buses with a lifetime inferior to the battery lifetime, 100% of the battery burden should be considered.</t>
  </si>
  <si>
    <t>Heating power installed. Diagram shows 3 units of 8kW each mounted on a 18m articulated bus</t>
  </si>
  <si>
    <t>13m-city-double, 13m-coach-double, 18m</t>
  </si>
  <si>
    <t>13m-city, 13m-city-double, 18m</t>
  </si>
  <si>
    <t>EU study, baseline in 2010. Based on a 12t midibus.</t>
  </si>
  <si>
    <t>EU study, baseline in 2010. Based on a 19t, single deck, city bus.</t>
  </si>
  <si>
    <t>EU study, baseline in 2010. Based on a 26t, double deck, city bus.</t>
  </si>
  <si>
    <t>EU study, baseline in 2010. Based on a 28t. Articulated city bus.</t>
  </si>
  <si>
    <t>EU study, baseline in 2010.</t>
  </si>
  <si>
    <t>Manufacturers' specifications.</t>
  </si>
  <si>
    <t>passengers capacity</t>
  </si>
  <si>
    <t>passenger luggage mass</t>
  </si>
  <si>
    <t>https://www.iru.org/sites/default/files/2016-01/en-nea-bus-2007.pdf</t>
  </si>
  <si>
    <t>https://doi.org/10.1016/j.rineng.2019.100091</t>
  </si>
  <si>
    <t>Assumes slight improvement over time.</t>
  </si>
  <si>
    <t>BEV-plugin, BEV-opp, BEV-trolley, EV-trolley</t>
  </si>
  <si>
    <t>BEV-plugin, BEV-opp, BEV-trolley, PHEV-e, EV-trolley</t>
  </si>
  <si>
    <t>BEV-plugin, BEV-opp, BEV-trolley, PHEV-e, FCEV,  HEV-d, EV-trolley</t>
  </si>
  <si>
    <t>BEV-plugin, BEV-opp, BEV-trolley, FCEV, PHEV-e, HEV-d, EV-trolley</t>
  </si>
  <si>
    <t>BEV-plugin, BEV-opp, BEV-trolley, PHEV-e, FCEV, EV-trolley</t>
  </si>
  <si>
    <t>9m, 13m-city, 13m-coach</t>
  </si>
  <si>
    <t>https://www.sciencedirect.com/science/article/pii/S0360544218324307#bib41</t>
  </si>
  <si>
    <t>https://doi.org/10.1016/j.energy.2014.12.038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</si>
</sst>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2">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Alignment="1">
      <alignment horizontal="center" vertical="center" wrapText="1"/>
    </xf>
    <xf numFmtId="1" fontId="3" fillId="0" borderId="0" xfId="0" applyNumberFormat="1" applyFont="1" applyFill="1"/>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xf numFmtId="0" fontId="9" fillId="0" borderId="0" xfId="9" applyFill="1" applyAlignment="1">
      <alignment horizontal="left" vertical="center"/>
    </xf>
    <xf numFmtId="0" fontId="3" fillId="0" borderId="0" xfId="0" applyFont="1" applyFill="1" applyAlignment="1">
      <alignment horizontal="center"/>
    </xf>
    <xf numFmtId="2" fontId="3" fillId="0" borderId="0" xfId="1" applyNumberFormat="1" applyFont="1" applyFill="1" applyBorder="1" applyAlignment="1">
      <alignment horizontal="center" vertical="center" wrapText="1"/>
    </xf>
    <xf numFmtId="2" fontId="3" fillId="0" borderId="0" xfId="0" applyNumberFormat="1" applyFont="1" applyFill="1"/>
    <xf numFmtId="1" fontId="3" fillId="0" borderId="0" xfId="1" applyNumberFormat="1" applyFont="1" applyFill="1" applyBorder="1" applyAlignment="1">
      <alignment horizontal="center" vertical="center" wrapText="1"/>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s://iopscience.iop.org/article/10.1088/2516-1083/ab56af/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liptic-project.eu/sites/default/files/07_20171205_ELIPTIC_Bremen_Konvekta-CO2%20W%C3%A4rmepumpe-Stefan%20Faust.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www.iru.org/sites/default/files/2016-01/en-nea-bus-2007.pdf" TargetMode="External"/><Relationship Id="rId7" Type="http://schemas.openxmlformats.org/officeDocument/2006/relationships/hyperlink" Target="https://www.brusa.biz/en/products/drive/motor-400-v/hsm1-101822.html"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s://ec.europa.eu/clima/sites/clima/files/transport/vehicles/heavy/docs/hdv_lightweighting_en.pdf"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doi.org/10.1016/j.rineng.2019.100091" TargetMode="External"/><Relationship Id="rId16"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theicct.org/sites/default/files/publications/ICCT_costs-emission-reduction-tech-HDV_20160229.pdf" TargetMode="External"/><Relationship Id="rId29"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 Type="http://schemas.openxmlformats.org/officeDocument/2006/relationships/hyperlink" Target="https://batteryuniversity.com/learn/article/fuel_cell_technology" TargetMode="External"/><Relationship Id="rId15" Type="http://schemas.openxmlformats.org/officeDocument/2006/relationships/hyperlink" Target="https://ec.europa.eu/clima/sites/clima/files/transport/vehicles/heavy/docs/hdv_lightweighting_en.pdf" TargetMode="External"/><Relationship Id="rId23" Type="http://schemas.openxmlformats.org/officeDocument/2006/relationships/hyperlink" Target="https://eliptic-project.eu/sites/default/files/06_20171205_ELIPTIC_Bremen_BOREALIS-Aurora-Stefan%20Wetzstein.pdf%20p.14"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printerSettings" Target="../printerSettings/printerSettings1.bin"/><Relationship Id="rId10" Type="http://schemas.openxmlformats.org/officeDocument/2006/relationships/hyperlink" Target="https://www.cervusequipment.com/peterbilt/new-trucks/engines/" TargetMode="External"/><Relationship Id="rId19" Type="http://schemas.openxmlformats.org/officeDocument/2006/relationships/hyperlink" Target="https://www.mdpi.com/2032-6653/11/1/12/pdf"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s://ec.europa.eu/clima/sites/clima/files/transport/vehicles/heavy/docs/hdv_lightweighting_en.pdf" TargetMode="External"/><Relationship Id="rId22" Type="http://schemas.openxmlformats.org/officeDocument/2006/relationships/hyperlink" Target="https://eliptic-project.eu/sites/default/files/06_20171205_ELIPTIC_Bremen_BOREALIS-Aurora-Stefan%20Wetzstein.pdf%20p.14"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www.iru.org/sites/default/files/2016-01/en-nea-bus-2007.pdf"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5"/>
  <sheetViews>
    <sheetView tabSelected="1" zoomScale="70" zoomScaleNormal="70" workbookViewId="0">
      <pane xSplit="10" ySplit="2" topLeftCell="K48" activePane="bottomRight" state="frozen"/>
      <selection pane="topRight" activeCell="F1" sqref="F1"/>
      <selection pane="bottomLeft" activeCell="A3" sqref="A3"/>
      <selection pane="bottomRight" activeCell="C85" sqref="C85"/>
    </sheetView>
  </sheetViews>
  <sheetFormatPr defaultColWidth="9.21875" defaultRowHeight="13.8" x14ac:dyDescent="0.3"/>
  <cols>
    <col min="1" max="1" width="13.5546875" style="16" bestFit="1" customWidth="1"/>
    <col min="2" max="2" width="35" style="16" customWidth="1"/>
    <col min="3" max="3" width="38.77734375" style="16" customWidth="1"/>
    <col min="4" max="4" width="42.21875" style="16" bestFit="1" customWidth="1"/>
    <col min="5" max="5" width="9.77734375" style="16" customWidth="1"/>
    <col min="6" max="6" width="9.5546875" style="2" bestFit="1" customWidth="1"/>
    <col min="7" max="7" width="14.5546875" style="2" bestFit="1" customWidth="1"/>
    <col min="8" max="8" width="19" style="2" customWidth="1"/>
    <col min="9" max="9" width="22.88671875" style="2" customWidth="1"/>
    <col min="10" max="10" width="10.44140625" style="16" bestFit="1" customWidth="1"/>
    <col min="11" max="11" width="11.44140625" style="1" bestFit="1" customWidth="1"/>
    <col min="12" max="17" width="9.21875" style="1" bestFit="1" customWidth="1"/>
    <col min="18" max="19" width="7.77734375" style="1" bestFit="1" customWidth="1"/>
    <col min="20" max="20" width="9" style="1" bestFit="1" customWidth="1"/>
    <col min="21" max="22" width="7.77734375" style="1" bestFit="1" customWidth="1"/>
    <col min="23" max="16384" width="9.21875" style="1"/>
  </cols>
  <sheetData>
    <row r="1" spans="1:28" x14ac:dyDescent="0.3">
      <c r="A1" s="3" t="s">
        <v>95</v>
      </c>
      <c r="B1" s="3" t="s">
        <v>21</v>
      </c>
      <c r="C1" s="3" t="s">
        <v>105</v>
      </c>
      <c r="D1" s="3" t="s">
        <v>12</v>
      </c>
      <c r="E1" s="3" t="s">
        <v>81</v>
      </c>
      <c r="F1" s="3" t="s">
        <v>96</v>
      </c>
      <c r="G1" s="3" t="s">
        <v>97</v>
      </c>
      <c r="H1" s="3" t="s">
        <v>98</v>
      </c>
      <c r="I1" s="3" t="s">
        <v>99</v>
      </c>
      <c r="J1" s="3" t="s">
        <v>52</v>
      </c>
      <c r="K1" s="16">
        <v>2000</v>
      </c>
      <c r="L1" s="16">
        <v>2000</v>
      </c>
      <c r="M1" s="16">
        <v>2000</v>
      </c>
      <c r="N1" s="16">
        <v>2010</v>
      </c>
      <c r="O1" s="16">
        <v>2010</v>
      </c>
      <c r="P1" s="16">
        <v>2010</v>
      </c>
      <c r="Q1" s="16">
        <v>2020</v>
      </c>
      <c r="R1" s="16">
        <v>2020</v>
      </c>
      <c r="S1" s="16">
        <v>2020</v>
      </c>
      <c r="T1" s="16">
        <v>2030</v>
      </c>
      <c r="U1" s="16">
        <v>2030</v>
      </c>
      <c r="V1" s="16">
        <v>2030</v>
      </c>
      <c r="W1" s="16">
        <v>2040</v>
      </c>
      <c r="X1" s="16">
        <v>2040</v>
      </c>
      <c r="Y1" s="16">
        <v>2040</v>
      </c>
      <c r="Z1" s="16">
        <v>2050</v>
      </c>
      <c r="AA1" s="16">
        <v>2050</v>
      </c>
      <c r="AB1" s="16">
        <v>2050</v>
      </c>
    </row>
    <row r="2" spans="1:28" x14ac:dyDescent="0.3">
      <c r="K2" s="15" t="s">
        <v>13</v>
      </c>
      <c r="L2" s="15" t="s">
        <v>14</v>
      </c>
      <c r="M2" s="15" t="s">
        <v>15</v>
      </c>
      <c r="N2" s="15" t="s">
        <v>13</v>
      </c>
      <c r="O2" s="15" t="s">
        <v>14</v>
      </c>
      <c r="P2" s="15" t="s">
        <v>15</v>
      </c>
      <c r="Q2" s="15" t="s">
        <v>13</v>
      </c>
      <c r="R2" s="15" t="s">
        <v>14</v>
      </c>
      <c r="S2" s="15" t="s">
        <v>15</v>
      </c>
      <c r="T2" s="15" t="s">
        <v>13</v>
      </c>
      <c r="U2" s="15" t="s">
        <v>14</v>
      </c>
      <c r="V2" s="15" t="s">
        <v>15</v>
      </c>
      <c r="W2" s="15" t="s">
        <v>13</v>
      </c>
      <c r="X2" s="15" t="s">
        <v>14</v>
      </c>
      <c r="Y2" s="15" t="s">
        <v>15</v>
      </c>
      <c r="Z2" s="15" t="s">
        <v>13</v>
      </c>
      <c r="AA2" s="15" t="s">
        <v>14</v>
      </c>
      <c r="AB2" s="15" t="s">
        <v>15</v>
      </c>
    </row>
    <row r="3" spans="1:28" x14ac:dyDescent="0.3">
      <c r="A3" s="3" t="s">
        <v>26</v>
      </c>
      <c r="B3" s="3" t="s">
        <v>22</v>
      </c>
      <c r="C3" s="3" t="s">
        <v>149</v>
      </c>
      <c r="D3" s="8" t="s">
        <v>165</v>
      </c>
      <c r="E3" s="8" t="s">
        <v>86</v>
      </c>
      <c r="F3" s="8" t="s">
        <v>64</v>
      </c>
      <c r="G3" s="3" t="s">
        <v>61</v>
      </c>
      <c r="I3" s="2" t="s">
        <v>164</v>
      </c>
      <c r="J3" s="3" t="s">
        <v>53</v>
      </c>
      <c r="K3" s="15">
        <v>10000</v>
      </c>
      <c r="L3" s="15">
        <v>8000</v>
      </c>
      <c r="M3" s="15">
        <v>12000</v>
      </c>
      <c r="N3" s="15">
        <v>10000</v>
      </c>
      <c r="O3" s="15">
        <v>8000</v>
      </c>
      <c r="P3" s="15">
        <v>12000</v>
      </c>
      <c r="Q3" s="15">
        <v>10000</v>
      </c>
      <c r="R3" s="15">
        <v>8000</v>
      </c>
      <c r="S3" s="15">
        <v>12000</v>
      </c>
      <c r="T3" s="15">
        <v>10000</v>
      </c>
      <c r="U3" s="15">
        <v>8000</v>
      </c>
      <c r="V3" s="15">
        <v>12000</v>
      </c>
      <c r="W3" s="15">
        <v>10000</v>
      </c>
      <c r="X3" s="15">
        <v>8000</v>
      </c>
      <c r="Y3" s="15">
        <v>12000</v>
      </c>
      <c r="Z3" s="15">
        <v>10000</v>
      </c>
      <c r="AA3" s="15">
        <v>8000</v>
      </c>
      <c r="AB3" s="15">
        <v>12000</v>
      </c>
    </row>
    <row r="4" spans="1:28" ht="14.4" x14ac:dyDescent="0.3">
      <c r="A4" s="3" t="s">
        <v>26</v>
      </c>
      <c r="B4" s="3" t="s">
        <v>22</v>
      </c>
      <c r="C4" s="3" t="s">
        <v>156</v>
      </c>
      <c r="D4" s="8" t="s">
        <v>165</v>
      </c>
      <c r="E4" s="8" t="s">
        <v>86</v>
      </c>
      <c r="F4" s="8" t="s">
        <v>64</v>
      </c>
      <c r="G4" s="3" t="s">
        <v>61</v>
      </c>
      <c r="H4" s="27" t="s">
        <v>155</v>
      </c>
      <c r="I4" s="2" t="s">
        <v>159</v>
      </c>
      <c r="J4" s="3" t="s">
        <v>53</v>
      </c>
      <c r="K4" s="15">
        <v>18000</v>
      </c>
      <c r="L4" s="15">
        <v>15000</v>
      </c>
      <c r="M4" s="15">
        <v>22000</v>
      </c>
      <c r="N4" s="15">
        <v>18000</v>
      </c>
      <c r="O4" s="15">
        <v>15000</v>
      </c>
      <c r="P4" s="15">
        <v>22000</v>
      </c>
      <c r="Q4" s="15">
        <v>18000</v>
      </c>
      <c r="R4" s="15">
        <v>15000</v>
      </c>
      <c r="S4" s="15">
        <v>22000</v>
      </c>
      <c r="T4" s="15">
        <v>18000</v>
      </c>
      <c r="U4" s="15">
        <v>15000</v>
      </c>
      <c r="V4" s="15">
        <v>22000</v>
      </c>
      <c r="W4" s="15">
        <v>18000</v>
      </c>
      <c r="X4" s="15">
        <v>15000</v>
      </c>
      <c r="Y4" s="15">
        <v>22000</v>
      </c>
      <c r="Z4" s="15">
        <v>18000</v>
      </c>
      <c r="AA4" s="15">
        <v>15000</v>
      </c>
      <c r="AB4" s="15">
        <v>22000</v>
      </c>
    </row>
    <row r="5" spans="1:28" ht="14.4" x14ac:dyDescent="0.3">
      <c r="A5" s="3" t="s">
        <v>26</v>
      </c>
      <c r="B5" s="3" t="s">
        <v>22</v>
      </c>
      <c r="C5" s="3" t="s">
        <v>157</v>
      </c>
      <c r="D5" s="8" t="s">
        <v>165</v>
      </c>
      <c r="E5" s="8" t="s">
        <v>86</v>
      </c>
      <c r="F5" s="8" t="s">
        <v>64</v>
      </c>
      <c r="G5" s="3" t="s">
        <v>61</v>
      </c>
      <c r="H5" s="27" t="s">
        <v>158</v>
      </c>
      <c r="I5" s="2" t="s">
        <v>174</v>
      </c>
      <c r="J5" s="3" t="s">
        <v>53</v>
      </c>
      <c r="K5" s="15">
        <v>24000</v>
      </c>
      <c r="L5" s="15">
        <v>20000</v>
      </c>
      <c r="M5" s="15">
        <v>30000</v>
      </c>
      <c r="N5" s="15">
        <v>24000</v>
      </c>
      <c r="O5" s="15">
        <v>20000</v>
      </c>
      <c r="P5" s="15">
        <v>30000</v>
      </c>
      <c r="Q5" s="15">
        <v>24000</v>
      </c>
      <c r="R5" s="15">
        <v>20000</v>
      </c>
      <c r="S5" s="15">
        <v>30000</v>
      </c>
      <c r="T5" s="15">
        <v>24000</v>
      </c>
      <c r="U5" s="15">
        <v>20000</v>
      </c>
      <c r="V5" s="15">
        <v>30000</v>
      </c>
      <c r="W5" s="15">
        <v>24000</v>
      </c>
      <c r="X5" s="15">
        <v>20000</v>
      </c>
      <c r="Y5" s="15">
        <v>30000</v>
      </c>
      <c r="Z5" s="15">
        <v>24000</v>
      </c>
      <c r="AA5" s="15">
        <v>20000</v>
      </c>
      <c r="AB5" s="15">
        <v>30000</v>
      </c>
    </row>
    <row r="6" spans="1:28" ht="14.4" x14ac:dyDescent="0.3">
      <c r="A6" s="3" t="s">
        <v>26</v>
      </c>
      <c r="B6" s="3" t="s">
        <v>22</v>
      </c>
      <c r="C6" s="3" t="s">
        <v>152</v>
      </c>
      <c r="D6" s="8" t="s">
        <v>165</v>
      </c>
      <c r="E6" s="8" t="s">
        <v>86</v>
      </c>
      <c r="F6" s="8" t="s">
        <v>64</v>
      </c>
      <c r="G6" s="3" t="s">
        <v>61</v>
      </c>
      <c r="H6" s="27" t="s">
        <v>158</v>
      </c>
      <c r="I6" s="2" t="s">
        <v>174</v>
      </c>
      <c r="J6" s="3" t="s">
        <v>53</v>
      </c>
      <c r="K6" s="15">
        <v>24000</v>
      </c>
      <c r="L6" s="15">
        <v>20000</v>
      </c>
      <c r="M6" s="15">
        <v>30000</v>
      </c>
      <c r="N6" s="15">
        <v>24000</v>
      </c>
      <c r="O6" s="15">
        <v>20000</v>
      </c>
      <c r="P6" s="15">
        <v>30000</v>
      </c>
      <c r="Q6" s="15">
        <v>24000</v>
      </c>
      <c r="R6" s="15">
        <v>20000</v>
      </c>
      <c r="S6" s="15">
        <v>30000</v>
      </c>
      <c r="T6" s="15">
        <v>24000</v>
      </c>
      <c r="U6" s="15">
        <v>20000</v>
      </c>
      <c r="V6" s="15">
        <v>30000</v>
      </c>
      <c r="W6" s="15">
        <v>24000</v>
      </c>
      <c r="X6" s="15">
        <v>20000</v>
      </c>
      <c r="Y6" s="15">
        <v>30000</v>
      </c>
      <c r="Z6" s="15">
        <v>24000</v>
      </c>
      <c r="AA6" s="15">
        <v>20000</v>
      </c>
      <c r="AB6" s="15">
        <v>30000</v>
      </c>
    </row>
    <row r="7" spans="1:28" ht="14.4" x14ac:dyDescent="0.3">
      <c r="A7" s="3" t="s">
        <v>26</v>
      </c>
      <c r="B7" s="3" t="s">
        <v>188</v>
      </c>
      <c r="C7" s="3" t="s">
        <v>22</v>
      </c>
      <c r="D7" s="8" t="s">
        <v>162</v>
      </c>
      <c r="E7" s="8" t="s">
        <v>78</v>
      </c>
      <c r="F7" s="8" t="s">
        <v>65</v>
      </c>
      <c r="G7" s="3" t="s">
        <v>61</v>
      </c>
      <c r="H7" s="27" t="s">
        <v>195</v>
      </c>
      <c r="I7" s="2" t="s">
        <v>163</v>
      </c>
      <c r="J7" s="3" t="s">
        <v>53</v>
      </c>
      <c r="K7" s="15">
        <v>1.6</v>
      </c>
      <c r="L7" s="15">
        <f>K7*0.75</f>
        <v>1.2000000000000002</v>
      </c>
      <c r="M7" s="15">
        <f>K7*1.25</f>
        <v>2</v>
      </c>
      <c r="N7" s="15">
        <v>1.6</v>
      </c>
      <c r="O7" s="15">
        <f>N7*0.75</f>
        <v>1.2000000000000002</v>
      </c>
      <c r="P7" s="15">
        <f>N7*1.25</f>
        <v>2</v>
      </c>
      <c r="Q7" s="15">
        <v>1.6</v>
      </c>
      <c r="R7" s="15">
        <f>Q7*0.75</f>
        <v>1.2000000000000002</v>
      </c>
      <c r="S7" s="15">
        <f>Q7*1.25</f>
        <v>2</v>
      </c>
      <c r="T7" s="15">
        <v>1.6</v>
      </c>
      <c r="U7" s="15">
        <f>T7*0.75</f>
        <v>1.2000000000000002</v>
      </c>
      <c r="V7" s="15">
        <f>T7*1.25</f>
        <v>2</v>
      </c>
      <c r="W7" s="15">
        <v>1.6</v>
      </c>
      <c r="X7" s="15">
        <f>W7*0.75</f>
        <v>1.2000000000000002</v>
      </c>
      <c r="Y7" s="15">
        <f>W7*1.25</f>
        <v>2</v>
      </c>
      <c r="Z7" s="15">
        <v>1.6</v>
      </c>
      <c r="AA7" s="15">
        <f>Z7*0.75</f>
        <v>1.2000000000000002</v>
      </c>
      <c r="AB7" s="15">
        <f>Z7*1.25</f>
        <v>2</v>
      </c>
    </row>
    <row r="8" spans="1:28" ht="14.4" x14ac:dyDescent="0.3">
      <c r="A8" s="3" t="s">
        <v>26</v>
      </c>
      <c r="B8" s="3" t="s">
        <v>188</v>
      </c>
      <c r="C8" s="3" t="s">
        <v>22</v>
      </c>
      <c r="D8" s="8" t="s">
        <v>161</v>
      </c>
      <c r="E8" s="8" t="s">
        <v>78</v>
      </c>
      <c r="F8" s="8" t="s">
        <v>65</v>
      </c>
      <c r="G8" s="3" t="s">
        <v>61</v>
      </c>
      <c r="H8" s="27" t="s">
        <v>195</v>
      </c>
      <c r="I8" s="2" t="s">
        <v>160</v>
      </c>
      <c r="J8" s="3" t="s">
        <v>53</v>
      </c>
      <c r="K8" s="15">
        <v>2.6</v>
      </c>
      <c r="L8" s="15">
        <f>K8*0.75</f>
        <v>1.9500000000000002</v>
      </c>
      <c r="M8" s="15">
        <f>K8*1.25</f>
        <v>3.25</v>
      </c>
      <c r="N8" s="15">
        <v>2.6</v>
      </c>
      <c r="O8" s="15">
        <f>N8*0.75</f>
        <v>1.9500000000000002</v>
      </c>
      <c r="P8" s="15">
        <f>N8*1.25</f>
        <v>3.25</v>
      </c>
      <c r="Q8" s="15">
        <v>2.6</v>
      </c>
      <c r="R8" s="15">
        <f>Q8*0.75</f>
        <v>1.9500000000000002</v>
      </c>
      <c r="S8" s="15">
        <f>Q8*1.25</f>
        <v>3.25</v>
      </c>
      <c r="T8" s="15">
        <v>2.6</v>
      </c>
      <c r="U8" s="15">
        <f>T8*0.75</f>
        <v>1.9500000000000002</v>
      </c>
      <c r="V8" s="15">
        <f>T8*1.25</f>
        <v>3.25</v>
      </c>
      <c r="W8" s="15">
        <v>2.6</v>
      </c>
      <c r="X8" s="15">
        <f>W8*0.75</f>
        <v>1.9500000000000002</v>
      </c>
      <c r="Y8" s="15">
        <f>W8*1.25</f>
        <v>3.25</v>
      </c>
      <c r="Z8" s="15">
        <v>2.6</v>
      </c>
      <c r="AA8" s="15">
        <f>Z8*0.75</f>
        <v>1.9500000000000002</v>
      </c>
      <c r="AB8" s="15">
        <f>Z8*1.25</f>
        <v>3.25</v>
      </c>
    </row>
    <row r="9" spans="1:28" x14ac:dyDescent="0.3">
      <c r="A9" s="3" t="s">
        <v>26</v>
      </c>
      <c r="B9" s="28" t="s">
        <v>22</v>
      </c>
      <c r="C9" s="3" t="s">
        <v>22</v>
      </c>
      <c r="D9" s="28" t="s">
        <v>166</v>
      </c>
      <c r="E9" s="16" t="s">
        <v>167</v>
      </c>
      <c r="F9" s="8" t="s">
        <v>65</v>
      </c>
      <c r="G9" s="3" t="s">
        <v>62</v>
      </c>
      <c r="I9" s="2" t="s">
        <v>168</v>
      </c>
      <c r="J9" s="3" t="s">
        <v>53</v>
      </c>
      <c r="K9" s="15">
        <v>21</v>
      </c>
      <c r="L9" s="15">
        <v>19</v>
      </c>
      <c r="M9" s="15">
        <v>23</v>
      </c>
      <c r="N9" s="15">
        <v>21</v>
      </c>
      <c r="O9" s="15">
        <v>19</v>
      </c>
      <c r="P9" s="15">
        <v>23</v>
      </c>
      <c r="Q9" s="15">
        <v>21</v>
      </c>
      <c r="R9" s="15">
        <v>19</v>
      </c>
      <c r="S9" s="15">
        <v>23</v>
      </c>
      <c r="T9" s="15">
        <v>21</v>
      </c>
      <c r="U9" s="15">
        <v>19</v>
      </c>
      <c r="V9" s="15">
        <v>23</v>
      </c>
      <c r="W9" s="15">
        <v>21</v>
      </c>
      <c r="X9" s="15">
        <v>19</v>
      </c>
      <c r="Y9" s="15">
        <v>23</v>
      </c>
      <c r="Z9" s="15">
        <v>21</v>
      </c>
      <c r="AA9" s="15">
        <v>19</v>
      </c>
      <c r="AB9" s="15">
        <v>23</v>
      </c>
    </row>
    <row r="10" spans="1:28" ht="14.4" x14ac:dyDescent="0.3">
      <c r="A10" s="3" t="s">
        <v>26</v>
      </c>
      <c r="B10" s="3" t="s">
        <v>22</v>
      </c>
      <c r="C10" s="3" t="s">
        <v>149</v>
      </c>
      <c r="D10" s="8" t="s">
        <v>23</v>
      </c>
      <c r="E10" s="8" t="s">
        <v>86</v>
      </c>
      <c r="F10" s="8" t="s">
        <v>64</v>
      </c>
      <c r="G10" s="3" t="s">
        <v>61</v>
      </c>
      <c r="H10" s="7" t="s">
        <v>194</v>
      </c>
      <c r="I10" s="3" t="s">
        <v>169</v>
      </c>
      <c r="J10" s="3" t="s">
        <v>53</v>
      </c>
      <c r="K10" s="4">
        <v>2000</v>
      </c>
      <c r="L10" s="4">
        <f>K10*0.75</f>
        <v>1500</v>
      </c>
      <c r="M10" s="4">
        <f>K10*1.25</f>
        <v>2500</v>
      </c>
      <c r="N10" s="4">
        <v>2000</v>
      </c>
      <c r="O10" s="4">
        <f>N10*0.75</f>
        <v>1500</v>
      </c>
      <c r="P10" s="4">
        <f>N10*1.25</f>
        <v>2500</v>
      </c>
      <c r="Q10" s="4">
        <v>2000</v>
      </c>
      <c r="R10" s="4">
        <f>Q10*0.75</f>
        <v>1500</v>
      </c>
      <c r="S10" s="4">
        <f>Q10*1.25</f>
        <v>2500</v>
      </c>
      <c r="T10" s="4">
        <v>2000</v>
      </c>
      <c r="U10" s="4">
        <f>T10*0.75</f>
        <v>1500</v>
      </c>
      <c r="V10" s="4">
        <f>T10*1.25</f>
        <v>2500</v>
      </c>
      <c r="W10" s="4">
        <v>2000</v>
      </c>
      <c r="X10" s="4">
        <f>W10*0.75</f>
        <v>1500</v>
      </c>
      <c r="Y10" s="4">
        <f>W10*1.25</f>
        <v>2500</v>
      </c>
      <c r="Z10" s="4">
        <v>2000</v>
      </c>
      <c r="AA10" s="4">
        <f>Z10*0.75</f>
        <v>1500</v>
      </c>
      <c r="AB10" s="4">
        <f>Z10*1.25</f>
        <v>2500</v>
      </c>
    </row>
    <row r="11" spans="1:28" ht="14.4" x14ac:dyDescent="0.3">
      <c r="A11" s="3" t="s">
        <v>26</v>
      </c>
      <c r="B11" s="3" t="s">
        <v>22</v>
      </c>
      <c r="C11" s="3" t="s">
        <v>156</v>
      </c>
      <c r="D11" s="8" t="s">
        <v>23</v>
      </c>
      <c r="E11" s="8" t="s">
        <v>86</v>
      </c>
      <c r="F11" s="8" t="s">
        <v>64</v>
      </c>
      <c r="G11" s="3" t="s">
        <v>61</v>
      </c>
      <c r="H11" s="7" t="s">
        <v>194</v>
      </c>
      <c r="I11" s="3" t="s">
        <v>169</v>
      </c>
      <c r="J11" s="3" t="s">
        <v>53</v>
      </c>
      <c r="K11" s="15">
        <v>4500</v>
      </c>
      <c r="L11" s="4">
        <f>K11*0.75</f>
        <v>3375</v>
      </c>
      <c r="M11" s="4">
        <f>K11*1.25</f>
        <v>5625</v>
      </c>
      <c r="N11" s="15">
        <v>4500</v>
      </c>
      <c r="O11" s="4">
        <f>N11*0.75</f>
        <v>3375</v>
      </c>
      <c r="P11" s="4">
        <f>N11*1.25</f>
        <v>5625</v>
      </c>
      <c r="Q11" s="15">
        <v>4500</v>
      </c>
      <c r="R11" s="4">
        <f>Q11*0.75</f>
        <v>3375</v>
      </c>
      <c r="S11" s="4">
        <f>Q11*1.25</f>
        <v>5625</v>
      </c>
      <c r="T11" s="15">
        <v>4500</v>
      </c>
      <c r="U11" s="4">
        <f>T11*0.75</f>
        <v>3375</v>
      </c>
      <c r="V11" s="4">
        <f>T11*1.25</f>
        <v>5625</v>
      </c>
      <c r="W11" s="15">
        <v>4500</v>
      </c>
      <c r="X11" s="4">
        <f>W11*0.75</f>
        <v>3375</v>
      </c>
      <c r="Y11" s="4">
        <f>W11*1.25</f>
        <v>5625</v>
      </c>
      <c r="Z11" s="15">
        <v>4500</v>
      </c>
      <c r="AA11" s="4">
        <f>Z11*0.75</f>
        <v>3375</v>
      </c>
      <c r="AB11" s="4">
        <f>Z11*1.25</f>
        <v>5625</v>
      </c>
    </row>
    <row r="12" spans="1:28" ht="14.4" x14ac:dyDescent="0.3">
      <c r="A12" s="3" t="s">
        <v>26</v>
      </c>
      <c r="B12" s="3" t="s">
        <v>22</v>
      </c>
      <c r="C12" s="3" t="s">
        <v>175</v>
      </c>
      <c r="D12" s="8" t="s">
        <v>23</v>
      </c>
      <c r="E12" s="8" t="s">
        <v>86</v>
      </c>
      <c r="F12" s="8" t="s">
        <v>64</v>
      </c>
      <c r="G12" s="3" t="s">
        <v>61</v>
      </c>
      <c r="H12" s="7" t="s">
        <v>194</v>
      </c>
      <c r="I12" s="3" t="s">
        <v>169</v>
      </c>
      <c r="J12" s="3" t="s">
        <v>53</v>
      </c>
      <c r="K12" s="15">
        <v>7000</v>
      </c>
      <c r="L12" s="4">
        <f>K12*0.75</f>
        <v>5250</v>
      </c>
      <c r="M12" s="4">
        <f>K12*1.25</f>
        <v>8750</v>
      </c>
      <c r="N12" s="15">
        <v>7000</v>
      </c>
      <c r="O12" s="4">
        <f>N12*0.75</f>
        <v>5250</v>
      </c>
      <c r="P12" s="4">
        <f>N12*1.25</f>
        <v>8750</v>
      </c>
      <c r="Q12" s="15">
        <v>7000</v>
      </c>
      <c r="R12" s="4">
        <f>Q12*0.75</f>
        <v>5250</v>
      </c>
      <c r="S12" s="4">
        <f>Q12*1.25</f>
        <v>8750</v>
      </c>
      <c r="T12" s="15">
        <v>7000</v>
      </c>
      <c r="U12" s="4">
        <f>T12*0.75</f>
        <v>5250</v>
      </c>
      <c r="V12" s="4">
        <f>T12*1.25</f>
        <v>8750</v>
      </c>
      <c r="W12" s="15">
        <v>7000</v>
      </c>
      <c r="X12" s="4">
        <f>W12*0.75</f>
        <v>5250</v>
      </c>
      <c r="Y12" s="4">
        <f>W12*1.25</f>
        <v>8750</v>
      </c>
      <c r="Z12" s="15">
        <v>7000</v>
      </c>
      <c r="AA12" s="4">
        <f>Z12*0.75</f>
        <v>5250</v>
      </c>
      <c r="AB12" s="4">
        <f>Z12*1.25</f>
        <v>8750</v>
      </c>
    </row>
    <row r="13" spans="1:28" s="28" customFormat="1" x14ac:dyDescent="0.3">
      <c r="A13" s="3" t="s">
        <v>32</v>
      </c>
      <c r="B13" s="3" t="s">
        <v>22</v>
      </c>
      <c r="C13" s="28" t="s">
        <v>149</v>
      </c>
      <c r="D13" s="3" t="s">
        <v>2</v>
      </c>
      <c r="E13" s="3" t="s">
        <v>76</v>
      </c>
      <c r="F13" s="3" t="s">
        <v>63</v>
      </c>
      <c r="G13" s="3" t="s">
        <v>61</v>
      </c>
      <c r="H13" s="3" t="s">
        <v>171</v>
      </c>
      <c r="I13" s="3" t="s">
        <v>172</v>
      </c>
      <c r="J13" s="3" t="s">
        <v>53</v>
      </c>
      <c r="K13" s="15">
        <f t="shared" ref="K13:K15" si="0">68000*12</f>
        <v>816000</v>
      </c>
      <c r="L13" s="4">
        <f>K13*0.75</f>
        <v>612000</v>
      </c>
      <c r="M13" s="4">
        <f>K13*1.25</f>
        <v>1020000</v>
      </c>
      <c r="N13" s="15">
        <f t="shared" ref="N13:Z15" si="1">68000*12</f>
        <v>816000</v>
      </c>
      <c r="O13" s="4">
        <f t="shared" ref="O13:AA18" si="2">N13*0.75</f>
        <v>612000</v>
      </c>
      <c r="P13" s="4">
        <f t="shared" ref="P13:P18" si="3">N13*1.25</f>
        <v>1020000</v>
      </c>
      <c r="Q13" s="15">
        <f t="shared" si="1"/>
        <v>816000</v>
      </c>
      <c r="R13" s="4">
        <f t="shared" si="2"/>
        <v>612000</v>
      </c>
      <c r="S13" s="4">
        <f t="shared" ref="S13:S18" si="4">Q13*1.25</f>
        <v>1020000</v>
      </c>
      <c r="T13" s="15">
        <f t="shared" si="1"/>
        <v>816000</v>
      </c>
      <c r="U13" s="4">
        <f t="shared" si="2"/>
        <v>612000</v>
      </c>
      <c r="V13" s="4">
        <f t="shared" ref="V13:V18" si="5">T13*1.25</f>
        <v>1020000</v>
      </c>
      <c r="W13" s="15">
        <f t="shared" si="1"/>
        <v>816000</v>
      </c>
      <c r="X13" s="4">
        <f t="shared" si="2"/>
        <v>612000</v>
      </c>
      <c r="Y13" s="4">
        <f t="shared" ref="Y13:Y18" si="6">W13*1.25</f>
        <v>1020000</v>
      </c>
      <c r="Z13" s="15">
        <f t="shared" si="1"/>
        <v>816000</v>
      </c>
      <c r="AA13" s="4">
        <f t="shared" si="2"/>
        <v>612000</v>
      </c>
      <c r="AB13" s="4">
        <f t="shared" ref="AB13:AB18" si="7">Z13*1.25</f>
        <v>1020000</v>
      </c>
    </row>
    <row r="14" spans="1:28" s="28" customFormat="1" x14ac:dyDescent="0.3">
      <c r="A14" s="3" t="s">
        <v>32</v>
      </c>
      <c r="B14" s="3" t="s">
        <v>22</v>
      </c>
      <c r="C14" s="28" t="s">
        <v>176</v>
      </c>
      <c r="D14" s="3" t="s">
        <v>2</v>
      </c>
      <c r="E14" s="3" t="s">
        <v>76</v>
      </c>
      <c r="F14" s="3" t="s">
        <v>63</v>
      </c>
      <c r="G14" s="3" t="s">
        <v>61</v>
      </c>
      <c r="H14" s="3" t="s">
        <v>171</v>
      </c>
      <c r="I14" s="3" t="s">
        <v>172</v>
      </c>
      <c r="J14" s="3" t="s">
        <v>53</v>
      </c>
      <c r="K14" s="15">
        <f t="shared" si="0"/>
        <v>816000</v>
      </c>
      <c r="L14" s="4">
        <f>K14*0.75</f>
        <v>612000</v>
      </c>
      <c r="M14" s="4">
        <f>K14*1.25</f>
        <v>1020000</v>
      </c>
      <c r="N14" s="15">
        <f t="shared" si="1"/>
        <v>816000</v>
      </c>
      <c r="O14" s="4">
        <f t="shared" si="2"/>
        <v>612000</v>
      </c>
      <c r="P14" s="4">
        <f t="shared" si="3"/>
        <v>1020000</v>
      </c>
      <c r="Q14" s="15">
        <f t="shared" si="1"/>
        <v>816000</v>
      </c>
      <c r="R14" s="4">
        <f t="shared" si="2"/>
        <v>612000</v>
      </c>
      <c r="S14" s="4">
        <f t="shared" si="4"/>
        <v>1020000</v>
      </c>
      <c r="T14" s="15">
        <f t="shared" si="1"/>
        <v>816000</v>
      </c>
      <c r="U14" s="4">
        <f t="shared" si="2"/>
        <v>612000</v>
      </c>
      <c r="V14" s="4">
        <f t="shared" si="5"/>
        <v>1020000</v>
      </c>
      <c r="W14" s="15">
        <f t="shared" si="1"/>
        <v>816000</v>
      </c>
      <c r="X14" s="4">
        <f t="shared" si="2"/>
        <v>612000</v>
      </c>
      <c r="Y14" s="4">
        <f t="shared" si="6"/>
        <v>1020000</v>
      </c>
      <c r="Z14" s="15">
        <f t="shared" si="1"/>
        <v>816000</v>
      </c>
      <c r="AA14" s="4">
        <f t="shared" si="2"/>
        <v>612000</v>
      </c>
      <c r="AB14" s="4">
        <f t="shared" si="7"/>
        <v>1020000</v>
      </c>
    </row>
    <row r="15" spans="1:28" s="28" customFormat="1" x14ac:dyDescent="0.3">
      <c r="A15" s="3" t="s">
        <v>32</v>
      </c>
      <c r="B15" s="3" t="s">
        <v>22</v>
      </c>
      <c r="C15" s="28" t="s">
        <v>170</v>
      </c>
      <c r="D15" s="3" t="s">
        <v>2</v>
      </c>
      <c r="E15" s="3" t="s">
        <v>76</v>
      </c>
      <c r="F15" s="3" t="s">
        <v>63</v>
      </c>
      <c r="G15" s="3" t="s">
        <v>61</v>
      </c>
      <c r="H15" s="3" t="s">
        <v>171</v>
      </c>
      <c r="I15" s="3" t="s">
        <v>172</v>
      </c>
      <c r="J15" s="3" t="s">
        <v>53</v>
      </c>
      <c r="K15" s="15">
        <f t="shared" si="0"/>
        <v>816000</v>
      </c>
      <c r="L15" s="4">
        <f>K15*0.75</f>
        <v>612000</v>
      </c>
      <c r="M15" s="4">
        <f>K15*1.25</f>
        <v>1020000</v>
      </c>
      <c r="N15" s="15">
        <f t="shared" si="1"/>
        <v>816000</v>
      </c>
      <c r="O15" s="4">
        <f t="shared" si="2"/>
        <v>612000</v>
      </c>
      <c r="P15" s="4">
        <f t="shared" si="3"/>
        <v>1020000</v>
      </c>
      <c r="Q15" s="15">
        <f t="shared" si="1"/>
        <v>816000</v>
      </c>
      <c r="R15" s="4">
        <f t="shared" si="2"/>
        <v>612000</v>
      </c>
      <c r="S15" s="4">
        <f t="shared" si="4"/>
        <v>1020000</v>
      </c>
      <c r="T15" s="15">
        <f t="shared" si="1"/>
        <v>816000</v>
      </c>
      <c r="U15" s="4">
        <f t="shared" si="2"/>
        <v>612000</v>
      </c>
      <c r="V15" s="4">
        <f t="shared" si="5"/>
        <v>1020000</v>
      </c>
      <c r="W15" s="15">
        <f t="shared" si="1"/>
        <v>816000</v>
      </c>
      <c r="X15" s="4">
        <f t="shared" si="2"/>
        <v>612000</v>
      </c>
      <c r="Y15" s="4">
        <f t="shared" si="6"/>
        <v>1020000</v>
      </c>
      <c r="Z15" s="15">
        <f t="shared" si="1"/>
        <v>816000</v>
      </c>
      <c r="AA15" s="4">
        <f t="shared" si="2"/>
        <v>612000</v>
      </c>
      <c r="AB15" s="4">
        <f t="shared" si="7"/>
        <v>1020000</v>
      </c>
    </row>
    <row r="16" spans="1:28" s="28" customFormat="1" x14ac:dyDescent="0.3">
      <c r="A16" s="3" t="s">
        <v>32</v>
      </c>
      <c r="B16" s="3" t="s">
        <v>22</v>
      </c>
      <c r="C16" s="28" t="s">
        <v>149</v>
      </c>
      <c r="D16" s="3" t="s">
        <v>49</v>
      </c>
      <c r="E16" s="3" t="s">
        <v>76</v>
      </c>
      <c r="F16" s="25" t="s">
        <v>64</v>
      </c>
      <c r="G16" s="3" t="s">
        <v>61</v>
      </c>
      <c r="H16" s="3" t="s">
        <v>171</v>
      </c>
      <c r="I16" s="3" t="s">
        <v>172</v>
      </c>
      <c r="J16" s="3" t="s">
        <v>53</v>
      </c>
      <c r="K16" s="4">
        <v>68000</v>
      </c>
      <c r="L16" s="4">
        <f>K16*0.75</f>
        <v>51000</v>
      </c>
      <c r="M16" s="4">
        <f>K16*1.25</f>
        <v>85000</v>
      </c>
      <c r="N16" s="4">
        <v>68000</v>
      </c>
      <c r="O16" s="4">
        <f t="shared" si="2"/>
        <v>51000</v>
      </c>
      <c r="P16" s="4">
        <f t="shared" si="3"/>
        <v>85000</v>
      </c>
      <c r="Q16" s="4">
        <v>68000</v>
      </c>
      <c r="R16" s="4">
        <f t="shared" si="2"/>
        <v>51000</v>
      </c>
      <c r="S16" s="4">
        <f t="shared" si="4"/>
        <v>85000</v>
      </c>
      <c r="T16" s="4">
        <v>68000</v>
      </c>
      <c r="U16" s="4">
        <f t="shared" si="2"/>
        <v>51000</v>
      </c>
      <c r="V16" s="4">
        <f t="shared" si="5"/>
        <v>85000</v>
      </c>
      <c r="W16" s="4">
        <v>68000</v>
      </c>
      <c r="X16" s="4">
        <f t="shared" si="2"/>
        <v>51000</v>
      </c>
      <c r="Y16" s="4">
        <f t="shared" si="6"/>
        <v>85000</v>
      </c>
      <c r="Z16" s="4">
        <v>68000</v>
      </c>
      <c r="AA16" s="4">
        <f t="shared" si="2"/>
        <v>51000</v>
      </c>
      <c r="AB16" s="4">
        <f t="shared" si="7"/>
        <v>85000</v>
      </c>
    </row>
    <row r="17" spans="1:28" s="28" customFormat="1" x14ac:dyDescent="0.3">
      <c r="A17" s="3" t="s">
        <v>32</v>
      </c>
      <c r="B17" s="3" t="s">
        <v>22</v>
      </c>
      <c r="C17" s="28" t="s">
        <v>176</v>
      </c>
      <c r="D17" s="3" t="s">
        <v>49</v>
      </c>
      <c r="E17" s="3" t="s">
        <v>76</v>
      </c>
      <c r="F17" s="25" t="s">
        <v>64</v>
      </c>
      <c r="G17" s="3" t="s">
        <v>61</v>
      </c>
      <c r="H17" s="3" t="s">
        <v>171</v>
      </c>
      <c r="I17" s="3" t="s">
        <v>172</v>
      </c>
      <c r="J17" s="3" t="s">
        <v>53</v>
      </c>
      <c r="K17" s="4">
        <v>68000</v>
      </c>
      <c r="L17" s="4">
        <f>K17*0.75</f>
        <v>51000</v>
      </c>
      <c r="M17" s="4">
        <f>K17*1.25</f>
        <v>85000</v>
      </c>
      <c r="N17" s="4">
        <v>68000</v>
      </c>
      <c r="O17" s="4">
        <f t="shared" si="2"/>
        <v>51000</v>
      </c>
      <c r="P17" s="4">
        <f t="shared" si="3"/>
        <v>85000</v>
      </c>
      <c r="Q17" s="4">
        <v>68000</v>
      </c>
      <c r="R17" s="4">
        <f t="shared" si="2"/>
        <v>51000</v>
      </c>
      <c r="S17" s="4">
        <f t="shared" si="4"/>
        <v>85000</v>
      </c>
      <c r="T17" s="4">
        <v>68000</v>
      </c>
      <c r="U17" s="4">
        <f t="shared" si="2"/>
        <v>51000</v>
      </c>
      <c r="V17" s="4">
        <f t="shared" si="5"/>
        <v>85000</v>
      </c>
      <c r="W17" s="4">
        <v>68000</v>
      </c>
      <c r="X17" s="4">
        <f t="shared" si="2"/>
        <v>51000</v>
      </c>
      <c r="Y17" s="4">
        <f t="shared" si="6"/>
        <v>85000</v>
      </c>
      <c r="Z17" s="4">
        <v>68000</v>
      </c>
      <c r="AA17" s="4">
        <f t="shared" si="2"/>
        <v>51000</v>
      </c>
      <c r="AB17" s="4">
        <f t="shared" si="7"/>
        <v>85000</v>
      </c>
    </row>
    <row r="18" spans="1:28" s="28" customFormat="1" x14ac:dyDescent="0.3">
      <c r="A18" s="3" t="s">
        <v>32</v>
      </c>
      <c r="B18" s="3" t="s">
        <v>22</v>
      </c>
      <c r="C18" s="28" t="s">
        <v>170</v>
      </c>
      <c r="D18" s="3" t="s">
        <v>49</v>
      </c>
      <c r="E18" s="3" t="s">
        <v>76</v>
      </c>
      <c r="F18" s="25" t="s">
        <v>64</v>
      </c>
      <c r="G18" s="3" t="s">
        <v>61</v>
      </c>
      <c r="H18" s="3" t="s">
        <v>171</v>
      </c>
      <c r="I18" s="3" t="s">
        <v>172</v>
      </c>
      <c r="J18" s="3" t="s">
        <v>53</v>
      </c>
      <c r="K18" s="4">
        <v>68000</v>
      </c>
      <c r="L18" s="4">
        <f>K18*0.75</f>
        <v>51000</v>
      </c>
      <c r="M18" s="4">
        <f>K18*1.25</f>
        <v>85000</v>
      </c>
      <c r="N18" s="4">
        <v>68000</v>
      </c>
      <c r="O18" s="4">
        <f t="shared" si="2"/>
        <v>51000</v>
      </c>
      <c r="P18" s="4">
        <f t="shared" si="3"/>
        <v>85000</v>
      </c>
      <c r="Q18" s="4">
        <v>68000</v>
      </c>
      <c r="R18" s="4">
        <f t="shared" si="2"/>
        <v>51000</v>
      </c>
      <c r="S18" s="4">
        <f t="shared" si="4"/>
        <v>85000</v>
      </c>
      <c r="T18" s="4">
        <v>68000</v>
      </c>
      <c r="U18" s="4">
        <f t="shared" si="2"/>
        <v>51000</v>
      </c>
      <c r="V18" s="4">
        <f t="shared" si="5"/>
        <v>85000</v>
      </c>
      <c r="W18" s="4">
        <v>68000</v>
      </c>
      <c r="X18" s="4">
        <f t="shared" si="2"/>
        <v>51000</v>
      </c>
      <c r="Y18" s="4">
        <f t="shared" si="6"/>
        <v>85000</v>
      </c>
      <c r="Z18" s="4">
        <v>68000</v>
      </c>
      <c r="AA18" s="4">
        <f t="shared" si="2"/>
        <v>51000</v>
      </c>
      <c r="AB18" s="4">
        <f t="shared" si="7"/>
        <v>85000</v>
      </c>
    </row>
    <row r="19" spans="1:28" x14ac:dyDescent="0.3">
      <c r="A19" s="3" t="s">
        <v>34</v>
      </c>
      <c r="B19" s="23" t="s">
        <v>22</v>
      </c>
      <c r="C19" s="3" t="s">
        <v>22</v>
      </c>
      <c r="D19" s="26" t="s">
        <v>116</v>
      </c>
      <c r="E19" s="26" t="s">
        <v>78</v>
      </c>
      <c r="F19" s="3" t="s">
        <v>65</v>
      </c>
      <c r="G19" s="24" t="s">
        <v>60</v>
      </c>
      <c r="H19" s="3"/>
      <c r="I19" s="3" t="s">
        <v>117</v>
      </c>
      <c r="J19" s="3" t="s">
        <v>53</v>
      </c>
      <c r="K19" s="10">
        <v>1</v>
      </c>
      <c r="L19" s="10">
        <v>0.7</v>
      </c>
      <c r="M19" s="10">
        <v>1.43</v>
      </c>
      <c r="N19" s="10">
        <v>1</v>
      </c>
      <c r="O19" s="10">
        <v>0.7</v>
      </c>
      <c r="P19" s="10">
        <v>1.43</v>
      </c>
      <c r="Q19" s="10">
        <v>1</v>
      </c>
      <c r="R19" s="10">
        <v>0.7</v>
      </c>
      <c r="S19" s="10">
        <v>1.43</v>
      </c>
      <c r="T19" s="10">
        <v>1</v>
      </c>
      <c r="U19" s="10">
        <v>0.7</v>
      </c>
      <c r="V19" s="10">
        <v>1.43</v>
      </c>
      <c r="W19" s="10">
        <v>1</v>
      </c>
      <c r="X19" s="10">
        <v>0.7</v>
      </c>
      <c r="Y19" s="10">
        <v>1.43</v>
      </c>
      <c r="Z19" s="10">
        <v>1</v>
      </c>
      <c r="AA19" s="10">
        <v>0.7</v>
      </c>
      <c r="AB19" s="10">
        <v>1.43</v>
      </c>
    </row>
    <row r="20" spans="1:28" x14ac:dyDescent="0.3">
      <c r="A20" s="3" t="s">
        <v>34</v>
      </c>
      <c r="B20" s="23" t="s">
        <v>31</v>
      </c>
      <c r="C20" s="3" t="s">
        <v>22</v>
      </c>
      <c r="D20" s="26" t="s">
        <v>46</v>
      </c>
      <c r="E20" s="26" t="s">
        <v>90</v>
      </c>
      <c r="F20" s="3" t="s">
        <v>63</v>
      </c>
      <c r="G20" s="24" t="s">
        <v>60</v>
      </c>
      <c r="H20" s="3"/>
      <c r="I20" s="3"/>
      <c r="J20" s="3" t="s">
        <v>53</v>
      </c>
      <c r="K20" s="10">
        <f>2.65</f>
        <v>2.65</v>
      </c>
      <c r="L20" s="10">
        <v>2.5</v>
      </c>
      <c r="M20" s="10">
        <v>2.75</v>
      </c>
      <c r="N20" s="10">
        <f>2.65</f>
        <v>2.65</v>
      </c>
      <c r="O20" s="10">
        <v>2.5</v>
      </c>
      <c r="P20" s="10">
        <v>2.75</v>
      </c>
      <c r="Q20" s="10">
        <f>2.65</f>
        <v>2.65</v>
      </c>
      <c r="R20" s="10">
        <v>2.5</v>
      </c>
      <c r="S20" s="10">
        <v>2.75</v>
      </c>
      <c r="T20" s="10">
        <f>2.65</f>
        <v>2.65</v>
      </c>
      <c r="U20" s="10">
        <v>2.5</v>
      </c>
      <c r="V20" s="10">
        <v>2.75</v>
      </c>
      <c r="W20" s="10">
        <f>2.65</f>
        <v>2.65</v>
      </c>
      <c r="X20" s="10">
        <v>2.5</v>
      </c>
      <c r="Y20" s="10">
        <v>2.75</v>
      </c>
      <c r="Z20" s="10">
        <f>2.65</f>
        <v>2.65</v>
      </c>
      <c r="AA20" s="10">
        <v>2.5</v>
      </c>
      <c r="AB20" s="10">
        <v>2.75</v>
      </c>
    </row>
    <row r="21" spans="1:28" x14ac:dyDescent="0.3">
      <c r="A21" s="3" t="s">
        <v>34</v>
      </c>
      <c r="B21" s="23" t="s">
        <v>30</v>
      </c>
      <c r="C21" s="3" t="s">
        <v>22</v>
      </c>
      <c r="D21" s="26" t="s">
        <v>46</v>
      </c>
      <c r="E21" s="26" t="s">
        <v>90</v>
      </c>
      <c r="F21" s="3" t="s">
        <v>63</v>
      </c>
      <c r="G21" s="24" t="s">
        <v>60</v>
      </c>
      <c r="H21" s="3"/>
      <c r="I21" s="3"/>
      <c r="J21" s="3" t="s">
        <v>53</v>
      </c>
      <c r="K21" s="10">
        <v>3.1375899999999999</v>
      </c>
      <c r="L21" s="10">
        <v>3.1</v>
      </c>
      <c r="M21" s="10">
        <v>3.2</v>
      </c>
      <c r="N21" s="10">
        <v>3.1375899999999999</v>
      </c>
      <c r="O21" s="10">
        <v>3.1</v>
      </c>
      <c r="P21" s="10">
        <v>3.2</v>
      </c>
      <c r="Q21" s="10">
        <v>3.1375899999999999</v>
      </c>
      <c r="R21" s="10">
        <v>3.1</v>
      </c>
      <c r="S21" s="10">
        <v>3.2</v>
      </c>
      <c r="T21" s="10">
        <v>3.1375899999999999</v>
      </c>
      <c r="U21" s="10">
        <v>3.1</v>
      </c>
      <c r="V21" s="10">
        <v>3.2</v>
      </c>
      <c r="W21" s="10">
        <v>3.1375899999999999</v>
      </c>
      <c r="X21" s="10">
        <v>3.1</v>
      </c>
      <c r="Y21" s="10">
        <v>3.2</v>
      </c>
      <c r="Z21" s="10">
        <v>3.1375899999999999</v>
      </c>
      <c r="AA21" s="10">
        <v>3.1</v>
      </c>
      <c r="AB21" s="10">
        <v>3.2</v>
      </c>
    </row>
    <row r="22" spans="1:28" x14ac:dyDescent="0.3">
      <c r="A22" s="3" t="s">
        <v>34</v>
      </c>
      <c r="B22" s="23" t="s">
        <v>115</v>
      </c>
      <c r="C22" s="3" t="s">
        <v>22</v>
      </c>
      <c r="D22" s="26" t="s">
        <v>46</v>
      </c>
      <c r="E22" s="26" t="s">
        <v>90</v>
      </c>
      <c r="F22" s="3" t="s">
        <v>63</v>
      </c>
      <c r="G22" s="24" t="s">
        <v>60</v>
      </c>
      <c r="H22" s="3"/>
      <c r="I22" s="3"/>
      <c r="J22" s="3" t="s">
        <v>53</v>
      </c>
      <c r="K22" s="10">
        <v>3.1833399999999998</v>
      </c>
      <c r="L22" s="10">
        <v>3.1</v>
      </c>
      <c r="M22" s="10">
        <v>3.2</v>
      </c>
      <c r="N22" s="10">
        <v>3.1833399999999998</v>
      </c>
      <c r="O22" s="10">
        <v>3.1</v>
      </c>
      <c r="P22" s="10">
        <v>3.2</v>
      </c>
      <c r="Q22" s="10">
        <v>3.1833399999999998</v>
      </c>
      <c r="R22" s="10">
        <v>3.1</v>
      </c>
      <c r="S22" s="10">
        <v>3.2</v>
      </c>
      <c r="T22" s="10">
        <v>3.1833399999999998</v>
      </c>
      <c r="U22" s="10">
        <v>3.1</v>
      </c>
      <c r="V22" s="10">
        <v>3.2</v>
      </c>
      <c r="W22" s="10">
        <v>3.1833399999999998</v>
      </c>
      <c r="X22" s="10">
        <v>3.1</v>
      </c>
      <c r="Y22" s="10">
        <v>3.2</v>
      </c>
      <c r="Z22" s="10">
        <v>3.1833399999999998</v>
      </c>
      <c r="AA22" s="10">
        <v>3.1</v>
      </c>
      <c r="AB22" s="10">
        <v>3.2</v>
      </c>
    </row>
    <row r="23" spans="1:28" x14ac:dyDescent="0.3">
      <c r="A23" s="3" t="s">
        <v>27</v>
      </c>
      <c r="B23" s="3" t="s">
        <v>106</v>
      </c>
      <c r="C23" s="3" t="s">
        <v>22</v>
      </c>
      <c r="D23" s="23" t="s">
        <v>107</v>
      </c>
      <c r="E23" s="23" t="s">
        <v>108</v>
      </c>
      <c r="F23" s="8" t="s">
        <v>63</v>
      </c>
      <c r="G23" s="8" t="s">
        <v>60</v>
      </c>
      <c r="H23" s="3"/>
      <c r="I23" s="3"/>
      <c r="J23" s="3" t="s">
        <v>92</v>
      </c>
      <c r="K23" s="5">
        <v>42.8</v>
      </c>
      <c r="L23" s="5"/>
      <c r="M23" s="5"/>
      <c r="N23" s="5">
        <v>42.8</v>
      </c>
      <c r="O23" s="5"/>
      <c r="P23" s="5"/>
      <c r="Q23" s="5">
        <v>42.8</v>
      </c>
      <c r="R23" s="5"/>
      <c r="S23" s="5"/>
      <c r="T23" s="5">
        <v>42.8</v>
      </c>
      <c r="U23" s="5"/>
      <c r="V23" s="5"/>
      <c r="W23" s="5">
        <v>42.8</v>
      </c>
      <c r="X23" s="5"/>
      <c r="Y23" s="5"/>
      <c r="Z23" s="5">
        <v>42.8</v>
      </c>
      <c r="AA23" s="5"/>
      <c r="AB23" s="5"/>
    </row>
    <row r="24" spans="1:28" x14ac:dyDescent="0.3">
      <c r="A24" s="3" t="s">
        <v>27</v>
      </c>
      <c r="B24" s="3" t="s">
        <v>31</v>
      </c>
      <c r="C24" s="3" t="s">
        <v>22</v>
      </c>
      <c r="D24" s="23" t="s">
        <v>107</v>
      </c>
      <c r="E24" s="23" t="s">
        <v>108</v>
      </c>
      <c r="F24" s="8" t="s">
        <v>63</v>
      </c>
      <c r="G24" s="8" t="s">
        <v>60</v>
      </c>
      <c r="H24" s="3"/>
      <c r="I24" s="3"/>
      <c r="J24" s="3" t="s">
        <v>92</v>
      </c>
      <c r="K24" s="5">
        <v>50</v>
      </c>
      <c r="L24" s="5"/>
      <c r="M24" s="5"/>
      <c r="N24" s="5">
        <v>50</v>
      </c>
      <c r="O24" s="5"/>
      <c r="P24" s="5"/>
      <c r="Q24" s="5">
        <v>50</v>
      </c>
      <c r="R24" s="5"/>
      <c r="S24" s="5"/>
      <c r="T24" s="5">
        <v>50</v>
      </c>
      <c r="U24" s="5"/>
      <c r="V24" s="5"/>
      <c r="W24" s="5">
        <v>50</v>
      </c>
      <c r="X24" s="5"/>
      <c r="Y24" s="5"/>
      <c r="Z24" s="5">
        <v>50</v>
      </c>
      <c r="AA24" s="5"/>
      <c r="AB24" s="5"/>
    </row>
    <row r="25" spans="1:28" x14ac:dyDescent="0.3">
      <c r="A25" s="3" t="s">
        <v>27</v>
      </c>
      <c r="B25" s="3" t="s">
        <v>38</v>
      </c>
      <c r="C25" s="3" t="s">
        <v>22</v>
      </c>
      <c r="D25" s="23" t="s">
        <v>107</v>
      </c>
      <c r="E25" s="23" t="s">
        <v>108</v>
      </c>
      <c r="F25" s="8" t="s">
        <v>63</v>
      </c>
      <c r="G25" s="8" t="s">
        <v>60</v>
      </c>
      <c r="H25" s="3"/>
      <c r="I25" s="3"/>
      <c r="J25" s="3" t="s">
        <v>92</v>
      </c>
      <c r="K25" s="5">
        <v>120</v>
      </c>
      <c r="L25" s="5"/>
      <c r="M25" s="5"/>
      <c r="N25" s="5">
        <v>120</v>
      </c>
      <c r="O25" s="5"/>
      <c r="P25" s="5"/>
      <c r="Q25" s="5">
        <v>120</v>
      </c>
      <c r="R25" s="5"/>
      <c r="S25" s="5"/>
      <c r="T25" s="5">
        <v>120</v>
      </c>
      <c r="U25" s="5"/>
      <c r="V25" s="5"/>
      <c r="W25" s="5">
        <v>120</v>
      </c>
      <c r="X25" s="5"/>
      <c r="Y25" s="5"/>
      <c r="Z25" s="5">
        <v>120</v>
      </c>
      <c r="AA25" s="5"/>
      <c r="AB25" s="5"/>
    </row>
    <row r="26" spans="1:28" x14ac:dyDescent="0.3">
      <c r="A26" s="3" t="s">
        <v>27</v>
      </c>
      <c r="B26" s="3" t="s">
        <v>38</v>
      </c>
      <c r="C26" s="3" t="s">
        <v>22</v>
      </c>
      <c r="D26" s="23" t="s">
        <v>43</v>
      </c>
      <c r="E26" s="23" t="s">
        <v>89</v>
      </c>
      <c r="F26" s="8" t="s">
        <v>66</v>
      </c>
      <c r="G26" s="8" t="s">
        <v>61</v>
      </c>
      <c r="H26" s="3" t="s">
        <v>58</v>
      </c>
      <c r="I26" s="3" t="s">
        <v>59</v>
      </c>
      <c r="J26" s="3" t="s">
        <v>53</v>
      </c>
      <c r="K26" s="5">
        <v>0.6</v>
      </c>
      <c r="L26" s="5">
        <v>0.55000000000000004</v>
      </c>
      <c r="M26" s="5">
        <v>0.65</v>
      </c>
      <c r="N26" s="5">
        <v>0.6</v>
      </c>
      <c r="O26" s="5">
        <v>0.55000000000000004</v>
      </c>
      <c r="P26" s="5">
        <v>0.65</v>
      </c>
      <c r="Q26" s="5">
        <v>0.6</v>
      </c>
      <c r="R26" s="5">
        <v>0.55000000000000004</v>
      </c>
      <c r="S26" s="5">
        <v>0.65</v>
      </c>
      <c r="T26" s="5">
        <v>0.6</v>
      </c>
      <c r="U26" s="5">
        <v>0.55000000000000004</v>
      </c>
      <c r="V26" s="5">
        <v>0.65</v>
      </c>
      <c r="W26" s="5">
        <v>0.5</v>
      </c>
      <c r="X26" s="5">
        <v>0.45</v>
      </c>
      <c r="Y26" s="5">
        <v>0.55000000000000004</v>
      </c>
      <c r="Z26" s="5">
        <v>0.5</v>
      </c>
      <c r="AA26" s="5">
        <v>0.45</v>
      </c>
      <c r="AB26" s="5">
        <v>0.55000000000000004</v>
      </c>
    </row>
    <row r="27" spans="1:28" x14ac:dyDescent="0.3">
      <c r="A27" s="3" t="s">
        <v>27</v>
      </c>
      <c r="B27" s="3" t="s">
        <v>126</v>
      </c>
      <c r="C27" s="3" t="s">
        <v>22</v>
      </c>
      <c r="D27" s="23" t="s">
        <v>43</v>
      </c>
      <c r="E27" s="23" t="s">
        <v>89</v>
      </c>
      <c r="F27" s="8"/>
      <c r="G27" s="8"/>
      <c r="H27" s="3" t="s">
        <v>58</v>
      </c>
      <c r="I27" s="3" t="s">
        <v>59</v>
      </c>
      <c r="J27" s="3" t="s">
        <v>53</v>
      </c>
      <c r="K27" s="5">
        <v>7.4999999999999997E-2</v>
      </c>
      <c r="L27" s="5">
        <v>7.0000000000000007E-2</v>
      </c>
      <c r="M27" s="5">
        <v>0.08</v>
      </c>
      <c r="N27" s="5">
        <v>7.4999999999999997E-2</v>
      </c>
      <c r="O27" s="5">
        <v>7.0000000000000007E-2</v>
      </c>
      <c r="P27" s="5">
        <v>0.08</v>
      </c>
      <c r="Q27" s="5">
        <v>7.4999999999999997E-2</v>
      </c>
      <c r="R27" s="5">
        <v>7.0000000000000007E-2</v>
      </c>
      <c r="S27" s="5">
        <v>0.08</v>
      </c>
      <c r="T27" s="5">
        <v>7.4999999999999997E-2</v>
      </c>
      <c r="U27" s="5">
        <v>7.0000000000000007E-2</v>
      </c>
      <c r="V27" s="5">
        <v>0.08</v>
      </c>
      <c r="W27" s="5">
        <v>7.4999999999999997E-2</v>
      </c>
      <c r="X27" s="5">
        <v>7.0000000000000007E-2</v>
      </c>
      <c r="Y27" s="5">
        <v>0.08</v>
      </c>
      <c r="Z27" s="5">
        <v>7.4999999999999997E-2</v>
      </c>
      <c r="AA27" s="5">
        <v>7.0000000000000007E-2</v>
      </c>
      <c r="AB27" s="5">
        <v>0.08</v>
      </c>
    </row>
    <row r="28" spans="1:28" ht="14.4" x14ac:dyDescent="0.3">
      <c r="A28" s="3" t="s">
        <v>27</v>
      </c>
      <c r="B28" s="3" t="s">
        <v>38</v>
      </c>
      <c r="C28" s="3" t="s">
        <v>22</v>
      </c>
      <c r="D28" s="8" t="s">
        <v>139</v>
      </c>
      <c r="E28" s="8" t="s">
        <v>138</v>
      </c>
      <c r="F28" s="3" t="s">
        <v>63</v>
      </c>
      <c r="G28" s="8" t="s">
        <v>61</v>
      </c>
      <c r="H28" s="7" t="s">
        <v>137</v>
      </c>
      <c r="I28" s="3" t="s">
        <v>140</v>
      </c>
      <c r="J28" s="3" t="s">
        <v>53</v>
      </c>
      <c r="K28" s="5">
        <v>4000</v>
      </c>
      <c r="L28" s="5">
        <v>3500</v>
      </c>
      <c r="M28" s="5">
        <v>4500</v>
      </c>
      <c r="N28" s="5">
        <v>4500</v>
      </c>
      <c r="O28" s="5">
        <v>4000</v>
      </c>
      <c r="P28" s="5">
        <v>5000</v>
      </c>
      <c r="Q28" s="1">
        <v>5000</v>
      </c>
      <c r="R28" s="5">
        <v>4500</v>
      </c>
      <c r="S28" s="5">
        <v>5500</v>
      </c>
      <c r="T28" s="5">
        <v>5500</v>
      </c>
      <c r="U28" s="5">
        <v>5000</v>
      </c>
      <c r="V28" s="5">
        <v>6000</v>
      </c>
      <c r="W28" s="5">
        <v>6000</v>
      </c>
      <c r="X28" s="5">
        <v>5500</v>
      </c>
      <c r="Y28" s="5">
        <v>6500</v>
      </c>
      <c r="Z28" s="3">
        <v>6500</v>
      </c>
      <c r="AA28" s="3">
        <v>6000</v>
      </c>
      <c r="AB28" s="3">
        <v>7000</v>
      </c>
    </row>
    <row r="29" spans="1:28" x14ac:dyDescent="0.3">
      <c r="A29" s="3" t="s">
        <v>27</v>
      </c>
      <c r="B29" s="3" t="s">
        <v>31</v>
      </c>
      <c r="C29" s="3" t="s">
        <v>22</v>
      </c>
      <c r="D29" s="23" t="s">
        <v>44</v>
      </c>
      <c r="E29" s="23" t="s">
        <v>89</v>
      </c>
      <c r="F29" s="8"/>
      <c r="G29" s="8"/>
      <c r="H29" s="3" t="s">
        <v>58</v>
      </c>
      <c r="I29" s="3" t="s">
        <v>59</v>
      </c>
      <c r="J29" s="3" t="s">
        <v>53</v>
      </c>
      <c r="K29" s="5">
        <v>0.2</v>
      </c>
      <c r="L29" s="5">
        <v>0.18</v>
      </c>
      <c r="M29" s="5">
        <v>0.22</v>
      </c>
      <c r="N29" s="5">
        <v>0.2</v>
      </c>
      <c r="O29" s="5">
        <v>0.18</v>
      </c>
      <c r="P29" s="5">
        <v>0.22</v>
      </c>
      <c r="Q29" s="5">
        <v>0.2</v>
      </c>
      <c r="R29" s="5">
        <v>0.18</v>
      </c>
      <c r="S29" s="5">
        <v>0.22</v>
      </c>
      <c r="T29" s="5">
        <v>0.2</v>
      </c>
      <c r="U29" s="5">
        <v>0.18</v>
      </c>
      <c r="V29" s="5">
        <v>0.22</v>
      </c>
      <c r="W29" s="5">
        <v>0.2</v>
      </c>
      <c r="X29" s="5">
        <v>0.18</v>
      </c>
      <c r="Y29" s="5">
        <v>0.22</v>
      </c>
      <c r="Z29" s="5">
        <v>0.2</v>
      </c>
      <c r="AA29" s="5">
        <v>0.18</v>
      </c>
      <c r="AB29" s="5">
        <v>0.22</v>
      </c>
    </row>
    <row r="30" spans="1:28" x14ac:dyDescent="0.3">
      <c r="A30" s="3" t="s">
        <v>27</v>
      </c>
      <c r="B30" s="3" t="s">
        <v>31</v>
      </c>
      <c r="C30" s="3" t="s">
        <v>22</v>
      </c>
      <c r="D30" s="23" t="s">
        <v>45</v>
      </c>
      <c r="E30" s="23" t="s">
        <v>77</v>
      </c>
      <c r="F30" s="8" t="s">
        <v>65</v>
      </c>
      <c r="G30" s="8" t="s">
        <v>62</v>
      </c>
      <c r="H30" s="3" t="s">
        <v>58</v>
      </c>
      <c r="I30" s="3" t="s">
        <v>59</v>
      </c>
      <c r="J30" s="3" t="s">
        <v>53</v>
      </c>
      <c r="K30" s="5">
        <v>25</v>
      </c>
      <c r="L30" s="5">
        <v>20</v>
      </c>
      <c r="M30" s="5">
        <v>30</v>
      </c>
      <c r="N30" s="5">
        <v>25</v>
      </c>
      <c r="O30" s="5">
        <v>20</v>
      </c>
      <c r="P30" s="5">
        <v>30</v>
      </c>
      <c r="Q30" s="5">
        <v>25</v>
      </c>
      <c r="R30" s="5">
        <v>20</v>
      </c>
      <c r="S30" s="5">
        <v>30</v>
      </c>
      <c r="T30" s="5">
        <v>25</v>
      </c>
      <c r="U30" s="5">
        <v>20</v>
      </c>
      <c r="V30" s="5">
        <v>30</v>
      </c>
      <c r="W30" s="5">
        <v>25</v>
      </c>
      <c r="X30" s="5">
        <v>20</v>
      </c>
      <c r="Y30" s="5">
        <v>30</v>
      </c>
      <c r="Z30" s="5">
        <v>25</v>
      </c>
      <c r="AA30" s="5">
        <v>20</v>
      </c>
      <c r="AB30" s="5">
        <v>30</v>
      </c>
    </row>
    <row r="31" spans="1:28" ht="14.4" x14ac:dyDescent="0.3">
      <c r="A31" s="3" t="s">
        <v>27</v>
      </c>
      <c r="B31" s="3" t="s">
        <v>31</v>
      </c>
      <c r="C31" s="3" t="s">
        <v>22</v>
      </c>
      <c r="D31" s="23" t="s">
        <v>129</v>
      </c>
      <c r="E31" s="23" t="s">
        <v>78</v>
      </c>
      <c r="F31" s="8" t="s">
        <v>66</v>
      </c>
      <c r="G31" s="8" t="s">
        <v>62</v>
      </c>
      <c r="H31" s="7" t="s">
        <v>130</v>
      </c>
      <c r="I31" s="3" t="s">
        <v>131</v>
      </c>
      <c r="J31" s="3" t="s">
        <v>53</v>
      </c>
      <c r="K31" s="5">
        <v>4.0000000000000001E-3</v>
      </c>
      <c r="L31" s="5">
        <v>1E-3</v>
      </c>
      <c r="M31" s="5">
        <v>9.2999999999999999E-2</v>
      </c>
      <c r="N31" s="5">
        <v>4.0000000000000001E-3</v>
      </c>
      <c r="O31" s="5">
        <v>1E-3</v>
      </c>
      <c r="P31" s="5">
        <v>9.2999999999999999E-2</v>
      </c>
      <c r="Q31" s="5">
        <v>4.0000000000000001E-3</v>
      </c>
      <c r="R31" s="5">
        <v>1E-3</v>
      </c>
      <c r="S31" s="5">
        <v>9.2999999999999999E-2</v>
      </c>
      <c r="T31" s="5">
        <v>4.0000000000000001E-3</v>
      </c>
      <c r="U31" s="5">
        <v>1E-3</v>
      </c>
      <c r="V31" s="5">
        <v>9.2999999999999999E-2</v>
      </c>
      <c r="W31" s="5">
        <v>4.0000000000000001E-3</v>
      </c>
      <c r="X31" s="5">
        <v>1E-3</v>
      </c>
      <c r="Y31" s="5">
        <v>9.2999999999999999E-2</v>
      </c>
      <c r="Z31" s="5">
        <v>4.0000000000000001E-3</v>
      </c>
      <c r="AA31" s="5">
        <v>1E-3</v>
      </c>
      <c r="AB31" s="5">
        <v>9.2999999999999999E-2</v>
      </c>
    </row>
    <row r="32" spans="1:28" x14ac:dyDescent="0.3">
      <c r="A32" s="3" t="s">
        <v>27</v>
      </c>
      <c r="B32" s="3" t="s">
        <v>148</v>
      </c>
      <c r="C32" s="3" t="s">
        <v>22</v>
      </c>
      <c r="D32" s="8" t="s">
        <v>11</v>
      </c>
      <c r="E32" s="8" t="s">
        <v>76</v>
      </c>
      <c r="F32" s="3" t="s">
        <v>63</v>
      </c>
      <c r="G32" s="8" t="s">
        <v>61</v>
      </c>
      <c r="H32" s="14" t="s">
        <v>67</v>
      </c>
      <c r="I32" s="3" t="s">
        <v>173</v>
      </c>
      <c r="J32" s="3" t="s">
        <v>53</v>
      </c>
      <c r="K32" s="5">
        <v>400000</v>
      </c>
      <c r="L32" s="5">
        <v>300000</v>
      </c>
      <c r="M32" s="5">
        <v>500000</v>
      </c>
      <c r="N32" s="5">
        <v>400000</v>
      </c>
      <c r="O32" s="5">
        <v>300000</v>
      </c>
      <c r="P32" s="5">
        <v>500000</v>
      </c>
      <c r="Q32" s="5">
        <v>400000</v>
      </c>
      <c r="R32" s="5">
        <v>300000</v>
      </c>
      <c r="S32" s="5">
        <v>500000</v>
      </c>
      <c r="T32" s="5">
        <v>500000</v>
      </c>
      <c r="U32" s="5">
        <v>400000</v>
      </c>
      <c r="V32" s="5">
        <v>600000</v>
      </c>
      <c r="W32" s="5">
        <v>600000</v>
      </c>
      <c r="X32" s="5">
        <v>500000</v>
      </c>
      <c r="Y32" s="5">
        <v>700000</v>
      </c>
      <c r="Z32" s="5">
        <v>700000</v>
      </c>
      <c r="AA32" s="5">
        <v>600000</v>
      </c>
      <c r="AB32" s="5">
        <v>800000</v>
      </c>
    </row>
    <row r="33" spans="1:28" x14ac:dyDescent="0.3">
      <c r="A33" s="3" t="s">
        <v>27</v>
      </c>
      <c r="B33" s="3" t="s">
        <v>110</v>
      </c>
      <c r="C33" s="3" t="s">
        <v>22</v>
      </c>
      <c r="D33" s="8" t="s">
        <v>11</v>
      </c>
      <c r="E33" s="8" t="s">
        <v>76</v>
      </c>
      <c r="F33" s="3" t="s">
        <v>63</v>
      </c>
      <c r="G33" s="3"/>
      <c r="H33" s="3"/>
      <c r="I33" s="3"/>
      <c r="J33" s="3" t="s">
        <v>53</v>
      </c>
      <c r="K33" s="5"/>
      <c r="L33" s="5"/>
      <c r="M33" s="5"/>
      <c r="N33" s="5"/>
      <c r="O33" s="5"/>
      <c r="P33" s="5"/>
      <c r="Q33" s="5"/>
      <c r="R33" s="5"/>
      <c r="S33" s="5"/>
      <c r="T33" s="3"/>
      <c r="U33" s="3"/>
      <c r="V33" s="3"/>
      <c r="W33" s="5">
        <v>600000</v>
      </c>
      <c r="X33" s="5">
        <v>500000</v>
      </c>
      <c r="Y33" s="5">
        <v>700000</v>
      </c>
      <c r="Z33" s="5">
        <v>700000</v>
      </c>
      <c r="AA33" s="5">
        <v>600000</v>
      </c>
      <c r="AB33" s="5">
        <v>800000</v>
      </c>
    </row>
    <row r="34" spans="1:28" x14ac:dyDescent="0.3">
      <c r="A34" s="3" t="s">
        <v>27</v>
      </c>
      <c r="B34" s="3" t="s">
        <v>147</v>
      </c>
      <c r="C34" s="3" t="s">
        <v>22</v>
      </c>
      <c r="D34" s="8" t="s">
        <v>6</v>
      </c>
      <c r="E34" s="8" t="s">
        <v>78</v>
      </c>
      <c r="F34" s="8" t="s">
        <v>65</v>
      </c>
      <c r="G34" s="6" t="s">
        <v>62</v>
      </c>
      <c r="H34" s="3" t="s">
        <v>58</v>
      </c>
      <c r="I34" s="3" t="s">
        <v>59</v>
      </c>
      <c r="J34" s="3" t="s">
        <v>53</v>
      </c>
      <c r="K34" s="5">
        <v>0.8</v>
      </c>
      <c r="L34" s="5">
        <v>0.75</v>
      </c>
      <c r="M34" s="5">
        <v>0.85</v>
      </c>
      <c r="N34" s="5">
        <v>0.8</v>
      </c>
      <c r="O34" s="5">
        <v>0.75</v>
      </c>
      <c r="P34" s="5">
        <v>0.85</v>
      </c>
      <c r="Q34" s="5">
        <v>0.8</v>
      </c>
      <c r="R34" s="5">
        <v>0.75</v>
      </c>
      <c r="S34" s="5">
        <v>0.85</v>
      </c>
      <c r="T34" s="5">
        <v>0.8</v>
      </c>
      <c r="U34" s="5">
        <v>0.75</v>
      </c>
      <c r="V34" s="5">
        <v>0.85</v>
      </c>
      <c r="W34" s="5">
        <v>0.8</v>
      </c>
      <c r="X34" s="5">
        <v>0.75</v>
      </c>
      <c r="Y34" s="5">
        <v>0.85</v>
      </c>
      <c r="Z34" s="5">
        <v>0.8</v>
      </c>
      <c r="AA34" s="5">
        <v>0.75</v>
      </c>
      <c r="AB34" s="5">
        <v>0.85</v>
      </c>
    </row>
    <row r="35" spans="1:28" x14ac:dyDescent="0.3">
      <c r="A35" s="3" t="s">
        <v>27</v>
      </c>
      <c r="B35" s="3" t="s">
        <v>22</v>
      </c>
      <c r="C35" s="3" t="s">
        <v>22</v>
      </c>
      <c r="D35" s="8" t="s">
        <v>16</v>
      </c>
      <c r="E35" s="8" t="s">
        <v>78</v>
      </c>
      <c r="F35" s="8" t="s">
        <v>65</v>
      </c>
      <c r="G35" s="6" t="s">
        <v>62</v>
      </c>
      <c r="H35" s="3" t="s">
        <v>58</v>
      </c>
      <c r="I35" s="3" t="s">
        <v>59</v>
      </c>
      <c r="J35" s="3" t="s">
        <v>53</v>
      </c>
      <c r="K35" s="5">
        <v>0.88</v>
      </c>
      <c r="L35" s="5">
        <v>0.85</v>
      </c>
      <c r="M35" s="5">
        <v>0.92</v>
      </c>
      <c r="N35" s="5">
        <v>0.88</v>
      </c>
      <c r="O35" s="5">
        <v>0.85</v>
      </c>
      <c r="P35" s="5">
        <v>0.92</v>
      </c>
      <c r="Q35" s="5">
        <v>0.88</v>
      </c>
      <c r="R35" s="5">
        <v>0.85</v>
      </c>
      <c r="S35" s="5">
        <v>0.92</v>
      </c>
      <c r="T35" s="5">
        <v>0.88</v>
      </c>
      <c r="U35" s="5">
        <v>0.85</v>
      </c>
      <c r="V35" s="5">
        <v>0.92</v>
      </c>
      <c r="W35" s="5">
        <f>Q35*1.015</f>
        <v>0.89319999999999988</v>
      </c>
      <c r="X35" s="5">
        <f>R35</f>
        <v>0.85</v>
      </c>
      <c r="Y35" s="5">
        <f>S35*1.03</f>
        <v>0.94760000000000011</v>
      </c>
      <c r="Z35" s="5">
        <f>T35*1.015</f>
        <v>0.89319999999999988</v>
      </c>
      <c r="AA35" s="5">
        <f>U35</f>
        <v>0.85</v>
      </c>
      <c r="AB35" s="5">
        <f>V35*1.03</f>
        <v>0.94760000000000011</v>
      </c>
    </row>
    <row r="36" spans="1:28" x14ac:dyDescent="0.3">
      <c r="A36" s="3" t="s">
        <v>27</v>
      </c>
      <c r="B36" s="3" t="s">
        <v>22</v>
      </c>
      <c r="C36" s="3" t="s">
        <v>22</v>
      </c>
      <c r="D36" s="8" t="s">
        <v>17</v>
      </c>
      <c r="E36" s="8" t="s">
        <v>78</v>
      </c>
      <c r="F36" s="8" t="s">
        <v>65</v>
      </c>
      <c r="G36" s="6" t="s">
        <v>62</v>
      </c>
      <c r="H36" s="3" t="s">
        <v>58</v>
      </c>
      <c r="I36" s="3" t="s">
        <v>59</v>
      </c>
      <c r="J36" s="3" t="s">
        <v>53</v>
      </c>
      <c r="K36" s="5">
        <v>0.85</v>
      </c>
      <c r="L36" s="5">
        <v>0.8</v>
      </c>
      <c r="M36" s="5">
        <v>0.9</v>
      </c>
      <c r="N36" s="5">
        <v>0.85</v>
      </c>
      <c r="O36" s="5">
        <v>0.8</v>
      </c>
      <c r="P36" s="5">
        <v>0.9</v>
      </c>
      <c r="Q36" s="5">
        <v>0.85</v>
      </c>
      <c r="R36" s="5">
        <v>0.8</v>
      </c>
      <c r="S36" s="5">
        <v>0.9</v>
      </c>
      <c r="T36" s="5">
        <v>0.85</v>
      </c>
      <c r="U36" s="5">
        <v>0.8</v>
      </c>
      <c r="V36" s="5">
        <v>0.9</v>
      </c>
      <c r="W36" s="5">
        <f>Q36*1.015</f>
        <v>0.86274999999999991</v>
      </c>
      <c r="X36" s="5">
        <f>R36</f>
        <v>0.8</v>
      </c>
      <c r="Y36" s="5">
        <f>S36*1.03</f>
        <v>0.92700000000000005</v>
      </c>
      <c r="Z36" s="5">
        <f>T36*1.015</f>
        <v>0.86274999999999991</v>
      </c>
      <c r="AA36" s="5">
        <f>U36</f>
        <v>0.8</v>
      </c>
      <c r="AB36" s="5">
        <f>V36*1.03</f>
        <v>0.92700000000000005</v>
      </c>
    </row>
    <row r="37" spans="1:28" x14ac:dyDescent="0.3">
      <c r="A37" s="3" t="s">
        <v>27</v>
      </c>
      <c r="B37" s="3" t="s">
        <v>148</v>
      </c>
      <c r="C37" s="3" t="s">
        <v>22</v>
      </c>
      <c r="D37" s="8" t="s">
        <v>50</v>
      </c>
      <c r="E37" s="8" t="s">
        <v>78</v>
      </c>
      <c r="F37" s="3" t="s">
        <v>63</v>
      </c>
      <c r="G37" s="6" t="s">
        <v>62</v>
      </c>
      <c r="H37" s="3" t="s">
        <v>58</v>
      </c>
      <c r="I37" s="3" t="s">
        <v>59</v>
      </c>
      <c r="J37" s="3" t="s">
        <v>53</v>
      </c>
      <c r="K37" s="5">
        <v>0.5</v>
      </c>
      <c r="L37" s="5">
        <v>0.1</v>
      </c>
      <c r="M37" s="5">
        <v>0.9</v>
      </c>
      <c r="N37" s="5">
        <v>0.5</v>
      </c>
      <c r="O37" s="5">
        <v>0.1</v>
      </c>
      <c r="P37" s="5">
        <v>0.9</v>
      </c>
      <c r="Q37" s="5">
        <v>0.5</v>
      </c>
      <c r="R37" s="5">
        <v>0.1</v>
      </c>
      <c r="S37" s="5">
        <v>0.9</v>
      </c>
      <c r="T37" s="5">
        <v>0.5</v>
      </c>
      <c r="U37" s="5">
        <v>0.1</v>
      </c>
      <c r="V37" s="5">
        <v>0.9</v>
      </c>
      <c r="W37" s="5">
        <v>0.5</v>
      </c>
      <c r="X37" s="5">
        <v>0.1</v>
      </c>
      <c r="Y37" s="5">
        <v>0.9</v>
      </c>
      <c r="Z37" s="5">
        <v>0.5</v>
      </c>
      <c r="AA37" s="5">
        <v>0.1</v>
      </c>
      <c r="AB37" s="5">
        <v>0.9</v>
      </c>
    </row>
    <row r="38" spans="1:28" x14ac:dyDescent="0.3">
      <c r="A38" s="3" t="s">
        <v>27</v>
      </c>
      <c r="B38" s="3" t="s">
        <v>110</v>
      </c>
      <c r="C38" s="3" t="s">
        <v>22</v>
      </c>
      <c r="D38" s="8" t="s">
        <v>50</v>
      </c>
      <c r="E38" s="8" t="s">
        <v>78</v>
      </c>
      <c r="F38" s="3" t="s">
        <v>63</v>
      </c>
      <c r="G38" s="6" t="s">
        <v>62</v>
      </c>
      <c r="H38" s="3" t="s">
        <v>58</v>
      </c>
      <c r="I38" s="3" t="s">
        <v>59</v>
      </c>
      <c r="J38" s="3" t="s">
        <v>53</v>
      </c>
      <c r="K38" s="5">
        <v>0.5</v>
      </c>
      <c r="L38" s="5">
        <v>0.1</v>
      </c>
      <c r="M38" s="5">
        <v>0.9</v>
      </c>
      <c r="N38" s="5">
        <v>0.5</v>
      </c>
      <c r="O38" s="5">
        <v>0.1</v>
      </c>
      <c r="P38" s="5">
        <v>0.9</v>
      </c>
      <c r="Q38" s="5">
        <v>0.5</v>
      </c>
      <c r="R38" s="5">
        <v>0.1</v>
      </c>
      <c r="S38" s="5">
        <v>0.9</v>
      </c>
      <c r="T38" s="5">
        <v>0.5</v>
      </c>
      <c r="U38" s="5">
        <v>0.1</v>
      </c>
      <c r="V38" s="5">
        <v>0.9</v>
      </c>
      <c r="W38" s="5">
        <v>0.5</v>
      </c>
      <c r="X38" s="5">
        <v>0.1</v>
      </c>
      <c r="Y38" s="5">
        <v>0.9</v>
      </c>
      <c r="Z38" s="5">
        <v>0.5</v>
      </c>
      <c r="AA38" s="5">
        <v>0.1</v>
      </c>
      <c r="AB38" s="5">
        <v>0.9</v>
      </c>
    </row>
    <row r="39" spans="1:28" x14ac:dyDescent="0.3">
      <c r="A39" s="3" t="s">
        <v>27</v>
      </c>
      <c r="B39" s="3" t="s">
        <v>148</v>
      </c>
      <c r="C39" s="3" t="s">
        <v>22</v>
      </c>
      <c r="D39" s="8" t="s">
        <v>51</v>
      </c>
      <c r="E39" s="8" t="s">
        <v>87</v>
      </c>
      <c r="F39" s="3" t="s">
        <v>63</v>
      </c>
      <c r="G39" s="6" t="s">
        <v>62</v>
      </c>
      <c r="H39" s="3" t="s">
        <v>58</v>
      </c>
      <c r="I39" s="3" t="s">
        <v>59</v>
      </c>
      <c r="J39" s="3" t="s">
        <v>53</v>
      </c>
      <c r="K39" s="5">
        <v>32</v>
      </c>
      <c r="L39" s="5">
        <v>16</v>
      </c>
      <c r="M39" s="5">
        <v>48</v>
      </c>
      <c r="N39" s="5">
        <v>16</v>
      </c>
      <c r="O39" s="5">
        <v>8</v>
      </c>
      <c r="P39" s="5">
        <v>24</v>
      </c>
      <c r="Q39" s="5">
        <v>8</v>
      </c>
      <c r="R39" s="5">
        <v>4</v>
      </c>
      <c r="S39" s="5">
        <v>20</v>
      </c>
      <c r="T39" s="3">
        <v>8</v>
      </c>
      <c r="U39" s="3">
        <v>4</v>
      </c>
      <c r="V39" s="3">
        <v>16</v>
      </c>
      <c r="W39" s="5">
        <v>8</v>
      </c>
      <c r="X39" s="5">
        <v>4</v>
      </c>
      <c r="Y39" s="5">
        <v>12</v>
      </c>
      <c r="Z39" s="3">
        <v>6</v>
      </c>
      <c r="AA39" s="3">
        <v>4</v>
      </c>
      <c r="AB39" s="3">
        <v>10</v>
      </c>
    </row>
    <row r="40" spans="1:28" x14ac:dyDescent="0.3">
      <c r="A40" s="3" t="s">
        <v>27</v>
      </c>
      <c r="B40" s="3" t="s">
        <v>110</v>
      </c>
      <c r="C40" s="3" t="s">
        <v>22</v>
      </c>
      <c r="D40" s="8" t="s">
        <v>51</v>
      </c>
      <c r="E40" s="8" t="s">
        <v>87</v>
      </c>
      <c r="F40" s="3" t="s">
        <v>63</v>
      </c>
      <c r="G40" s="6" t="s">
        <v>62</v>
      </c>
      <c r="H40" s="3" t="s">
        <v>58</v>
      </c>
      <c r="I40" s="3" t="s">
        <v>59</v>
      </c>
      <c r="J40" s="3" t="s">
        <v>53</v>
      </c>
      <c r="K40" s="5">
        <v>32</v>
      </c>
      <c r="L40" s="5">
        <v>16</v>
      </c>
      <c r="M40" s="5">
        <v>48</v>
      </c>
      <c r="N40" s="5">
        <v>16</v>
      </c>
      <c r="O40" s="5">
        <v>8</v>
      </c>
      <c r="P40" s="5">
        <v>24</v>
      </c>
      <c r="Q40" s="5">
        <v>8</v>
      </c>
      <c r="R40" s="5">
        <v>4</v>
      </c>
      <c r="S40" s="5">
        <v>20</v>
      </c>
      <c r="T40" s="3">
        <v>8</v>
      </c>
      <c r="U40" s="3">
        <v>4</v>
      </c>
      <c r="V40" s="3">
        <v>16</v>
      </c>
      <c r="W40" s="5">
        <v>8</v>
      </c>
      <c r="X40" s="5">
        <v>4</v>
      </c>
      <c r="Y40" s="5">
        <v>12</v>
      </c>
      <c r="Z40" s="3">
        <v>6</v>
      </c>
      <c r="AA40" s="3">
        <v>4</v>
      </c>
      <c r="AB40" s="3">
        <v>10</v>
      </c>
    </row>
    <row r="41" spans="1:28" x14ac:dyDescent="0.3">
      <c r="A41" s="3" t="s">
        <v>27</v>
      </c>
      <c r="B41" s="3" t="s">
        <v>114</v>
      </c>
      <c r="C41" s="3" t="s">
        <v>22</v>
      </c>
      <c r="D41" s="8" t="s">
        <v>42</v>
      </c>
      <c r="E41" s="8" t="s">
        <v>88</v>
      </c>
      <c r="F41" s="3" t="s">
        <v>63</v>
      </c>
      <c r="G41" s="6" t="s">
        <v>62</v>
      </c>
      <c r="H41" s="3" t="s">
        <v>58</v>
      </c>
      <c r="I41" s="3" t="s">
        <v>59</v>
      </c>
      <c r="J41" s="3" t="s">
        <v>53</v>
      </c>
      <c r="K41" s="5">
        <v>2</v>
      </c>
      <c r="L41" s="5">
        <v>1.3</v>
      </c>
      <c r="M41" s="5">
        <v>2.2999999999999998</v>
      </c>
      <c r="N41" s="5">
        <v>2</v>
      </c>
      <c r="O41" s="5">
        <v>1.3</v>
      </c>
      <c r="P41" s="5">
        <v>2.2999999999999998</v>
      </c>
      <c r="Q41" s="5">
        <v>2</v>
      </c>
      <c r="R41" s="5">
        <v>1.3</v>
      </c>
      <c r="S41" s="5">
        <v>2.2999999999999998</v>
      </c>
      <c r="T41" s="5">
        <v>2</v>
      </c>
      <c r="U41" s="5">
        <v>1.3</v>
      </c>
      <c r="V41" s="5">
        <v>2.2999999999999998</v>
      </c>
      <c r="W41" s="5">
        <f t="shared" ref="W41:AB41" si="8">Q41*1.5</f>
        <v>3</v>
      </c>
      <c r="X41" s="5">
        <f t="shared" si="8"/>
        <v>1.9500000000000002</v>
      </c>
      <c r="Y41" s="5">
        <f t="shared" si="8"/>
        <v>3.4499999999999997</v>
      </c>
      <c r="Z41" s="5">
        <f t="shared" si="8"/>
        <v>3</v>
      </c>
      <c r="AA41" s="5">
        <f t="shared" si="8"/>
        <v>1.9500000000000002</v>
      </c>
      <c r="AB41" s="5">
        <f t="shared" si="8"/>
        <v>3.4499999999999997</v>
      </c>
    </row>
    <row r="42" spans="1:28" x14ac:dyDescent="0.3">
      <c r="A42" s="3" t="s">
        <v>27</v>
      </c>
      <c r="B42" s="3" t="s">
        <v>147</v>
      </c>
      <c r="C42" s="3" t="s">
        <v>22</v>
      </c>
      <c r="D42" s="8" t="s">
        <v>20</v>
      </c>
      <c r="E42" s="8" t="s">
        <v>78</v>
      </c>
      <c r="F42" s="3" t="s">
        <v>63</v>
      </c>
      <c r="G42" s="6" t="s">
        <v>62</v>
      </c>
      <c r="H42" s="3" t="s">
        <v>58</v>
      </c>
      <c r="I42" s="3" t="s">
        <v>59</v>
      </c>
      <c r="J42" s="3" t="s">
        <v>53</v>
      </c>
      <c r="K42" s="5">
        <v>0.6</v>
      </c>
      <c r="L42" s="5">
        <v>0.55000000000000004</v>
      </c>
      <c r="M42" s="5">
        <v>0.75</v>
      </c>
      <c r="N42" s="5">
        <v>0.6</v>
      </c>
      <c r="O42" s="5">
        <v>0.55000000000000004</v>
      </c>
      <c r="P42" s="5">
        <v>0.75</v>
      </c>
      <c r="Q42" s="5">
        <v>0.6</v>
      </c>
      <c r="R42" s="5">
        <v>0.55000000000000004</v>
      </c>
      <c r="S42" s="5">
        <v>0.75</v>
      </c>
      <c r="T42" s="5">
        <v>0.6</v>
      </c>
      <c r="U42" s="5">
        <v>0.55000000000000004</v>
      </c>
      <c r="V42" s="5">
        <v>0.75</v>
      </c>
      <c r="W42" s="5">
        <v>0.65</v>
      </c>
      <c r="X42" s="5">
        <v>0.6</v>
      </c>
      <c r="Y42" s="5">
        <v>0.75</v>
      </c>
      <c r="Z42" s="5">
        <v>0.7</v>
      </c>
      <c r="AA42" s="5">
        <v>0.65</v>
      </c>
      <c r="AB42" s="5">
        <v>0.8</v>
      </c>
    </row>
    <row r="43" spans="1:28" x14ac:dyDescent="0.3">
      <c r="A43" s="3" t="s">
        <v>27</v>
      </c>
      <c r="B43" s="3" t="s">
        <v>112</v>
      </c>
      <c r="C43" s="3" t="s">
        <v>22</v>
      </c>
      <c r="D43" s="8" t="s">
        <v>20</v>
      </c>
      <c r="E43" s="8" t="s">
        <v>78</v>
      </c>
      <c r="F43" s="3" t="s">
        <v>63</v>
      </c>
      <c r="G43" s="6" t="s">
        <v>62</v>
      </c>
      <c r="H43" s="3" t="s">
        <v>58</v>
      </c>
      <c r="I43" s="3" t="s">
        <v>59</v>
      </c>
      <c r="J43" s="3" t="s">
        <v>53</v>
      </c>
      <c r="K43" s="5">
        <v>0.5</v>
      </c>
      <c r="L43" s="5">
        <v>0.4</v>
      </c>
      <c r="M43" s="5">
        <v>0.6</v>
      </c>
      <c r="N43" s="5">
        <v>0.5</v>
      </c>
      <c r="O43" s="5">
        <v>0.4</v>
      </c>
      <c r="P43" s="5">
        <v>0.6</v>
      </c>
      <c r="Q43" s="5">
        <v>0.5</v>
      </c>
      <c r="R43" s="5">
        <v>0.4</v>
      </c>
      <c r="S43" s="5">
        <v>0.6</v>
      </c>
      <c r="T43" s="5">
        <v>0.5</v>
      </c>
      <c r="U43" s="5">
        <v>0.4</v>
      </c>
      <c r="V43" s="5">
        <v>0.6</v>
      </c>
      <c r="W43" s="5">
        <v>0.55000000000000004</v>
      </c>
      <c r="X43" s="5">
        <v>0.45</v>
      </c>
      <c r="Y43" s="5">
        <v>0.65</v>
      </c>
      <c r="Z43" s="3">
        <v>0.6</v>
      </c>
      <c r="AA43" s="3">
        <v>0.5</v>
      </c>
      <c r="AB43" s="3">
        <v>0.7</v>
      </c>
    </row>
    <row r="44" spans="1:28" x14ac:dyDescent="0.3">
      <c r="A44" s="3" t="s">
        <v>27</v>
      </c>
      <c r="B44" s="3" t="s">
        <v>113</v>
      </c>
      <c r="C44" s="3" t="s">
        <v>22</v>
      </c>
      <c r="D44" s="8" t="s">
        <v>20</v>
      </c>
      <c r="E44" s="8" t="s">
        <v>78</v>
      </c>
      <c r="F44" s="3" t="s">
        <v>63</v>
      </c>
      <c r="G44" s="6" t="s">
        <v>62</v>
      </c>
      <c r="H44" s="3" t="s">
        <v>58</v>
      </c>
      <c r="I44" s="3" t="s">
        <v>59</v>
      </c>
      <c r="J44" s="3" t="s">
        <v>53</v>
      </c>
      <c r="K44" s="5">
        <v>0.5</v>
      </c>
      <c r="L44" s="5">
        <v>0.4</v>
      </c>
      <c r="M44" s="5">
        <v>0.6</v>
      </c>
      <c r="N44" s="5">
        <v>0.5</v>
      </c>
      <c r="O44" s="5">
        <v>0.4</v>
      </c>
      <c r="P44" s="5">
        <v>0.6</v>
      </c>
      <c r="Q44" s="5">
        <v>0.5</v>
      </c>
      <c r="R44" s="5">
        <v>0.4</v>
      </c>
      <c r="S44" s="5">
        <v>0.6</v>
      </c>
      <c r="T44" s="5">
        <v>0.5</v>
      </c>
      <c r="U44" s="5">
        <v>0.4</v>
      </c>
      <c r="V44" s="5">
        <v>0.6</v>
      </c>
      <c r="W44" s="5">
        <v>0.55000000000000004</v>
      </c>
      <c r="X44" s="5">
        <v>0.45</v>
      </c>
      <c r="Y44" s="5">
        <v>0.65</v>
      </c>
      <c r="Z44" s="3">
        <v>0.6</v>
      </c>
      <c r="AA44" s="3">
        <v>0.5</v>
      </c>
      <c r="AB44" s="3">
        <v>0.7</v>
      </c>
    </row>
    <row r="45" spans="1:28" x14ac:dyDescent="0.3">
      <c r="A45" s="3" t="s">
        <v>27</v>
      </c>
      <c r="B45" s="3" t="s">
        <v>147</v>
      </c>
      <c r="C45" s="3" t="s">
        <v>22</v>
      </c>
      <c r="D45" s="8" t="s">
        <v>19</v>
      </c>
      <c r="E45" s="8" t="s">
        <v>87</v>
      </c>
      <c r="F45" s="3" t="s">
        <v>63</v>
      </c>
      <c r="G45" s="6" t="s">
        <v>62</v>
      </c>
      <c r="H45" s="14" t="s">
        <v>55</v>
      </c>
      <c r="I45" s="3"/>
      <c r="J45" s="3" t="s">
        <v>53</v>
      </c>
      <c r="K45" s="5">
        <v>0.05</v>
      </c>
      <c r="L45" s="5">
        <v>0.01</v>
      </c>
      <c r="M45" s="5">
        <v>0.1</v>
      </c>
      <c r="N45" s="5">
        <v>0.1</v>
      </c>
      <c r="O45" s="5">
        <v>0.05</v>
      </c>
      <c r="P45" s="5">
        <v>0.15</v>
      </c>
      <c r="Q45" s="5">
        <v>0.2</v>
      </c>
      <c r="R45" s="5">
        <v>0.15</v>
      </c>
      <c r="S45" s="5">
        <v>0.25</v>
      </c>
      <c r="T45" s="5">
        <v>0.3</v>
      </c>
      <c r="U45" s="5">
        <v>0.25</v>
      </c>
      <c r="V45" s="5">
        <v>0.35</v>
      </c>
      <c r="W45" s="5">
        <v>0.4</v>
      </c>
      <c r="X45" s="5">
        <v>0.25</v>
      </c>
      <c r="Y45" s="5">
        <v>0.5</v>
      </c>
      <c r="Z45" s="3">
        <v>0.5</v>
      </c>
      <c r="AA45" s="3">
        <v>0.4</v>
      </c>
      <c r="AB45" s="3">
        <v>0.55000000000000004</v>
      </c>
    </row>
    <row r="46" spans="1:28" x14ac:dyDescent="0.3">
      <c r="A46" s="3" t="s">
        <v>24</v>
      </c>
      <c r="B46" s="3" t="s">
        <v>22</v>
      </c>
      <c r="C46" s="3" t="s">
        <v>193</v>
      </c>
      <c r="D46" s="3" t="s">
        <v>141</v>
      </c>
      <c r="E46" s="3" t="s">
        <v>81</v>
      </c>
      <c r="F46" s="2" t="s">
        <v>65</v>
      </c>
      <c r="G46" s="3" t="s">
        <v>60</v>
      </c>
      <c r="I46" s="2" t="s">
        <v>142</v>
      </c>
      <c r="J46" s="16" t="s">
        <v>92</v>
      </c>
      <c r="K46" s="5">
        <v>2</v>
      </c>
      <c r="L46" s="5"/>
      <c r="M46" s="5"/>
      <c r="N46" s="5">
        <v>2</v>
      </c>
      <c r="O46" s="5"/>
      <c r="P46" s="5"/>
      <c r="Q46" s="5">
        <v>2</v>
      </c>
      <c r="R46" s="5"/>
      <c r="S46" s="5"/>
      <c r="T46" s="5">
        <v>2</v>
      </c>
      <c r="U46" s="5"/>
      <c r="V46" s="5"/>
      <c r="W46" s="5">
        <v>2</v>
      </c>
      <c r="X46" s="5"/>
      <c r="Y46" s="5"/>
      <c r="Z46" s="5">
        <v>2</v>
      </c>
      <c r="AA46" s="3"/>
      <c r="AB46" s="3"/>
    </row>
    <row r="47" spans="1:28" x14ac:dyDescent="0.3">
      <c r="A47" s="3" t="s">
        <v>24</v>
      </c>
      <c r="B47" s="3" t="s">
        <v>22</v>
      </c>
      <c r="C47" s="3" t="s">
        <v>175</v>
      </c>
      <c r="D47" s="3" t="s">
        <v>141</v>
      </c>
      <c r="E47" s="3" t="s">
        <v>81</v>
      </c>
      <c r="F47" s="2" t="s">
        <v>65</v>
      </c>
      <c r="G47" s="3" t="s">
        <v>60</v>
      </c>
      <c r="I47" s="2" t="s">
        <v>142</v>
      </c>
      <c r="J47" s="16" t="s">
        <v>92</v>
      </c>
      <c r="K47" s="5">
        <v>3</v>
      </c>
      <c r="L47" s="5"/>
      <c r="M47" s="5"/>
      <c r="N47" s="5">
        <v>3</v>
      </c>
      <c r="O47" s="5"/>
      <c r="P47" s="5"/>
      <c r="Q47" s="5">
        <v>3</v>
      </c>
      <c r="R47" s="5"/>
      <c r="S47" s="5"/>
      <c r="T47" s="5">
        <v>3</v>
      </c>
      <c r="U47" s="5"/>
      <c r="V47" s="5"/>
      <c r="W47" s="5">
        <v>3</v>
      </c>
      <c r="X47" s="5"/>
      <c r="Y47" s="5"/>
      <c r="Z47" s="5">
        <v>3</v>
      </c>
      <c r="AA47" s="3"/>
      <c r="AB47" s="3"/>
    </row>
    <row r="48" spans="1:28" ht="14.4" x14ac:dyDescent="0.3">
      <c r="A48" s="19" t="s">
        <v>24</v>
      </c>
      <c r="B48" s="3" t="s">
        <v>22</v>
      </c>
      <c r="C48" s="3" t="s">
        <v>149</v>
      </c>
      <c r="D48" s="19" t="s">
        <v>120</v>
      </c>
      <c r="E48" s="19" t="s">
        <v>77</v>
      </c>
      <c r="F48" s="18" t="s">
        <v>63</v>
      </c>
      <c r="G48" s="19" t="s">
        <v>62</v>
      </c>
      <c r="H48" s="22" t="s">
        <v>100</v>
      </c>
      <c r="I48" s="19" t="s">
        <v>177</v>
      </c>
      <c r="J48" s="19" t="s">
        <v>53</v>
      </c>
      <c r="K48" s="5">
        <v>245</v>
      </c>
      <c r="L48" s="13">
        <f>K48*0.75</f>
        <v>183.75</v>
      </c>
      <c r="M48" s="13">
        <f>K48*1.25</f>
        <v>306.25</v>
      </c>
      <c r="N48" s="5">
        <v>245</v>
      </c>
      <c r="O48" s="13">
        <f t="shared" ref="O48:AA59" si="9">N48*0.75</f>
        <v>183.75</v>
      </c>
      <c r="P48" s="13">
        <f t="shared" ref="P48:P59" si="10">N48*1.25</f>
        <v>306.25</v>
      </c>
      <c r="Q48" s="5">
        <v>245</v>
      </c>
      <c r="R48" s="13">
        <f t="shared" si="9"/>
        <v>183.75</v>
      </c>
      <c r="S48" s="13">
        <f t="shared" ref="S48:S59" si="11">Q48*1.25</f>
        <v>306.25</v>
      </c>
      <c r="T48" s="5">
        <v>245</v>
      </c>
      <c r="U48" s="13">
        <f t="shared" si="9"/>
        <v>183.75</v>
      </c>
      <c r="V48" s="13">
        <f t="shared" ref="V48:V59" si="12">T48*1.25</f>
        <v>306.25</v>
      </c>
      <c r="W48" s="5">
        <v>245</v>
      </c>
      <c r="X48" s="13">
        <f t="shared" si="9"/>
        <v>183.75</v>
      </c>
      <c r="Y48" s="13">
        <f t="shared" ref="Y48:Y59" si="13">W48*1.25</f>
        <v>306.25</v>
      </c>
      <c r="Z48" s="5">
        <v>245</v>
      </c>
      <c r="AA48" s="13">
        <f t="shared" si="9"/>
        <v>183.75</v>
      </c>
      <c r="AB48" s="13">
        <f t="shared" ref="AB48:AB59" si="14">Z48*1.25</f>
        <v>306.25</v>
      </c>
    </row>
    <row r="49" spans="1:28" ht="14.4" x14ac:dyDescent="0.3">
      <c r="A49" s="19" t="s">
        <v>24</v>
      </c>
      <c r="B49" s="3" t="s">
        <v>22</v>
      </c>
      <c r="C49" s="3" t="s">
        <v>150</v>
      </c>
      <c r="D49" s="19" t="s">
        <v>120</v>
      </c>
      <c r="E49" s="19" t="s">
        <v>77</v>
      </c>
      <c r="F49" s="18" t="s">
        <v>63</v>
      </c>
      <c r="G49" s="19" t="s">
        <v>62</v>
      </c>
      <c r="H49" s="22" t="s">
        <v>100</v>
      </c>
      <c r="I49" s="19" t="s">
        <v>178</v>
      </c>
      <c r="J49" s="19" t="s">
        <v>53</v>
      </c>
      <c r="K49" s="5">
        <v>576</v>
      </c>
      <c r="L49" s="13">
        <f>K49*0.75</f>
        <v>432</v>
      </c>
      <c r="M49" s="13">
        <f>K49*1.25</f>
        <v>720</v>
      </c>
      <c r="N49" s="5">
        <v>576</v>
      </c>
      <c r="O49" s="13">
        <f t="shared" si="9"/>
        <v>432</v>
      </c>
      <c r="P49" s="13">
        <f t="shared" si="10"/>
        <v>720</v>
      </c>
      <c r="Q49" s="5">
        <v>576</v>
      </c>
      <c r="R49" s="13">
        <f t="shared" si="9"/>
        <v>432</v>
      </c>
      <c r="S49" s="13">
        <f t="shared" si="11"/>
        <v>720</v>
      </c>
      <c r="T49" s="5">
        <v>576</v>
      </c>
      <c r="U49" s="13">
        <f t="shared" si="9"/>
        <v>432</v>
      </c>
      <c r="V49" s="13">
        <f t="shared" si="12"/>
        <v>720</v>
      </c>
      <c r="W49" s="5">
        <v>576</v>
      </c>
      <c r="X49" s="13">
        <f t="shared" si="9"/>
        <v>432</v>
      </c>
      <c r="Y49" s="13">
        <f t="shared" si="13"/>
        <v>720</v>
      </c>
      <c r="Z49" s="5">
        <v>576</v>
      </c>
      <c r="AA49" s="13">
        <f t="shared" si="9"/>
        <v>432</v>
      </c>
      <c r="AB49" s="13">
        <f t="shared" si="14"/>
        <v>720</v>
      </c>
    </row>
    <row r="50" spans="1:28" ht="14.4" x14ac:dyDescent="0.3">
      <c r="A50" s="19" t="s">
        <v>24</v>
      </c>
      <c r="B50" s="3" t="s">
        <v>22</v>
      </c>
      <c r="C50" s="3" t="s">
        <v>153</v>
      </c>
      <c r="D50" s="19" t="s">
        <v>120</v>
      </c>
      <c r="E50" s="19" t="s">
        <v>77</v>
      </c>
      <c r="F50" s="18" t="s">
        <v>63</v>
      </c>
      <c r="G50" s="19" t="s">
        <v>62</v>
      </c>
      <c r="H50" s="22" t="s">
        <v>100</v>
      </c>
      <c r="I50" s="19" t="s">
        <v>178</v>
      </c>
      <c r="J50" s="19" t="s">
        <v>53</v>
      </c>
      <c r="K50" s="5">
        <v>694</v>
      </c>
      <c r="L50" s="13">
        <f>K50*0.75</f>
        <v>520.5</v>
      </c>
      <c r="M50" s="13">
        <f>K50*1.25</f>
        <v>867.5</v>
      </c>
      <c r="N50" s="5">
        <v>694</v>
      </c>
      <c r="O50" s="13">
        <f t="shared" si="9"/>
        <v>520.5</v>
      </c>
      <c r="P50" s="13">
        <f t="shared" si="10"/>
        <v>867.5</v>
      </c>
      <c r="Q50" s="5">
        <v>694</v>
      </c>
      <c r="R50" s="13">
        <f t="shared" si="9"/>
        <v>520.5</v>
      </c>
      <c r="S50" s="13">
        <f t="shared" si="11"/>
        <v>867.5</v>
      </c>
      <c r="T50" s="5">
        <v>694</v>
      </c>
      <c r="U50" s="13">
        <f t="shared" si="9"/>
        <v>520.5</v>
      </c>
      <c r="V50" s="13">
        <f t="shared" si="12"/>
        <v>867.5</v>
      </c>
      <c r="W50" s="5">
        <v>694</v>
      </c>
      <c r="X50" s="13">
        <f t="shared" si="9"/>
        <v>520.5</v>
      </c>
      <c r="Y50" s="13">
        <f t="shared" si="13"/>
        <v>867.5</v>
      </c>
      <c r="Z50" s="5">
        <v>694</v>
      </c>
      <c r="AA50" s="13">
        <f t="shared" si="9"/>
        <v>520.5</v>
      </c>
      <c r="AB50" s="13">
        <f t="shared" si="14"/>
        <v>867.5</v>
      </c>
    </row>
    <row r="51" spans="1:28" ht="14.4" x14ac:dyDescent="0.3">
      <c r="A51" s="19" t="s">
        <v>24</v>
      </c>
      <c r="B51" s="3" t="s">
        <v>22</v>
      </c>
      <c r="C51" s="3" t="s">
        <v>151</v>
      </c>
      <c r="D51" s="19" t="s">
        <v>120</v>
      </c>
      <c r="E51" s="19" t="s">
        <v>77</v>
      </c>
      <c r="F51" s="18" t="s">
        <v>63</v>
      </c>
      <c r="G51" s="19" t="s">
        <v>62</v>
      </c>
      <c r="H51" s="22" t="s">
        <v>100</v>
      </c>
      <c r="I51" s="19" t="s">
        <v>179</v>
      </c>
      <c r="J51" s="19" t="s">
        <v>53</v>
      </c>
      <c r="K51" s="5">
        <v>645</v>
      </c>
      <c r="L51" s="13">
        <f>K51*0.75</f>
        <v>483.75</v>
      </c>
      <c r="M51" s="13">
        <f>K51*1.25</f>
        <v>806.25</v>
      </c>
      <c r="N51" s="5">
        <v>645</v>
      </c>
      <c r="O51" s="13">
        <f t="shared" si="9"/>
        <v>483.75</v>
      </c>
      <c r="P51" s="13">
        <f t="shared" si="10"/>
        <v>806.25</v>
      </c>
      <c r="Q51" s="5">
        <v>645</v>
      </c>
      <c r="R51" s="13">
        <f t="shared" si="9"/>
        <v>483.75</v>
      </c>
      <c r="S51" s="13">
        <f t="shared" si="11"/>
        <v>806.25</v>
      </c>
      <c r="T51" s="5">
        <v>645</v>
      </c>
      <c r="U51" s="13">
        <f t="shared" si="9"/>
        <v>483.75</v>
      </c>
      <c r="V51" s="13">
        <f t="shared" si="12"/>
        <v>806.25</v>
      </c>
      <c r="W51" s="5">
        <v>645</v>
      </c>
      <c r="X51" s="13">
        <f t="shared" si="9"/>
        <v>483.75</v>
      </c>
      <c r="Y51" s="13">
        <f t="shared" si="13"/>
        <v>806.25</v>
      </c>
      <c r="Z51" s="5">
        <v>645</v>
      </c>
      <c r="AA51" s="13">
        <f t="shared" si="9"/>
        <v>483.75</v>
      </c>
      <c r="AB51" s="13">
        <f t="shared" si="14"/>
        <v>806.25</v>
      </c>
    </row>
    <row r="52" spans="1:28" ht="14.4" x14ac:dyDescent="0.3">
      <c r="A52" s="19" t="s">
        <v>24</v>
      </c>
      <c r="B52" s="3" t="s">
        <v>22</v>
      </c>
      <c r="C52" s="3" t="s">
        <v>154</v>
      </c>
      <c r="D52" s="19" t="s">
        <v>120</v>
      </c>
      <c r="E52" s="19" t="s">
        <v>77</v>
      </c>
      <c r="F52" s="18" t="s">
        <v>63</v>
      </c>
      <c r="G52" s="19" t="s">
        <v>62</v>
      </c>
      <c r="H52" s="22" t="s">
        <v>100</v>
      </c>
      <c r="I52" s="19" t="s">
        <v>179</v>
      </c>
      <c r="J52" s="19" t="s">
        <v>53</v>
      </c>
      <c r="K52" s="5">
        <v>901</v>
      </c>
      <c r="L52" s="13">
        <f>K52*0.75</f>
        <v>675.75</v>
      </c>
      <c r="M52" s="13">
        <f>K52*1.25</f>
        <v>1126.25</v>
      </c>
      <c r="N52" s="5">
        <v>901</v>
      </c>
      <c r="O52" s="13">
        <f t="shared" si="9"/>
        <v>675.75</v>
      </c>
      <c r="P52" s="13">
        <f t="shared" si="10"/>
        <v>1126.25</v>
      </c>
      <c r="Q52" s="5">
        <v>901</v>
      </c>
      <c r="R52" s="13">
        <f t="shared" si="9"/>
        <v>675.75</v>
      </c>
      <c r="S52" s="13">
        <f t="shared" si="11"/>
        <v>1126.25</v>
      </c>
      <c r="T52" s="5">
        <v>901</v>
      </c>
      <c r="U52" s="13">
        <f t="shared" si="9"/>
        <v>675.75</v>
      </c>
      <c r="V52" s="13">
        <f t="shared" si="12"/>
        <v>1126.25</v>
      </c>
      <c r="W52" s="5">
        <v>901</v>
      </c>
      <c r="X52" s="13">
        <f t="shared" si="9"/>
        <v>675.75</v>
      </c>
      <c r="Y52" s="13">
        <f t="shared" si="13"/>
        <v>1126.25</v>
      </c>
      <c r="Z52" s="5">
        <v>901</v>
      </c>
      <c r="AA52" s="13">
        <f t="shared" si="9"/>
        <v>675.75</v>
      </c>
      <c r="AB52" s="13">
        <f t="shared" si="14"/>
        <v>1126.25</v>
      </c>
    </row>
    <row r="53" spans="1:28" ht="14.4" x14ac:dyDescent="0.3">
      <c r="A53" s="19" t="s">
        <v>24</v>
      </c>
      <c r="B53" s="3" t="s">
        <v>22</v>
      </c>
      <c r="C53" s="3" t="s">
        <v>152</v>
      </c>
      <c r="D53" s="19" t="s">
        <v>120</v>
      </c>
      <c r="E53" s="19" t="s">
        <v>77</v>
      </c>
      <c r="F53" s="18" t="s">
        <v>63</v>
      </c>
      <c r="G53" s="19" t="s">
        <v>62</v>
      </c>
      <c r="H53" s="22" t="s">
        <v>100</v>
      </c>
      <c r="I53" s="19" t="s">
        <v>180</v>
      </c>
      <c r="J53" s="19" t="s">
        <v>53</v>
      </c>
      <c r="K53" s="5">
        <v>832</v>
      </c>
      <c r="L53" s="13">
        <f>K53*0.75</f>
        <v>624</v>
      </c>
      <c r="M53" s="13">
        <f>K53*1.25</f>
        <v>1040</v>
      </c>
      <c r="N53" s="5">
        <v>832</v>
      </c>
      <c r="O53" s="13">
        <f t="shared" si="9"/>
        <v>624</v>
      </c>
      <c r="P53" s="13">
        <f t="shared" si="10"/>
        <v>1040</v>
      </c>
      <c r="Q53" s="5">
        <v>832</v>
      </c>
      <c r="R53" s="13">
        <f t="shared" si="9"/>
        <v>624</v>
      </c>
      <c r="S53" s="13">
        <f t="shared" si="11"/>
        <v>1040</v>
      </c>
      <c r="T53" s="5">
        <v>832</v>
      </c>
      <c r="U53" s="13">
        <f t="shared" si="9"/>
        <v>624</v>
      </c>
      <c r="V53" s="13">
        <f t="shared" si="12"/>
        <v>1040</v>
      </c>
      <c r="W53" s="5">
        <v>832</v>
      </c>
      <c r="X53" s="13">
        <f t="shared" si="9"/>
        <v>624</v>
      </c>
      <c r="Y53" s="13">
        <f t="shared" si="13"/>
        <v>1040</v>
      </c>
      <c r="Z53" s="5">
        <v>832</v>
      </c>
      <c r="AA53" s="13">
        <f t="shared" si="9"/>
        <v>624</v>
      </c>
      <c r="AB53" s="13">
        <f t="shared" si="14"/>
        <v>1040</v>
      </c>
    </row>
    <row r="54" spans="1:28" ht="14.4" x14ac:dyDescent="0.3">
      <c r="A54" s="19" t="s">
        <v>24</v>
      </c>
      <c r="B54" s="3" t="s">
        <v>22</v>
      </c>
      <c r="C54" s="3" t="s">
        <v>149</v>
      </c>
      <c r="D54" s="19" t="s">
        <v>118</v>
      </c>
      <c r="E54" s="19" t="s">
        <v>77</v>
      </c>
      <c r="F54" s="18" t="s">
        <v>63</v>
      </c>
      <c r="G54" s="19" t="s">
        <v>62</v>
      </c>
      <c r="H54" s="22" t="s">
        <v>100</v>
      </c>
      <c r="I54" s="19" t="s">
        <v>177</v>
      </c>
      <c r="J54" s="19" t="s">
        <v>53</v>
      </c>
      <c r="K54" s="5">
        <v>1032</v>
      </c>
      <c r="L54" s="4">
        <f>K54*0.75</f>
        <v>774</v>
      </c>
      <c r="M54" s="4">
        <f>K54*1.25</f>
        <v>1290</v>
      </c>
      <c r="N54" s="5">
        <v>1032</v>
      </c>
      <c r="O54" s="4">
        <f t="shared" si="9"/>
        <v>774</v>
      </c>
      <c r="P54" s="4">
        <f t="shared" si="10"/>
        <v>1290</v>
      </c>
      <c r="Q54" s="5">
        <v>1032</v>
      </c>
      <c r="R54" s="4">
        <f t="shared" si="9"/>
        <v>774</v>
      </c>
      <c r="S54" s="4">
        <f t="shared" si="11"/>
        <v>1290</v>
      </c>
      <c r="T54" s="5">
        <v>1032</v>
      </c>
      <c r="U54" s="4">
        <f t="shared" si="9"/>
        <v>774</v>
      </c>
      <c r="V54" s="4">
        <f t="shared" si="12"/>
        <v>1290</v>
      </c>
      <c r="W54" s="5">
        <v>1032</v>
      </c>
      <c r="X54" s="4">
        <f t="shared" si="9"/>
        <v>774</v>
      </c>
      <c r="Y54" s="4">
        <f t="shared" si="13"/>
        <v>1290</v>
      </c>
      <c r="Z54" s="5">
        <v>1032</v>
      </c>
      <c r="AA54" s="4">
        <f t="shared" si="9"/>
        <v>774</v>
      </c>
      <c r="AB54" s="4">
        <f t="shared" si="14"/>
        <v>1290</v>
      </c>
    </row>
    <row r="55" spans="1:28" ht="14.4" x14ac:dyDescent="0.3">
      <c r="A55" s="19" t="s">
        <v>24</v>
      </c>
      <c r="B55" s="3" t="s">
        <v>22</v>
      </c>
      <c r="C55" s="3" t="s">
        <v>150</v>
      </c>
      <c r="D55" s="19" t="s">
        <v>118</v>
      </c>
      <c r="E55" s="19" t="s">
        <v>77</v>
      </c>
      <c r="F55" s="18" t="s">
        <v>63</v>
      </c>
      <c r="G55" s="19" t="s">
        <v>62</v>
      </c>
      <c r="H55" s="22" t="s">
        <v>100</v>
      </c>
      <c r="I55" s="19" t="s">
        <v>178</v>
      </c>
      <c r="J55" s="19" t="s">
        <v>53</v>
      </c>
      <c r="K55" s="5">
        <v>1490</v>
      </c>
      <c r="L55" s="4">
        <f>K55*0.75</f>
        <v>1117.5</v>
      </c>
      <c r="M55" s="4">
        <f>K55*1.25</f>
        <v>1862.5</v>
      </c>
      <c r="N55" s="5">
        <v>1490</v>
      </c>
      <c r="O55" s="4">
        <f t="shared" si="9"/>
        <v>1117.5</v>
      </c>
      <c r="P55" s="4">
        <f t="shared" si="10"/>
        <v>1862.5</v>
      </c>
      <c r="Q55" s="5">
        <v>1490</v>
      </c>
      <c r="R55" s="4">
        <f t="shared" si="9"/>
        <v>1117.5</v>
      </c>
      <c r="S55" s="4">
        <f t="shared" si="11"/>
        <v>1862.5</v>
      </c>
      <c r="T55" s="5">
        <v>1490</v>
      </c>
      <c r="U55" s="4">
        <f t="shared" si="9"/>
        <v>1117.5</v>
      </c>
      <c r="V55" s="4">
        <f t="shared" si="12"/>
        <v>1862.5</v>
      </c>
      <c r="W55" s="5">
        <v>1490</v>
      </c>
      <c r="X55" s="4">
        <f t="shared" si="9"/>
        <v>1117.5</v>
      </c>
      <c r="Y55" s="4">
        <f t="shared" si="13"/>
        <v>1862.5</v>
      </c>
      <c r="Z55" s="5">
        <v>1490</v>
      </c>
      <c r="AA55" s="4">
        <f t="shared" si="9"/>
        <v>1117.5</v>
      </c>
      <c r="AB55" s="4">
        <f t="shared" si="14"/>
        <v>1862.5</v>
      </c>
    </row>
    <row r="56" spans="1:28" ht="14.4" x14ac:dyDescent="0.3">
      <c r="A56" s="19" t="s">
        <v>24</v>
      </c>
      <c r="B56" s="3" t="s">
        <v>22</v>
      </c>
      <c r="C56" s="3" t="s">
        <v>153</v>
      </c>
      <c r="D56" s="19" t="s">
        <v>118</v>
      </c>
      <c r="E56" s="19" t="s">
        <v>77</v>
      </c>
      <c r="F56" s="18" t="s">
        <v>63</v>
      </c>
      <c r="G56" s="19" t="s">
        <v>62</v>
      </c>
      <c r="H56" s="22" t="s">
        <v>100</v>
      </c>
      <c r="I56" s="19" t="s">
        <v>178</v>
      </c>
      <c r="J56" s="19" t="s">
        <v>53</v>
      </c>
      <c r="K56" s="5">
        <v>1795</v>
      </c>
      <c r="L56" s="4">
        <f>K56*0.75</f>
        <v>1346.25</v>
      </c>
      <c r="M56" s="4">
        <f>K56*1.25</f>
        <v>2243.75</v>
      </c>
      <c r="N56" s="5">
        <v>1795</v>
      </c>
      <c r="O56" s="4">
        <f t="shared" si="9"/>
        <v>1346.25</v>
      </c>
      <c r="P56" s="4">
        <f t="shared" si="10"/>
        <v>2243.75</v>
      </c>
      <c r="Q56" s="5">
        <v>1795</v>
      </c>
      <c r="R56" s="4">
        <f t="shared" si="9"/>
        <v>1346.25</v>
      </c>
      <c r="S56" s="4">
        <f t="shared" si="11"/>
        <v>2243.75</v>
      </c>
      <c r="T56" s="5">
        <v>1795</v>
      </c>
      <c r="U56" s="4">
        <f t="shared" si="9"/>
        <v>1346.25</v>
      </c>
      <c r="V56" s="4">
        <f t="shared" si="12"/>
        <v>2243.75</v>
      </c>
      <c r="W56" s="5">
        <v>1795</v>
      </c>
      <c r="X56" s="4">
        <f t="shared" si="9"/>
        <v>1346.25</v>
      </c>
      <c r="Y56" s="4">
        <f t="shared" si="13"/>
        <v>2243.75</v>
      </c>
      <c r="Z56" s="5">
        <v>1795</v>
      </c>
      <c r="AA56" s="4">
        <f t="shared" si="9"/>
        <v>1346.25</v>
      </c>
      <c r="AB56" s="4">
        <f t="shared" si="14"/>
        <v>2243.75</v>
      </c>
    </row>
    <row r="57" spans="1:28" ht="14.4" x14ac:dyDescent="0.3">
      <c r="A57" s="19" t="s">
        <v>24</v>
      </c>
      <c r="B57" s="3" t="s">
        <v>22</v>
      </c>
      <c r="C57" s="3" t="s">
        <v>151</v>
      </c>
      <c r="D57" s="19" t="s">
        <v>118</v>
      </c>
      <c r="E57" s="19" t="s">
        <v>77</v>
      </c>
      <c r="F57" s="18" t="s">
        <v>63</v>
      </c>
      <c r="G57" s="19" t="s">
        <v>62</v>
      </c>
      <c r="H57" s="22" t="s">
        <v>100</v>
      </c>
      <c r="I57" s="19" t="s">
        <v>179</v>
      </c>
      <c r="J57" s="19" t="s">
        <v>53</v>
      </c>
      <c r="K57" s="5">
        <v>1669</v>
      </c>
      <c r="L57" s="4">
        <f>K57*0.75</f>
        <v>1251.75</v>
      </c>
      <c r="M57" s="4">
        <f>K57*1.25</f>
        <v>2086.25</v>
      </c>
      <c r="N57" s="5">
        <v>1669</v>
      </c>
      <c r="O57" s="4">
        <f t="shared" si="9"/>
        <v>1251.75</v>
      </c>
      <c r="P57" s="4">
        <f t="shared" si="10"/>
        <v>2086.25</v>
      </c>
      <c r="Q57" s="5">
        <v>1669</v>
      </c>
      <c r="R57" s="4">
        <f t="shared" si="9"/>
        <v>1251.75</v>
      </c>
      <c r="S57" s="4">
        <f t="shared" si="11"/>
        <v>2086.25</v>
      </c>
      <c r="T57" s="5">
        <v>1669</v>
      </c>
      <c r="U57" s="4">
        <f t="shared" si="9"/>
        <v>1251.75</v>
      </c>
      <c r="V57" s="4">
        <f t="shared" si="12"/>
        <v>2086.25</v>
      </c>
      <c r="W57" s="5">
        <v>1669</v>
      </c>
      <c r="X57" s="4">
        <f t="shared" si="9"/>
        <v>1251.75</v>
      </c>
      <c r="Y57" s="4">
        <f t="shared" si="13"/>
        <v>2086.25</v>
      </c>
      <c r="Z57" s="5">
        <v>1669</v>
      </c>
      <c r="AA57" s="4">
        <f t="shared" si="9"/>
        <v>1251.75</v>
      </c>
      <c r="AB57" s="4">
        <f t="shared" si="14"/>
        <v>2086.25</v>
      </c>
    </row>
    <row r="58" spans="1:28" ht="14.4" x14ac:dyDescent="0.3">
      <c r="A58" s="19" t="s">
        <v>24</v>
      </c>
      <c r="B58" s="3" t="s">
        <v>22</v>
      </c>
      <c r="C58" s="3" t="s">
        <v>154</v>
      </c>
      <c r="D58" s="19" t="s">
        <v>118</v>
      </c>
      <c r="E58" s="19" t="s">
        <v>77</v>
      </c>
      <c r="F58" s="18" t="s">
        <v>63</v>
      </c>
      <c r="G58" s="19" t="s">
        <v>62</v>
      </c>
      <c r="H58" s="22" t="s">
        <v>100</v>
      </c>
      <c r="I58" s="19" t="s">
        <v>179</v>
      </c>
      <c r="J58" s="19" t="s">
        <v>53</v>
      </c>
      <c r="K58" s="5">
        <v>2332</v>
      </c>
      <c r="L58" s="4">
        <f>K58*0.75</f>
        <v>1749</v>
      </c>
      <c r="M58" s="4">
        <f>K58*1.25</f>
        <v>2915</v>
      </c>
      <c r="N58" s="5">
        <v>2332</v>
      </c>
      <c r="O58" s="4">
        <f t="shared" si="9"/>
        <v>1749</v>
      </c>
      <c r="P58" s="4">
        <f t="shared" si="10"/>
        <v>2915</v>
      </c>
      <c r="Q58" s="5">
        <v>2332</v>
      </c>
      <c r="R58" s="4">
        <f t="shared" si="9"/>
        <v>1749</v>
      </c>
      <c r="S58" s="4">
        <f t="shared" si="11"/>
        <v>2915</v>
      </c>
      <c r="T58" s="5">
        <v>2332</v>
      </c>
      <c r="U58" s="4">
        <f t="shared" si="9"/>
        <v>1749</v>
      </c>
      <c r="V58" s="4">
        <f t="shared" si="12"/>
        <v>2915</v>
      </c>
      <c r="W58" s="5">
        <v>2332</v>
      </c>
      <c r="X58" s="4">
        <f t="shared" si="9"/>
        <v>1749</v>
      </c>
      <c r="Y58" s="4">
        <f t="shared" si="13"/>
        <v>2915</v>
      </c>
      <c r="Z58" s="5">
        <v>2332</v>
      </c>
      <c r="AA58" s="4">
        <f t="shared" si="9"/>
        <v>1749</v>
      </c>
      <c r="AB58" s="4">
        <f t="shared" si="14"/>
        <v>2915</v>
      </c>
    </row>
    <row r="59" spans="1:28" ht="14.4" x14ac:dyDescent="0.3">
      <c r="A59" s="19" t="s">
        <v>24</v>
      </c>
      <c r="B59" s="3" t="s">
        <v>22</v>
      </c>
      <c r="C59" s="3" t="s">
        <v>152</v>
      </c>
      <c r="D59" s="19" t="s">
        <v>118</v>
      </c>
      <c r="E59" s="19" t="s">
        <v>77</v>
      </c>
      <c r="F59" s="18" t="s">
        <v>63</v>
      </c>
      <c r="G59" s="19" t="s">
        <v>62</v>
      </c>
      <c r="H59" s="22" t="s">
        <v>100</v>
      </c>
      <c r="I59" s="19" t="s">
        <v>180</v>
      </c>
      <c r="J59" s="19" t="s">
        <v>53</v>
      </c>
      <c r="K59" s="5">
        <v>2153</v>
      </c>
      <c r="L59" s="4">
        <f>K59*0.75</f>
        <v>1614.75</v>
      </c>
      <c r="M59" s="4">
        <f>K59*1.25</f>
        <v>2691.25</v>
      </c>
      <c r="N59" s="5">
        <v>2153</v>
      </c>
      <c r="O59" s="4">
        <f t="shared" si="9"/>
        <v>1614.75</v>
      </c>
      <c r="P59" s="4">
        <f t="shared" si="10"/>
        <v>2691.25</v>
      </c>
      <c r="Q59" s="5">
        <v>2153</v>
      </c>
      <c r="R59" s="4">
        <f t="shared" si="9"/>
        <v>1614.75</v>
      </c>
      <c r="S59" s="4">
        <f t="shared" si="11"/>
        <v>2691.25</v>
      </c>
      <c r="T59" s="5">
        <v>2153</v>
      </c>
      <c r="U59" s="4">
        <f t="shared" si="9"/>
        <v>1614.75</v>
      </c>
      <c r="V59" s="4">
        <f t="shared" si="12"/>
        <v>2691.25</v>
      </c>
      <c r="W59" s="5">
        <v>2153</v>
      </c>
      <c r="X59" s="4">
        <f t="shared" si="9"/>
        <v>1614.75</v>
      </c>
      <c r="Y59" s="4">
        <f t="shared" si="13"/>
        <v>2691.25</v>
      </c>
      <c r="Z59" s="5">
        <v>2153</v>
      </c>
      <c r="AA59" s="4">
        <f t="shared" si="9"/>
        <v>1614.75</v>
      </c>
      <c r="AB59" s="4">
        <f t="shared" si="14"/>
        <v>2691.25</v>
      </c>
    </row>
    <row r="60" spans="1:28" x14ac:dyDescent="0.3">
      <c r="A60" s="19" t="s">
        <v>24</v>
      </c>
      <c r="B60" s="19" t="s">
        <v>22</v>
      </c>
      <c r="C60" s="3" t="s">
        <v>22</v>
      </c>
      <c r="D60" s="8" t="s">
        <v>5</v>
      </c>
      <c r="E60" s="8" t="s">
        <v>78</v>
      </c>
      <c r="F60" s="13" t="s">
        <v>63</v>
      </c>
      <c r="G60" s="6" t="s">
        <v>62</v>
      </c>
      <c r="H60" s="14" t="s">
        <v>57</v>
      </c>
      <c r="I60" s="3"/>
      <c r="J60" s="3" t="s">
        <v>53</v>
      </c>
      <c r="K60" s="12">
        <v>5.4999999999999997E-3</v>
      </c>
      <c r="L60" s="12">
        <v>5.0000000000000001E-3</v>
      </c>
      <c r="M60" s="12">
        <v>6.0000000000000001E-3</v>
      </c>
      <c r="N60" s="12">
        <v>5.4999999999999997E-3</v>
      </c>
      <c r="O60" s="12">
        <v>5.0000000000000001E-3</v>
      </c>
      <c r="P60" s="12">
        <v>6.0000000000000001E-3</v>
      </c>
      <c r="Q60" s="12">
        <v>5.4999999999999997E-3</v>
      </c>
      <c r="R60" s="12">
        <v>5.0000000000000001E-3</v>
      </c>
      <c r="S60" s="12">
        <v>6.0000000000000001E-3</v>
      </c>
      <c r="T60" s="12">
        <v>5.0000000000000001E-3</v>
      </c>
      <c r="U60" s="12">
        <v>4.4999999999999997E-3</v>
      </c>
      <c r="V60" s="12">
        <v>5.4999999999999997E-3</v>
      </c>
      <c r="W60" s="12">
        <v>4.4999999999999997E-3</v>
      </c>
      <c r="X60" s="12">
        <v>4.0000000000000001E-3</v>
      </c>
      <c r="Y60" s="12">
        <v>5.0000000000000001E-3</v>
      </c>
      <c r="Z60" s="12">
        <v>4.0000000000000001E-3</v>
      </c>
      <c r="AA60" s="12">
        <v>3.5000000000000001E-3</v>
      </c>
      <c r="AB60" s="12">
        <v>4.4999999999999997E-3</v>
      </c>
    </row>
    <row r="61" spans="1:28" x14ac:dyDescent="0.3">
      <c r="A61" s="19" t="s">
        <v>24</v>
      </c>
      <c r="B61" s="19" t="s">
        <v>146</v>
      </c>
      <c r="C61" s="3" t="s">
        <v>149</v>
      </c>
      <c r="D61" s="8" t="s">
        <v>0</v>
      </c>
      <c r="E61" s="8" t="s">
        <v>79</v>
      </c>
      <c r="F61" s="8" t="s">
        <v>65</v>
      </c>
      <c r="G61" s="6" t="s">
        <v>62</v>
      </c>
      <c r="H61" s="3"/>
      <c r="I61" s="3" t="s">
        <v>56</v>
      </c>
      <c r="J61" s="3" t="s">
        <v>53</v>
      </c>
      <c r="K61" s="9">
        <f>130000/8050</f>
        <v>16.149068322981368</v>
      </c>
      <c r="L61" s="9">
        <f>K61*0.75</f>
        <v>12.111801242236027</v>
      </c>
      <c r="M61" s="9">
        <f>K61*1.25</f>
        <v>20.186335403726709</v>
      </c>
      <c r="N61" s="9">
        <f t="shared" ref="N61" si="15">130000/8050</f>
        <v>16.149068322981368</v>
      </c>
      <c r="O61" s="9">
        <f t="shared" ref="O61:AA66" si="16">N61*0.75</f>
        <v>12.111801242236027</v>
      </c>
      <c r="P61" s="9">
        <f t="shared" ref="P61:P66" si="17">N61*1.25</f>
        <v>20.186335403726709</v>
      </c>
      <c r="Q61" s="9">
        <f t="shared" ref="Q61" si="18">130000/8050</f>
        <v>16.149068322981368</v>
      </c>
      <c r="R61" s="9">
        <f t="shared" ref="R61" si="19">Q61*0.75</f>
        <v>12.111801242236027</v>
      </c>
      <c r="S61" s="9">
        <f t="shared" ref="S61:S66" si="20">Q61*1.25</f>
        <v>20.186335403726709</v>
      </c>
      <c r="T61" s="9">
        <f t="shared" ref="T61" si="21">130000/8050</f>
        <v>16.149068322981368</v>
      </c>
      <c r="U61" s="9">
        <f t="shared" ref="U61" si="22">T61*0.75</f>
        <v>12.111801242236027</v>
      </c>
      <c r="V61" s="9">
        <f t="shared" ref="V61:V66" si="23">T61*1.25</f>
        <v>20.186335403726709</v>
      </c>
      <c r="W61" s="9">
        <f t="shared" ref="W61" si="24">130000/8050</f>
        <v>16.149068322981368</v>
      </c>
      <c r="X61" s="9">
        <f t="shared" ref="X61" si="25">W61*0.75</f>
        <v>12.111801242236027</v>
      </c>
      <c r="Y61" s="9">
        <f t="shared" ref="Y61:Y66" si="26">W61*1.25</f>
        <v>20.186335403726709</v>
      </c>
      <c r="Z61" s="9">
        <f t="shared" ref="Z61" si="27">130000/8050</f>
        <v>16.149068322981368</v>
      </c>
      <c r="AA61" s="9">
        <f t="shared" ref="AA61" si="28">Z61*0.75</f>
        <v>12.111801242236027</v>
      </c>
      <c r="AB61" s="9">
        <f t="shared" ref="AB61:AB66" si="29">Z61*1.25</f>
        <v>20.186335403726709</v>
      </c>
    </row>
    <row r="62" spans="1:28" x14ac:dyDescent="0.3">
      <c r="A62" s="19" t="s">
        <v>24</v>
      </c>
      <c r="B62" s="19" t="s">
        <v>146</v>
      </c>
      <c r="C62" s="3" t="s">
        <v>150</v>
      </c>
      <c r="D62" s="8" t="s">
        <v>0</v>
      </c>
      <c r="E62" s="8" t="s">
        <v>79</v>
      </c>
      <c r="F62" s="8" t="s">
        <v>65</v>
      </c>
      <c r="G62" s="6" t="s">
        <v>62</v>
      </c>
      <c r="H62" s="3"/>
      <c r="I62" s="3" t="s">
        <v>56</v>
      </c>
      <c r="J62" s="3" t="s">
        <v>53</v>
      </c>
      <c r="K62" s="9">
        <f>240000/11250</f>
        <v>21.333333333333332</v>
      </c>
      <c r="L62" s="9">
        <f>K62*0.75</f>
        <v>16</v>
      </c>
      <c r="M62" s="9">
        <f>K62*1.25</f>
        <v>26.666666666666664</v>
      </c>
      <c r="N62" s="9">
        <f t="shared" ref="N62" si="30">240000/11250</f>
        <v>21.333333333333332</v>
      </c>
      <c r="O62" s="9">
        <f t="shared" si="16"/>
        <v>16</v>
      </c>
      <c r="P62" s="9">
        <f t="shared" si="17"/>
        <v>26.666666666666664</v>
      </c>
      <c r="Q62" s="9">
        <f t="shared" ref="Q62" si="31">240000/11250</f>
        <v>21.333333333333332</v>
      </c>
      <c r="R62" s="9">
        <f t="shared" si="16"/>
        <v>16</v>
      </c>
      <c r="S62" s="9">
        <f t="shared" si="20"/>
        <v>26.666666666666664</v>
      </c>
      <c r="T62" s="9">
        <f t="shared" ref="T62" si="32">240000/11250</f>
        <v>21.333333333333332</v>
      </c>
      <c r="U62" s="9">
        <f t="shared" si="16"/>
        <v>16</v>
      </c>
      <c r="V62" s="9">
        <f t="shared" si="23"/>
        <v>26.666666666666664</v>
      </c>
      <c r="W62" s="9">
        <f t="shared" ref="W62" si="33">240000/11250</f>
        <v>21.333333333333332</v>
      </c>
      <c r="X62" s="9">
        <f t="shared" si="16"/>
        <v>16</v>
      </c>
      <c r="Y62" s="9">
        <f t="shared" si="26"/>
        <v>26.666666666666664</v>
      </c>
      <c r="Z62" s="9">
        <f t="shared" ref="Z62" si="34">240000/11250</f>
        <v>21.333333333333332</v>
      </c>
      <c r="AA62" s="9">
        <f t="shared" si="16"/>
        <v>16</v>
      </c>
      <c r="AB62" s="9">
        <f t="shared" si="29"/>
        <v>26.666666666666664</v>
      </c>
    </row>
    <row r="63" spans="1:28" x14ac:dyDescent="0.3">
      <c r="A63" s="19" t="s">
        <v>24</v>
      </c>
      <c r="B63" s="19" t="s">
        <v>146</v>
      </c>
      <c r="C63" s="3" t="s">
        <v>153</v>
      </c>
      <c r="D63" s="8" t="s">
        <v>0</v>
      </c>
      <c r="E63" s="8" t="s">
        <v>79</v>
      </c>
      <c r="F63" s="8" t="s">
        <v>65</v>
      </c>
      <c r="G63" s="6" t="s">
        <v>62</v>
      </c>
      <c r="H63" s="3"/>
      <c r="I63" s="3" t="s">
        <v>56</v>
      </c>
      <c r="J63" s="3" t="s">
        <v>53</v>
      </c>
      <c r="K63" s="9">
        <f>290000/13550</f>
        <v>21.402214022140221</v>
      </c>
      <c r="L63" s="9">
        <f>K63*0.75</f>
        <v>16.051660516605168</v>
      </c>
      <c r="M63" s="9">
        <f>K63*1.25</f>
        <v>26.752767527675275</v>
      </c>
      <c r="N63" s="9">
        <f t="shared" ref="N63" si="35">290000/13550</f>
        <v>21.402214022140221</v>
      </c>
      <c r="O63" s="9">
        <f t="shared" si="16"/>
        <v>16.051660516605168</v>
      </c>
      <c r="P63" s="9">
        <f t="shared" si="17"/>
        <v>26.752767527675275</v>
      </c>
      <c r="Q63" s="9">
        <f t="shared" ref="Q63" si="36">290000/13550</f>
        <v>21.402214022140221</v>
      </c>
      <c r="R63" s="9">
        <f t="shared" si="16"/>
        <v>16.051660516605168</v>
      </c>
      <c r="S63" s="9">
        <f t="shared" si="20"/>
        <v>26.752767527675275</v>
      </c>
      <c r="T63" s="9">
        <f t="shared" ref="T63" si="37">290000/13550</f>
        <v>21.402214022140221</v>
      </c>
      <c r="U63" s="9">
        <f t="shared" si="16"/>
        <v>16.051660516605168</v>
      </c>
      <c r="V63" s="9">
        <f t="shared" si="23"/>
        <v>26.752767527675275</v>
      </c>
      <c r="W63" s="9">
        <f t="shared" ref="W63" si="38">290000/13550</f>
        <v>21.402214022140221</v>
      </c>
      <c r="X63" s="9">
        <f t="shared" si="16"/>
        <v>16.051660516605168</v>
      </c>
      <c r="Y63" s="9">
        <f t="shared" si="26"/>
        <v>26.752767527675275</v>
      </c>
      <c r="Z63" s="9">
        <f t="shared" ref="Z63" si="39">290000/13550</f>
        <v>21.402214022140221</v>
      </c>
      <c r="AA63" s="9">
        <f t="shared" si="16"/>
        <v>16.051660516605168</v>
      </c>
      <c r="AB63" s="9">
        <f t="shared" si="29"/>
        <v>26.752767527675275</v>
      </c>
    </row>
    <row r="64" spans="1:28" x14ac:dyDescent="0.3">
      <c r="A64" s="19" t="s">
        <v>24</v>
      </c>
      <c r="B64" s="19" t="s">
        <v>146</v>
      </c>
      <c r="C64" s="3" t="s">
        <v>151</v>
      </c>
      <c r="D64" s="8" t="s">
        <v>0</v>
      </c>
      <c r="E64" s="8" t="s">
        <v>79</v>
      </c>
      <c r="F64" s="8" t="s">
        <v>65</v>
      </c>
      <c r="G64" s="6" t="s">
        <v>62</v>
      </c>
      <c r="H64" s="3"/>
      <c r="I64" s="3" t="s">
        <v>56</v>
      </c>
      <c r="J64" s="3" t="s">
        <v>53</v>
      </c>
      <c r="K64" s="9">
        <f>280000/12600</f>
        <v>22.222222222222221</v>
      </c>
      <c r="L64" s="9">
        <f>K64*0.75</f>
        <v>16.666666666666664</v>
      </c>
      <c r="M64" s="9">
        <f>K64*1.25</f>
        <v>27.777777777777779</v>
      </c>
      <c r="N64" s="9">
        <f t="shared" ref="N64" si="40">280000/12600</f>
        <v>22.222222222222221</v>
      </c>
      <c r="O64" s="9">
        <f t="shared" si="16"/>
        <v>16.666666666666664</v>
      </c>
      <c r="P64" s="9">
        <f t="shared" si="17"/>
        <v>27.777777777777779</v>
      </c>
      <c r="Q64" s="9">
        <f t="shared" ref="Q64" si="41">280000/12600</f>
        <v>22.222222222222221</v>
      </c>
      <c r="R64" s="9">
        <f t="shared" si="16"/>
        <v>16.666666666666664</v>
      </c>
      <c r="S64" s="9">
        <f t="shared" si="20"/>
        <v>27.777777777777779</v>
      </c>
      <c r="T64" s="9">
        <f t="shared" ref="T64" si="42">280000/12600</f>
        <v>22.222222222222221</v>
      </c>
      <c r="U64" s="9">
        <f t="shared" si="16"/>
        <v>16.666666666666664</v>
      </c>
      <c r="V64" s="9">
        <f t="shared" si="23"/>
        <v>27.777777777777779</v>
      </c>
      <c r="W64" s="9">
        <f t="shared" ref="W64" si="43">280000/12600</f>
        <v>22.222222222222221</v>
      </c>
      <c r="X64" s="9">
        <f t="shared" si="16"/>
        <v>16.666666666666664</v>
      </c>
      <c r="Y64" s="9">
        <f t="shared" si="26"/>
        <v>27.777777777777779</v>
      </c>
      <c r="Z64" s="9">
        <f t="shared" ref="Z64" si="44">280000/12600</f>
        <v>22.222222222222221</v>
      </c>
      <c r="AA64" s="9">
        <f t="shared" si="16"/>
        <v>16.666666666666664</v>
      </c>
      <c r="AB64" s="9">
        <f t="shared" si="29"/>
        <v>27.777777777777779</v>
      </c>
    </row>
    <row r="65" spans="1:28" x14ac:dyDescent="0.3">
      <c r="A65" s="19" t="s">
        <v>24</v>
      </c>
      <c r="B65" s="19" t="s">
        <v>146</v>
      </c>
      <c r="C65" s="3" t="s">
        <v>154</v>
      </c>
      <c r="D65" s="8" t="s">
        <v>0</v>
      </c>
      <c r="E65" s="8" t="s">
        <v>79</v>
      </c>
      <c r="F65" s="8" t="s">
        <v>65</v>
      </c>
      <c r="G65" s="6" t="s">
        <v>62</v>
      </c>
      <c r="H65" s="3"/>
      <c r="I65" s="3" t="s">
        <v>56</v>
      </c>
      <c r="J65" s="3" t="s">
        <v>53</v>
      </c>
      <c r="K65" s="9">
        <f>330000/17600</f>
        <v>18.75</v>
      </c>
      <c r="L65" s="9">
        <f>K65*0.75</f>
        <v>14.0625</v>
      </c>
      <c r="M65" s="9">
        <f>K65*1.25</f>
        <v>23.4375</v>
      </c>
      <c r="N65" s="9">
        <f t="shared" ref="N65" si="45">330000/17600</f>
        <v>18.75</v>
      </c>
      <c r="O65" s="9">
        <f t="shared" si="16"/>
        <v>14.0625</v>
      </c>
      <c r="P65" s="9">
        <f t="shared" si="17"/>
        <v>23.4375</v>
      </c>
      <c r="Q65" s="9">
        <f t="shared" ref="Q65" si="46">330000/17600</f>
        <v>18.75</v>
      </c>
      <c r="R65" s="9">
        <f t="shared" si="16"/>
        <v>14.0625</v>
      </c>
      <c r="S65" s="9">
        <f t="shared" si="20"/>
        <v>23.4375</v>
      </c>
      <c r="T65" s="9">
        <f t="shared" ref="T65" si="47">330000/17600</f>
        <v>18.75</v>
      </c>
      <c r="U65" s="9">
        <f t="shared" si="16"/>
        <v>14.0625</v>
      </c>
      <c r="V65" s="9">
        <f t="shared" si="23"/>
        <v>23.4375</v>
      </c>
      <c r="W65" s="9">
        <f t="shared" ref="W65" si="48">330000/17600</f>
        <v>18.75</v>
      </c>
      <c r="X65" s="9">
        <f t="shared" si="16"/>
        <v>14.0625</v>
      </c>
      <c r="Y65" s="9">
        <f t="shared" si="26"/>
        <v>23.4375</v>
      </c>
      <c r="Z65" s="9">
        <f t="shared" ref="Z65" si="49">330000/17600</f>
        <v>18.75</v>
      </c>
      <c r="AA65" s="9">
        <f t="shared" si="16"/>
        <v>14.0625</v>
      </c>
      <c r="AB65" s="9">
        <f t="shared" si="29"/>
        <v>23.4375</v>
      </c>
    </row>
    <row r="66" spans="1:28" x14ac:dyDescent="0.3">
      <c r="A66" s="19" t="s">
        <v>24</v>
      </c>
      <c r="B66" s="19" t="s">
        <v>146</v>
      </c>
      <c r="C66" s="3" t="s">
        <v>152</v>
      </c>
      <c r="D66" s="8" t="s">
        <v>0</v>
      </c>
      <c r="E66" s="8" t="s">
        <v>79</v>
      </c>
      <c r="F66" s="8" t="s">
        <v>65</v>
      </c>
      <c r="G66" s="6" t="s">
        <v>62</v>
      </c>
      <c r="H66" s="3"/>
      <c r="I66" s="3" t="s">
        <v>56</v>
      </c>
      <c r="J66" s="3" t="s">
        <v>53</v>
      </c>
      <c r="K66" s="9">
        <f>265000/12600</f>
        <v>21.031746031746032</v>
      </c>
      <c r="L66" s="9">
        <f>K66*0.75</f>
        <v>15.773809523809524</v>
      </c>
      <c r="M66" s="9">
        <f>K66*1.25</f>
        <v>26.289682539682538</v>
      </c>
      <c r="N66" s="9">
        <f t="shared" ref="N66" si="50">265000/12600</f>
        <v>21.031746031746032</v>
      </c>
      <c r="O66" s="9">
        <f t="shared" si="16"/>
        <v>15.773809523809524</v>
      </c>
      <c r="P66" s="9">
        <f t="shared" si="17"/>
        <v>26.289682539682538</v>
      </c>
      <c r="Q66" s="9">
        <f t="shared" ref="Q66" si="51">265000/12600</f>
        <v>21.031746031746032</v>
      </c>
      <c r="R66" s="9">
        <f t="shared" si="16"/>
        <v>15.773809523809524</v>
      </c>
      <c r="S66" s="9">
        <f t="shared" si="20"/>
        <v>26.289682539682538</v>
      </c>
      <c r="T66" s="9">
        <f t="shared" ref="T66" si="52">265000/12600</f>
        <v>21.031746031746032</v>
      </c>
      <c r="U66" s="9">
        <f t="shared" si="16"/>
        <v>15.773809523809524</v>
      </c>
      <c r="V66" s="9">
        <f t="shared" si="23"/>
        <v>26.289682539682538</v>
      </c>
      <c r="W66" s="9">
        <f t="shared" ref="W66" si="53">265000/12600</f>
        <v>21.031746031746032</v>
      </c>
      <c r="X66" s="9">
        <f t="shared" si="16"/>
        <v>15.773809523809524</v>
      </c>
      <c r="Y66" s="9">
        <f t="shared" si="26"/>
        <v>26.289682539682538</v>
      </c>
      <c r="Z66" s="9">
        <f t="shared" ref="Z66" si="54">265000/12600</f>
        <v>21.031746031746032</v>
      </c>
      <c r="AA66" s="9">
        <f t="shared" si="16"/>
        <v>15.773809523809524</v>
      </c>
      <c r="AB66" s="9">
        <f t="shared" si="29"/>
        <v>26.289682539682538</v>
      </c>
    </row>
    <row r="67" spans="1:28" x14ac:dyDescent="0.3">
      <c r="A67" s="19" t="s">
        <v>24</v>
      </c>
      <c r="B67" s="19" t="s">
        <v>189</v>
      </c>
      <c r="C67" s="3" t="s">
        <v>149</v>
      </c>
      <c r="D67" s="8" t="s">
        <v>0</v>
      </c>
      <c r="E67" s="8" t="s">
        <v>79</v>
      </c>
      <c r="F67" s="8" t="s">
        <v>65</v>
      </c>
      <c r="G67" s="6" t="s">
        <v>62</v>
      </c>
      <c r="H67" s="3"/>
      <c r="I67" s="3" t="s">
        <v>56</v>
      </c>
      <c r="J67" s="3" t="s">
        <v>53</v>
      </c>
      <c r="K67" s="9">
        <f>150000/9050</f>
        <v>16.574585635359117</v>
      </c>
      <c r="L67" s="9">
        <f>K67*0.75</f>
        <v>12.430939226519339</v>
      </c>
      <c r="M67" s="9">
        <f>K67*1.25</f>
        <v>20.718232044198896</v>
      </c>
      <c r="N67" s="9">
        <f t="shared" ref="N67" si="55">150000/9050</f>
        <v>16.574585635359117</v>
      </c>
      <c r="O67" s="9">
        <f t="shared" ref="O67:AA72" si="56">N67*0.75</f>
        <v>12.430939226519339</v>
      </c>
      <c r="P67" s="9">
        <f t="shared" ref="P67:P72" si="57">N67*1.25</f>
        <v>20.718232044198896</v>
      </c>
      <c r="Q67" s="9">
        <f t="shared" ref="Q67" si="58">150000/9050</f>
        <v>16.574585635359117</v>
      </c>
      <c r="R67" s="9">
        <f t="shared" si="56"/>
        <v>12.430939226519339</v>
      </c>
      <c r="S67" s="9">
        <f t="shared" ref="S67:S72" si="59">Q67*1.25</f>
        <v>20.718232044198896</v>
      </c>
      <c r="T67" s="9">
        <f t="shared" ref="T67" si="60">150000/9050</f>
        <v>16.574585635359117</v>
      </c>
      <c r="U67" s="9">
        <f t="shared" si="56"/>
        <v>12.430939226519339</v>
      </c>
      <c r="V67" s="9">
        <f t="shared" ref="V67:V72" si="61">T67*1.25</f>
        <v>20.718232044198896</v>
      </c>
      <c r="W67" s="9">
        <f t="shared" ref="W67" si="62">150000/9050</f>
        <v>16.574585635359117</v>
      </c>
      <c r="X67" s="9">
        <f t="shared" si="56"/>
        <v>12.430939226519339</v>
      </c>
      <c r="Y67" s="9">
        <f t="shared" ref="Y67:Y72" si="63">W67*1.25</f>
        <v>20.718232044198896</v>
      </c>
      <c r="Z67" s="9">
        <f t="shared" ref="Z67" si="64">150000/9050</f>
        <v>16.574585635359117</v>
      </c>
      <c r="AA67" s="9">
        <f t="shared" si="56"/>
        <v>12.430939226519339</v>
      </c>
      <c r="AB67" s="9">
        <f t="shared" ref="AB67:AB72" si="65">Z67*1.25</f>
        <v>20.718232044198896</v>
      </c>
    </row>
    <row r="68" spans="1:28" x14ac:dyDescent="0.3">
      <c r="A68" s="19" t="s">
        <v>24</v>
      </c>
      <c r="B68" s="19" t="s">
        <v>189</v>
      </c>
      <c r="C68" s="3" t="s">
        <v>150</v>
      </c>
      <c r="D68" s="8" t="s">
        <v>0</v>
      </c>
      <c r="E68" s="8" t="s">
        <v>79</v>
      </c>
      <c r="F68" s="8" t="s">
        <v>65</v>
      </c>
      <c r="G68" s="6" t="s">
        <v>62</v>
      </c>
      <c r="H68" s="3"/>
      <c r="I68" s="3" t="s">
        <v>56</v>
      </c>
      <c r="J68" s="3" t="s">
        <v>53</v>
      </c>
      <c r="K68" s="9">
        <f>175000/12250</f>
        <v>14.285714285714286</v>
      </c>
      <c r="L68" s="9">
        <f>K68*0.75</f>
        <v>10.714285714285715</v>
      </c>
      <c r="M68" s="9">
        <f>K68*1.25</f>
        <v>17.857142857142858</v>
      </c>
      <c r="N68" s="9">
        <f t="shared" ref="N68" si="66">175000/12250</f>
        <v>14.285714285714286</v>
      </c>
      <c r="O68" s="9">
        <f t="shared" si="56"/>
        <v>10.714285714285715</v>
      </c>
      <c r="P68" s="9">
        <f t="shared" si="57"/>
        <v>17.857142857142858</v>
      </c>
      <c r="Q68" s="9">
        <f t="shared" ref="Q68" si="67">175000/12250</f>
        <v>14.285714285714286</v>
      </c>
      <c r="R68" s="9">
        <f t="shared" si="56"/>
        <v>10.714285714285715</v>
      </c>
      <c r="S68" s="9">
        <f t="shared" si="59"/>
        <v>17.857142857142858</v>
      </c>
      <c r="T68" s="9">
        <f t="shared" ref="T68" si="68">175000/12250</f>
        <v>14.285714285714286</v>
      </c>
      <c r="U68" s="9">
        <f t="shared" si="56"/>
        <v>10.714285714285715</v>
      </c>
      <c r="V68" s="9">
        <f t="shared" si="61"/>
        <v>17.857142857142858</v>
      </c>
      <c r="W68" s="9">
        <f t="shared" ref="W68" si="69">175000/12250</f>
        <v>14.285714285714286</v>
      </c>
      <c r="X68" s="9">
        <f t="shared" si="56"/>
        <v>10.714285714285715</v>
      </c>
      <c r="Y68" s="9">
        <f t="shared" si="63"/>
        <v>17.857142857142858</v>
      </c>
      <c r="Z68" s="9">
        <f t="shared" ref="Z68" si="70">175000/12250</f>
        <v>14.285714285714286</v>
      </c>
      <c r="AA68" s="9">
        <f t="shared" si="56"/>
        <v>10.714285714285715</v>
      </c>
      <c r="AB68" s="9">
        <f t="shared" si="65"/>
        <v>17.857142857142858</v>
      </c>
    </row>
    <row r="69" spans="1:28" x14ac:dyDescent="0.3">
      <c r="A69" s="19" t="s">
        <v>24</v>
      </c>
      <c r="B69" s="19" t="s">
        <v>189</v>
      </c>
      <c r="C69" s="3" t="s">
        <v>153</v>
      </c>
      <c r="D69" s="8" t="s">
        <v>0</v>
      </c>
      <c r="E69" s="8" t="s">
        <v>79</v>
      </c>
      <c r="F69" s="8" t="s">
        <v>65</v>
      </c>
      <c r="G69" s="6" t="s">
        <v>62</v>
      </c>
      <c r="H69" s="3"/>
      <c r="I69" s="3" t="s">
        <v>56</v>
      </c>
      <c r="J69" s="3" t="s">
        <v>53</v>
      </c>
      <c r="K69" s="9">
        <f>200000/14450</f>
        <v>13.84083044982699</v>
      </c>
      <c r="L69" s="9">
        <f>K69*0.75</f>
        <v>10.380622837370243</v>
      </c>
      <c r="M69" s="9">
        <f>K69*1.25</f>
        <v>17.301038062283737</v>
      </c>
      <c r="N69" s="9">
        <f t="shared" ref="N69" si="71">200000/14450</f>
        <v>13.84083044982699</v>
      </c>
      <c r="O69" s="9">
        <f t="shared" si="56"/>
        <v>10.380622837370243</v>
      </c>
      <c r="P69" s="9">
        <f t="shared" si="57"/>
        <v>17.301038062283737</v>
      </c>
      <c r="Q69" s="9">
        <f t="shared" ref="Q69" si="72">200000/14450</f>
        <v>13.84083044982699</v>
      </c>
      <c r="R69" s="9">
        <f t="shared" si="56"/>
        <v>10.380622837370243</v>
      </c>
      <c r="S69" s="9">
        <f t="shared" si="59"/>
        <v>17.301038062283737</v>
      </c>
      <c r="T69" s="9">
        <f t="shared" ref="T69" si="73">200000/14450</f>
        <v>13.84083044982699</v>
      </c>
      <c r="U69" s="9">
        <f t="shared" si="56"/>
        <v>10.380622837370243</v>
      </c>
      <c r="V69" s="9">
        <f t="shared" si="61"/>
        <v>17.301038062283737</v>
      </c>
      <c r="W69" s="9">
        <f t="shared" ref="W69" si="74">200000/14450</f>
        <v>13.84083044982699</v>
      </c>
      <c r="X69" s="9">
        <f t="shared" si="56"/>
        <v>10.380622837370243</v>
      </c>
      <c r="Y69" s="9">
        <f t="shared" si="63"/>
        <v>17.301038062283737</v>
      </c>
      <c r="Z69" s="9">
        <f t="shared" ref="Z69" si="75">200000/14450</f>
        <v>13.84083044982699</v>
      </c>
      <c r="AA69" s="9">
        <f t="shared" si="56"/>
        <v>10.380622837370243</v>
      </c>
      <c r="AB69" s="9">
        <f t="shared" si="65"/>
        <v>17.301038062283737</v>
      </c>
    </row>
    <row r="70" spans="1:28" x14ac:dyDescent="0.3">
      <c r="A70" s="19" t="s">
        <v>24</v>
      </c>
      <c r="B70" s="19" t="s">
        <v>189</v>
      </c>
      <c r="C70" s="3" t="s">
        <v>151</v>
      </c>
      <c r="D70" s="8" t="s">
        <v>0</v>
      </c>
      <c r="E70" s="8" t="s">
        <v>79</v>
      </c>
      <c r="F70" s="8" t="s">
        <v>65</v>
      </c>
      <c r="G70" s="6" t="s">
        <v>62</v>
      </c>
      <c r="H70" s="3"/>
      <c r="I70" s="3" t="s">
        <v>56</v>
      </c>
      <c r="J70" s="3" t="s">
        <v>53</v>
      </c>
      <c r="K70" s="9">
        <f>240000/13600</f>
        <v>17.647058823529413</v>
      </c>
      <c r="L70" s="9">
        <f>K70*0.75</f>
        <v>13.23529411764706</v>
      </c>
      <c r="M70" s="9">
        <f>K70*1.25</f>
        <v>22.058823529411768</v>
      </c>
      <c r="N70" s="9">
        <f t="shared" ref="N70" si="76">240000/13600</f>
        <v>17.647058823529413</v>
      </c>
      <c r="O70" s="9">
        <f t="shared" si="56"/>
        <v>13.23529411764706</v>
      </c>
      <c r="P70" s="9">
        <f t="shared" si="57"/>
        <v>22.058823529411768</v>
      </c>
      <c r="Q70" s="9">
        <f t="shared" ref="Q70" si="77">240000/13600</f>
        <v>17.647058823529413</v>
      </c>
      <c r="R70" s="9">
        <f t="shared" si="56"/>
        <v>13.23529411764706</v>
      </c>
      <c r="S70" s="9">
        <f t="shared" si="59"/>
        <v>22.058823529411768</v>
      </c>
      <c r="T70" s="9">
        <f t="shared" ref="T70" si="78">240000/13600</f>
        <v>17.647058823529413</v>
      </c>
      <c r="U70" s="9">
        <f t="shared" si="56"/>
        <v>13.23529411764706</v>
      </c>
      <c r="V70" s="9">
        <f t="shared" si="61"/>
        <v>22.058823529411768</v>
      </c>
      <c r="W70" s="9">
        <f t="shared" ref="W70" si="79">240000/13600</f>
        <v>17.647058823529413</v>
      </c>
      <c r="X70" s="9">
        <f t="shared" si="56"/>
        <v>13.23529411764706</v>
      </c>
      <c r="Y70" s="9">
        <f t="shared" si="63"/>
        <v>22.058823529411768</v>
      </c>
      <c r="Z70" s="9">
        <f t="shared" ref="Z70" si="80">240000/13600</f>
        <v>17.647058823529413</v>
      </c>
      <c r="AA70" s="9">
        <f t="shared" si="56"/>
        <v>13.23529411764706</v>
      </c>
      <c r="AB70" s="9">
        <f t="shared" si="65"/>
        <v>22.058823529411768</v>
      </c>
    </row>
    <row r="71" spans="1:28" x14ac:dyDescent="0.3">
      <c r="A71" s="19" t="s">
        <v>24</v>
      </c>
      <c r="B71" s="19" t="s">
        <v>189</v>
      </c>
      <c r="C71" s="3" t="s">
        <v>154</v>
      </c>
      <c r="D71" s="8" t="s">
        <v>0</v>
      </c>
      <c r="E71" s="8" t="s">
        <v>79</v>
      </c>
      <c r="F71" s="8" t="s">
        <v>65</v>
      </c>
      <c r="G71" s="6" t="s">
        <v>62</v>
      </c>
      <c r="H71" s="3"/>
      <c r="I71" s="3" t="s">
        <v>56</v>
      </c>
      <c r="J71" s="3" t="s">
        <v>53</v>
      </c>
      <c r="K71" s="9">
        <f>290000/18600</f>
        <v>15.591397849462366</v>
      </c>
      <c r="L71" s="9">
        <f>K71*0.75</f>
        <v>11.693548387096774</v>
      </c>
      <c r="M71" s="9">
        <f>K71*1.25</f>
        <v>19.489247311827956</v>
      </c>
      <c r="N71" s="9">
        <f t="shared" ref="N71" si="81">290000/18600</f>
        <v>15.591397849462366</v>
      </c>
      <c r="O71" s="9">
        <f t="shared" si="56"/>
        <v>11.693548387096774</v>
      </c>
      <c r="P71" s="9">
        <f t="shared" si="57"/>
        <v>19.489247311827956</v>
      </c>
      <c r="Q71" s="9">
        <f t="shared" ref="Q71" si="82">290000/18600</f>
        <v>15.591397849462366</v>
      </c>
      <c r="R71" s="9">
        <f t="shared" si="56"/>
        <v>11.693548387096774</v>
      </c>
      <c r="S71" s="9">
        <f t="shared" si="59"/>
        <v>19.489247311827956</v>
      </c>
      <c r="T71" s="9">
        <f t="shared" ref="T71" si="83">290000/18600</f>
        <v>15.591397849462366</v>
      </c>
      <c r="U71" s="9">
        <f t="shared" si="56"/>
        <v>11.693548387096774</v>
      </c>
      <c r="V71" s="9">
        <f t="shared" si="61"/>
        <v>19.489247311827956</v>
      </c>
      <c r="W71" s="9">
        <f t="shared" ref="W71" si="84">290000/18600</f>
        <v>15.591397849462366</v>
      </c>
      <c r="X71" s="9">
        <f t="shared" si="56"/>
        <v>11.693548387096774</v>
      </c>
      <c r="Y71" s="9">
        <f t="shared" si="63"/>
        <v>19.489247311827956</v>
      </c>
      <c r="Z71" s="9">
        <f t="shared" ref="Z71" si="85">290000/18600</f>
        <v>15.591397849462366</v>
      </c>
      <c r="AA71" s="9">
        <f t="shared" si="56"/>
        <v>11.693548387096774</v>
      </c>
      <c r="AB71" s="9">
        <f t="shared" si="65"/>
        <v>19.489247311827956</v>
      </c>
    </row>
    <row r="72" spans="1:28" x14ac:dyDescent="0.3">
      <c r="A72" s="19" t="s">
        <v>24</v>
      </c>
      <c r="B72" s="19" t="s">
        <v>189</v>
      </c>
      <c r="C72" s="3" t="s">
        <v>152</v>
      </c>
      <c r="D72" s="8" t="s">
        <v>0</v>
      </c>
      <c r="E72" s="8" t="s">
        <v>79</v>
      </c>
      <c r="F72" s="8" t="s">
        <v>65</v>
      </c>
      <c r="G72" s="6" t="s">
        <v>62</v>
      </c>
      <c r="H72" s="3"/>
      <c r="I72" s="3" t="s">
        <v>56</v>
      </c>
      <c r="J72" s="3" t="s">
        <v>53</v>
      </c>
      <c r="K72" s="9">
        <f>290000/13600</f>
        <v>21.323529411764707</v>
      </c>
      <c r="L72" s="9">
        <f>K72*0.75</f>
        <v>15.992647058823529</v>
      </c>
      <c r="M72" s="9">
        <f>K72*1.25</f>
        <v>26.654411764705884</v>
      </c>
      <c r="N72" s="9">
        <f t="shared" ref="N72" si="86">290000/13600</f>
        <v>21.323529411764707</v>
      </c>
      <c r="O72" s="9">
        <f t="shared" si="56"/>
        <v>15.992647058823529</v>
      </c>
      <c r="P72" s="9">
        <f t="shared" si="57"/>
        <v>26.654411764705884</v>
      </c>
      <c r="Q72" s="9">
        <f t="shared" ref="Q72" si="87">290000/13600</f>
        <v>21.323529411764707</v>
      </c>
      <c r="R72" s="9">
        <f t="shared" si="56"/>
        <v>15.992647058823529</v>
      </c>
      <c r="S72" s="9">
        <f t="shared" si="59"/>
        <v>26.654411764705884</v>
      </c>
      <c r="T72" s="9">
        <f t="shared" ref="T72" si="88">290000/13600</f>
        <v>21.323529411764707</v>
      </c>
      <c r="U72" s="9">
        <f t="shared" si="56"/>
        <v>15.992647058823529</v>
      </c>
      <c r="V72" s="9">
        <f t="shared" si="61"/>
        <v>26.654411764705884</v>
      </c>
      <c r="W72" s="9">
        <f t="shared" ref="W72" si="89">290000/13600</f>
        <v>21.323529411764707</v>
      </c>
      <c r="X72" s="9">
        <f t="shared" si="56"/>
        <v>15.992647058823529</v>
      </c>
      <c r="Y72" s="9">
        <f t="shared" si="63"/>
        <v>26.654411764705884</v>
      </c>
      <c r="Z72" s="9">
        <f t="shared" ref="Z72" si="90">290000/13600</f>
        <v>21.323529411764707</v>
      </c>
      <c r="AA72" s="9">
        <f t="shared" si="56"/>
        <v>15.992647058823529</v>
      </c>
      <c r="AB72" s="9">
        <f t="shared" si="65"/>
        <v>26.654411764705884</v>
      </c>
    </row>
    <row r="73" spans="1:28" x14ac:dyDescent="0.3">
      <c r="A73" s="19" t="s">
        <v>24</v>
      </c>
      <c r="B73" s="19" t="s">
        <v>22</v>
      </c>
      <c r="C73" s="3" t="s">
        <v>149</v>
      </c>
      <c r="D73" s="3" t="s">
        <v>109</v>
      </c>
      <c r="E73" s="8" t="s">
        <v>77</v>
      </c>
      <c r="F73" s="13" t="s">
        <v>63</v>
      </c>
      <c r="G73" s="3" t="s">
        <v>60</v>
      </c>
      <c r="H73" s="3"/>
      <c r="I73" s="3"/>
      <c r="J73" s="3" t="s">
        <v>92</v>
      </c>
      <c r="K73" s="4">
        <v>12000</v>
      </c>
      <c r="L73" s="9"/>
      <c r="M73" s="9"/>
      <c r="N73" s="4">
        <v>12000</v>
      </c>
      <c r="O73" s="9"/>
      <c r="P73" s="9"/>
      <c r="Q73" s="4">
        <v>12000</v>
      </c>
      <c r="R73" s="9"/>
      <c r="S73" s="9"/>
      <c r="T73" s="4">
        <v>12000</v>
      </c>
      <c r="U73" s="9"/>
      <c r="V73" s="9"/>
      <c r="W73" s="4">
        <v>12000</v>
      </c>
      <c r="X73" s="9"/>
      <c r="Y73" s="9"/>
      <c r="Z73" s="4">
        <v>12000</v>
      </c>
      <c r="AA73" s="9"/>
      <c r="AB73" s="9"/>
    </row>
    <row r="74" spans="1:28" x14ac:dyDescent="0.3">
      <c r="A74" s="19" t="s">
        <v>24</v>
      </c>
      <c r="B74" s="19" t="s">
        <v>22</v>
      </c>
      <c r="C74" s="3" t="s">
        <v>156</v>
      </c>
      <c r="D74" s="3" t="s">
        <v>109</v>
      </c>
      <c r="E74" s="8" t="s">
        <v>77</v>
      </c>
      <c r="F74" s="13" t="s">
        <v>63</v>
      </c>
      <c r="G74" s="3" t="s">
        <v>60</v>
      </c>
      <c r="H74" s="3"/>
      <c r="I74" s="3"/>
      <c r="J74" s="3" t="s">
        <v>92</v>
      </c>
      <c r="K74" s="4">
        <v>19000</v>
      </c>
      <c r="L74" s="9"/>
      <c r="M74" s="9"/>
      <c r="N74" s="4">
        <v>19000</v>
      </c>
      <c r="O74" s="9"/>
      <c r="P74" s="9"/>
      <c r="Q74" s="4">
        <v>19000</v>
      </c>
      <c r="R74" s="9"/>
      <c r="S74" s="9"/>
      <c r="T74" s="4">
        <v>19000</v>
      </c>
      <c r="U74" s="9"/>
      <c r="V74" s="9"/>
      <c r="W74" s="4">
        <v>19000</v>
      </c>
      <c r="X74" s="9"/>
      <c r="Y74" s="9"/>
      <c r="Z74" s="4">
        <v>19000</v>
      </c>
      <c r="AA74" s="9"/>
      <c r="AB74" s="9"/>
    </row>
    <row r="75" spans="1:28" x14ac:dyDescent="0.3">
      <c r="A75" s="19" t="s">
        <v>24</v>
      </c>
      <c r="B75" s="19" t="s">
        <v>22</v>
      </c>
      <c r="C75" s="3" t="s">
        <v>157</v>
      </c>
      <c r="D75" s="3" t="s">
        <v>109</v>
      </c>
      <c r="E75" s="8" t="s">
        <v>77</v>
      </c>
      <c r="F75" s="13" t="s">
        <v>63</v>
      </c>
      <c r="G75" s="3" t="s">
        <v>60</v>
      </c>
      <c r="H75" s="3"/>
      <c r="I75" s="3"/>
      <c r="J75" s="3" t="s">
        <v>92</v>
      </c>
      <c r="K75" s="4">
        <v>26000</v>
      </c>
      <c r="L75" s="9"/>
      <c r="M75" s="9"/>
      <c r="N75" s="4">
        <v>26000</v>
      </c>
      <c r="O75" s="9"/>
      <c r="P75" s="9"/>
      <c r="Q75" s="4">
        <v>26000</v>
      </c>
      <c r="R75" s="9"/>
      <c r="S75" s="9"/>
      <c r="T75" s="4">
        <v>26000</v>
      </c>
      <c r="U75" s="9"/>
      <c r="V75" s="9"/>
      <c r="W75" s="4">
        <v>26000</v>
      </c>
      <c r="X75" s="9"/>
      <c r="Y75" s="9"/>
      <c r="Z75" s="4">
        <v>26000</v>
      </c>
      <c r="AA75" s="9"/>
      <c r="AB75" s="9"/>
    </row>
    <row r="76" spans="1:28" x14ac:dyDescent="0.3">
      <c r="A76" s="19" t="s">
        <v>24</v>
      </c>
      <c r="B76" s="19" t="s">
        <v>22</v>
      </c>
      <c r="C76" s="3" t="s">
        <v>152</v>
      </c>
      <c r="D76" s="3" t="s">
        <v>109</v>
      </c>
      <c r="E76" s="8" t="s">
        <v>77</v>
      </c>
      <c r="F76" s="13" t="s">
        <v>63</v>
      </c>
      <c r="G76" s="3" t="s">
        <v>60</v>
      </c>
      <c r="H76" s="3"/>
      <c r="I76" s="3"/>
      <c r="J76" s="3" t="s">
        <v>92</v>
      </c>
      <c r="K76" s="4">
        <v>28000</v>
      </c>
      <c r="L76" s="9"/>
      <c r="M76" s="9"/>
      <c r="N76" s="4">
        <v>28000</v>
      </c>
      <c r="O76" s="9"/>
      <c r="P76" s="9"/>
      <c r="Q76" s="4">
        <v>28000</v>
      </c>
      <c r="R76" s="9"/>
      <c r="S76" s="9"/>
      <c r="T76" s="4">
        <v>28000</v>
      </c>
      <c r="U76" s="9"/>
      <c r="V76" s="9"/>
      <c r="W76" s="4">
        <v>28000</v>
      </c>
      <c r="X76" s="9"/>
      <c r="Y76" s="9"/>
      <c r="Z76" s="4">
        <v>28000</v>
      </c>
      <c r="AA76" s="9"/>
      <c r="AB76" s="9"/>
    </row>
    <row r="77" spans="1:28" ht="14.4" x14ac:dyDescent="0.3">
      <c r="A77" s="19" t="s">
        <v>24</v>
      </c>
      <c r="B77" s="3" t="s">
        <v>22</v>
      </c>
      <c r="C77" s="3" t="s">
        <v>149</v>
      </c>
      <c r="D77" s="19" t="s">
        <v>18</v>
      </c>
      <c r="E77" s="19" t="s">
        <v>77</v>
      </c>
      <c r="F77" s="18" t="s">
        <v>63</v>
      </c>
      <c r="G77" s="19" t="s">
        <v>62</v>
      </c>
      <c r="H77" s="22" t="s">
        <v>100</v>
      </c>
      <c r="I77" s="19" t="s">
        <v>177</v>
      </c>
      <c r="J77" s="3" t="s">
        <v>53</v>
      </c>
      <c r="K77" s="4">
        <v>7010</v>
      </c>
      <c r="L77" s="4">
        <f>K77*0.75</f>
        <v>5257.5</v>
      </c>
      <c r="M77" s="4">
        <f>K77*1.25</f>
        <v>8762.5</v>
      </c>
      <c r="N77" s="4">
        <v>7010</v>
      </c>
      <c r="O77" s="4">
        <f t="shared" ref="O77:AA82" si="91">N77*0.75</f>
        <v>5257.5</v>
      </c>
      <c r="P77" s="4">
        <f t="shared" ref="P77:P82" si="92">N77*1.25</f>
        <v>8762.5</v>
      </c>
      <c r="Q77" s="4">
        <v>7010</v>
      </c>
      <c r="R77" s="4">
        <f t="shared" si="91"/>
        <v>5257.5</v>
      </c>
      <c r="S77" s="4">
        <f t="shared" ref="S77:S82" si="93">Q77*1.25</f>
        <v>8762.5</v>
      </c>
      <c r="T77" s="4">
        <v>7010</v>
      </c>
      <c r="U77" s="4">
        <f t="shared" si="91"/>
        <v>5257.5</v>
      </c>
      <c r="V77" s="4">
        <f t="shared" ref="V77:V82" si="94">T77*1.25</f>
        <v>8762.5</v>
      </c>
      <c r="W77" s="4">
        <v>7010</v>
      </c>
      <c r="X77" s="4">
        <f t="shared" si="91"/>
        <v>5257.5</v>
      </c>
      <c r="Y77" s="4">
        <f t="shared" ref="Y77:Y82" si="95">W77*1.25</f>
        <v>8762.5</v>
      </c>
      <c r="Z77" s="4">
        <v>7010</v>
      </c>
      <c r="AA77" s="4">
        <f t="shared" si="91"/>
        <v>5257.5</v>
      </c>
      <c r="AB77" s="4">
        <f t="shared" ref="AB77:AB82" si="96">Z77*1.25</f>
        <v>8762.5</v>
      </c>
    </row>
    <row r="78" spans="1:28" ht="14.4" x14ac:dyDescent="0.3">
      <c r="A78" s="19" t="s">
        <v>24</v>
      </c>
      <c r="B78" s="3" t="s">
        <v>22</v>
      </c>
      <c r="C78" s="3" t="s">
        <v>150</v>
      </c>
      <c r="D78" s="19" t="s">
        <v>18</v>
      </c>
      <c r="E78" s="19" t="s">
        <v>77</v>
      </c>
      <c r="F78" s="18" t="s">
        <v>63</v>
      </c>
      <c r="G78" s="19" t="s">
        <v>62</v>
      </c>
      <c r="H78" s="22" t="s">
        <v>100</v>
      </c>
      <c r="I78" s="19" t="s">
        <v>178</v>
      </c>
      <c r="J78" s="3" t="s">
        <v>53</v>
      </c>
      <c r="K78" s="4">
        <v>9643</v>
      </c>
      <c r="L78" s="4">
        <f>K78*0.75</f>
        <v>7232.25</v>
      </c>
      <c r="M78" s="4">
        <f>K78*1.25</f>
        <v>12053.75</v>
      </c>
      <c r="N78" s="4">
        <v>9643</v>
      </c>
      <c r="O78" s="4">
        <f t="shared" si="91"/>
        <v>7232.25</v>
      </c>
      <c r="P78" s="4">
        <f t="shared" si="92"/>
        <v>12053.75</v>
      </c>
      <c r="Q78" s="4">
        <v>9643</v>
      </c>
      <c r="R78" s="4">
        <f t="shared" si="91"/>
        <v>7232.25</v>
      </c>
      <c r="S78" s="4">
        <f t="shared" si="93"/>
        <v>12053.75</v>
      </c>
      <c r="T78" s="4">
        <v>9643</v>
      </c>
      <c r="U78" s="4">
        <f t="shared" si="91"/>
        <v>7232.25</v>
      </c>
      <c r="V78" s="4">
        <f t="shared" si="94"/>
        <v>12053.75</v>
      </c>
      <c r="W78" s="4">
        <v>9643</v>
      </c>
      <c r="X78" s="4">
        <f t="shared" si="91"/>
        <v>7232.25</v>
      </c>
      <c r="Y78" s="4">
        <f t="shared" si="95"/>
        <v>12053.75</v>
      </c>
      <c r="Z78" s="4">
        <v>9643</v>
      </c>
      <c r="AA78" s="4">
        <f t="shared" si="91"/>
        <v>7232.25</v>
      </c>
      <c r="AB78" s="4">
        <f t="shared" si="96"/>
        <v>12053.75</v>
      </c>
    </row>
    <row r="79" spans="1:28" ht="14.4" x14ac:dyDescent="0.3">
      <c r="A79" s="19" t="s">
        <v>24</v>
      </c>
      <c r="B79" s="3" t="s">
        <v>22</v>
      </c>
      <c r="C79" s="3" t="s">
        <v>153</v>
      </c>
      <c r="D79" s="19" t="s">
        <v>18</v>
      </c>
      <c r="E79" s="19" t="s">
        <v>77</v>
      </c>
      <c r="F79" s="18" t="s">
        <v>63</v>
      </c>
      <c r="G79" s="19" t="s">
        <v>62</v>
      </c>
      <c r="H79" s="22" t="s">
        <v>100</v>
      </c>
      <c r="I79" s="19" t="s">
        <v>178</v>
      </c>
      <c r="J79" s="3" t="s">
        <v>53</v>
      </c>
      <c r="K79" s="4">
        <v>10583</v>
      </c>
      <c r="L79" s="4">
        <f>K79*0.75</f>
        <v>7937.25</v>
      </c>
      <c r="M79" s="4">
        <f>K79*1.25</f>
        <v>13228.75</v>
      </c>
      <c r="N79" s="4">
        <v>10583</v>
      </c>
      <c r="O79" s="4">
        <f t="shared" si="91"/>
        <v>7937.25</v>
      </c>
      <c r="P79" s="4">
        <f t="shared" si="92"/>
        <v>13228.75</v>
      </c>
      <c r="Q79" s="4">
        <v>10583</v>
      </c>
      <c r="R79" s="4">
        <f t="shared" si="91"/>
        <v>7937.25</v>
      </c>
      <c r="S79" s="4">
        <f t="shared" si="93"/>
        <v>13228.75</v>
      </c>
      <c r="T79" s="4">
        <v>10583</v>
      </c>
      <c r="U79" s="4">
        <f t="shared" si="91"/>
        <v>7937.25</v>
      </c>
      <c r="V79" s="4">
        <f t="shared" si="94"/>
        <v>13228.75</v>
      </c>
      <c r="W79" s="4">
        <v>10583</v>
      </c>
      <c r="X79" s="4">
        <f t="shared" si="91"/>
        <v>7937.25</v>
      </c>
      <c r="Y79" s="4">
        <f t="shared" si="95"/>
        <v>13228.75</v>
      </c>
      <c r="Z79" s="4">
        <v>10583</v>
      </c>
      <c r="AA79" s="4">
        <f t="shared" si="91"/>
        <v>7937.25</v>
      </c>
      <c r="AB79" s="4">
        <f t="shared" si="96"/>
        <v>13228.75</v>
      </c>
    </row>
    <row r="80" spans="1:28" ht="14.4" x14ac:dyDescent="0.3">
      <c r="A80" s="19" t="s">
        <v>24</v>
      </c>
      <c r="B80" s="3" t="s">
        <v>22</v>
      </c>
      <c r="C80" s="3" t="s">
        <v>151</v>
      </c>
      <c r="D80" s="19" t="s">
        <v>18</v>
      </c>
      <c r="E80" s="19" t="s">
        <v>77</v>
      </c>
      <c r="F80" s="18" t="s">
        <v>63</v>
      </c>
      <c r="G80" s="19" t="s">
        <v>62</v>
      </c>
      <c r="H80" s="22" t="s">
        <v>100</v>
      </c>
      <c r="I80" s="19" t="s">
        <v>179</v>
      </c>
      <c r="J80" s="3" t="s">
        <v>53</v>
      </c>
      <c r="K80" s="4">
        <v>10722</v>
      </c>
      <c r="L80" s="4">
        <f>K80*0.75</f>
        <v>8041.5</v>
      </c>
      <c r="M80" s="4">
        <f>K80*1.25</f>
        <v>13402.5</v>
      </c>
      <c r="N80" s="4">
        <v>10722</v>
      </c>
      <c r="O80" s="4">
        <f t="shared" si="91"/>
        <v>8041.5</v>
      </c>
      <c r="P80" s="4">
        <f t="shared" si="92"/>
        <v>13402.5</v>
      </c>
      <c r="Q80" s="4">
        <v>10722</v>
      </c>
      <c r="R80" s="4">
        <f t="shared" si="91"/>
        <v>8041.5</v>
      </c>
      <c r="S80" s="4">
        <f t="shared" si="93"/>
        <v>13402.5</v>
      </c>
      <c r="T80" s="4">
        <v>10722</v>
      </c>
      <c r="U80" s="4">
        <f t="shared" si="91"/>
        <v>8041.5</v>
      </c>
      <c r="V80" s="4">
        <f t="shared" si="94"/>
        <v>13402.5</v>
      </c>
      <c r="W80" s="4">
        <v>10722</v>
      </c>
      <c r="X80" s="4">
        <f t="shared" si="91"/>
        <v>8041.5</v>
      </c>
      <c r="Y80" s="4">
        <f t="shared" si="95"/>
        <v>13402.5</v>
      </c>
      <c r="Z80" s="4">
        <v>10722</v>
      </c>
      <c r="AA80" s="4">
        <f t="shared" si="91"/>
        <v>8041.5</v>
      </c>
      <c r="AB80" s="4">
        <f t="shared" si="96"/>
        <v>13402.5</v>
      </c>
    </row>
    <row r="81" spans="1:28" ht="14.4" x14ac:dyDescent="0.3">
      <c r="A81" s="19" t="s">
        <v>24</v>
      </c>
      <c r="B81" s="3" t="s">
        <v>22</v>
      </c>
      <c r="C81" s="3" t="s">
        <v>154</v>
      </c>
      <c r="D81" s="19" t="s">
        <v>18</v>
      </c>
      <c r="E81" s="19" t="s">
        <v>77</v>
      </c>
      <c r="F81" s="18" t="s">
        <v>63</v>
      </c>
      <c r="G81" s="19" t="s">
        <v>62</v>
      </c>
      <c r="H81" s="22" t="s">
        <v>100</v>
      </c>
      <c r="I81" s="19" t="s">
        <v>179</v>
      </c>
      <c r="J81" s="3" t="s">
        <v>53</v>
      </c>
      <c r="K81" s="4">
        <v>15343</v>
      </c>
      <c r="L81" s="4">
        <f>K81*0.75</f>
        <v>11507.25</v>
      </c>
      <c r="M81" s="4">
        <f>K81*1.25</f>
        <v>19178.75</v>
      </c>
      <c r="N81" s="4">
        <v>15343</v>
      </c>
      <c r="O81" s="4">
        <f t="shared" si="91"/>
        <v>11507.25</v>
      </c>
      <c r="P81" s="4">
        <f t="shared" si="92"/>
        <v>19178.75</v>
      </c>
      <c r="Q81" s="4">
        <v>15343</v>
      </c>
      <c r="R81" s="4">
        <f t="shared" si="91"/>
        <v>11507.25</v>
      </c>
      <c r="S81" s="4">
        <f t="shared" si="93"/>
        <v>19178.75</v>
      </c>
      <c r="T81" s="4">
        <v>15343</v>
      </c>
      <c r="U81" s="4">
        <f t="shared" si="91"/>
        <v>11507.25</v>
      </c>
      <c r="V81" s="4">
        <f t="shared" si="94"/>
        <v>19178.75</v>
      </c>
      <c r="W81" s="4">
        <v>15343</v>
      </c>
      <c r="X81" s="4">
        <f t="shared" si="91"/>
        <v>11507.25</v>
      </c>
      <c r="Y81" s="4">
        <f t="shared" si="95"/>
        <v>19178.75</v>
      </c>
      <c r="Z81" s="4">
        <v>15343</v>
      </c>
      <c r="AA81" s="4">
        <f t="shared" si="91"/>
        <v>11507.25</v>
      </c>
      <c r="AB81" s="4">
        <f t="shared" si="96"/>
        <v>19178.75</v>
      </c>
    </row>
    <row r="82" spans="1:28" ht="14.4" x14ac:dyDescent="0.3">
      <c r="A82" s="19" t="s">
        <v>24</v>
      </c>
      <c r="B82" s="3" t="s">
        <v>22</v>
      </c>
      <c r="C82" s="3" t="s">
        <v>152</v>
      </c>
      <c r="D82" s="19" t="s">
        <v>18</v>
      </c>
      <c r="E82" s="19" t="s">
        <v>77</v>
      </c>
      <c r="F82" s="18" t="s">
        <v>63</v>
      </c>
      <c r="G82" s="19" t="s">
        <v>62</v>
      </c>
      <c r="H82" s="22" t="s">
        <v>100</v>
      </c>
      <c r="I82" s="19" t="s">
        <v>180</v>
      </c>
      <c r="J82" s="3" t="s">
        <v>53</v>
      </c>
      <c r="K82" s="4">
        <v>14153</v>
      </c>
      <c r="L82" s="4">
        <f>K82*0.75</f>
        <v>10614.75</v>
      </c>
      <c r="M82" s="4">
        <f>K82*1.25</f>
        <v>17691.25</v>
      </c>
      <c r="N82" s="4">
        <v>14153</v>
      </c>
      <c r="O82" s="4">
        <f t="shared" si="91"/>
        <v>10614.75</v>
      </c>
      <c r="P82" s="4">
        <f t="shared" si="92"/>
        <v>17691.25</v>
      </c>
      <c r="Q82" s="4">
        <v>14153</v>
      </c>
      <c r="R82" s="4">
        <f t="shared" si="91"/>
        <v>10614.75</v>
      </c>
      <c r="S82" s="4">
        <f t="shared" si="93"/>
        <v>17691.25</v>
      </c>
      <c r="T82" s="4">
        <v>14153</v>
      </c>
      <c r="U82" s="4">
        <f t="shared" si="91"/>
        <v>10614.75</v>
      </c>
      <c r="V82" s="4">
        <f t="shared" si="94"/>
        <v>17691.25</v>
      </c>
      <c r="W82" s="4">
        <v>14153</v>
      </c>
      <c r="X82" s="4">
        <f t="shared" si="91"/>
        <v>10614.75</v>
      </c>
      <c r="Y82" s="4">
        <f t="shared" si="95"/>
        <v>17691.25</v>
      </c>
      <c r="Z82" s="4">
        <v>14153</v>
      </c>
      <c r="AA82" s="4">
        <f t="shared" si="91"/>
        <v>10614.75</v>
      </c>
      <c r="AB82" s="4">
        <f t="shared" si="96"/>
        <v>17691.25</v>
      </c>
    </row>
    <row r="83" spans="1:28" ht="14.4" x14ac:dyDescent="0.3">
      <c r="A83" s="19" t="s">
        <v>24</v>
      </c>
      <c r="B83" s="3" t="s">
        <v>22</v>
      </c>
      <c r="C83" s="3" t="s">
        <v>193</v>
      </c>
      <c r="D83" s="8" t="s">
        <v>33</v>
      </c>
      <c r="E83" s="8" t="s">
        <v>78</v>
      </c>
      <c r="F83" s="13" t="s">
        <v>63</v>
      </c>
      <c r="G83" s="6" t="s">
        <v>62</v>
      </c>
      <c r="H83" s="22" t="s">
        <v>100</v>
      </c>
      <c r="I83" s="19" t="s">
        <v>181</v>
      </c>
      <c r="J83" s="3" t="s">
        <v>53</v>
      </c>
      <c r="K83" s="11">
        <v>1E-4</v>
      </c>
      <c r="L83" s="11">
        <v>0</v>
      </c>
      <c r="M83" s="11">
        <v>2.0000000000000001E-4</v>
      </c>
      <c r="N83" s="11">
        <v>1E-4</v>
      </c>
      <c r="O83" s="11">
        <v>0</v>
      </c>
      <c r="P83" s="11">
        <v>2.0000000000000001E-4</v>
      </c>
      <c r="Q83" s="11">
        <v>0.02</v>
      </c>
      <c r="R83" s="11">
        <f>Q83*0.75</f>
        <v>1.4999999999999999E-2</v>
      </c>
      <c r="S83" s="11">
        <f>Q83*1.25</f>
        <v>2.5000000000000001E-2</v>
      </c>
      <c r="T83" s="11">
        <v>0.14000000000000001</v>
      </c>
      <c r="U83" s="11">
        <f>T83*0.75</f>
        <v>0.10500000000000001</v>
      </c>
      <c r="V83" s="11">
        <f>T83*1.25</f>
        <v>0.17500000000000002</v>
      </c>
      <c r="W83" s="6">
        <v>0.2</v>
      </c>
      <c r="X83" s="6">
        <f>W83*0.75</f>
        <v>0.15000000000000002</v>
      </c>
      <c r="Y83" s="6">
        <f>W83*1.25</f>
        <v>0.25</v>
      </c>
      <c r="Z83" s="6">
        <v>0.25</v>
      </c>
      <c r="AA83" s="6">
        <f>Z83*0.75</f>
        <v>0.1875</v>
      </c>
      <c r="AB83" s="6">
        <f>Z83*1.25</f>
        <v>0.3125</v>
      </c>
    </row>
    <row r="84" spans="1:28" ht="14.4" x14ac:dyDescent="0.3">
      <c r="A84" s="19" t="s">
        <v>24</v>
      </c>
      <c r="B84" s="3" t="s">
        <v>22</v>
      </c>
      <c r="C84" s="3" t="s">
        <v>175</v>
      </c>
      <c r="D84" s="8" t="s">
        <v>33</v>
      </c>
      <c r="E84" s="8" t="s">
        <v>78</v>
      </c>
      <c r="F84" s="13" t="s">
        <v>63</v>
      </c>
      <c r="G84" s="6" t="s">
        <v>62</v>
      </c>
      <c r="H84" s="22" t="s">
        <v>100</v>
      </c>
      <c r="I84" s="19" t="s">
        <v>181</v>
      </c>
      <c r="J84" s="3" t="s">
        <v>53</v>
      </c>
      <c r="K84" s="11">
        <v>1E-4</v>
      </c>
      <c r="L84" s="11">
        <v>0</v>
      </c>
      <c r="M84" s="11">
        <v>2.0000000000000001E-4</v>
      </c>
      <c r="N84" s="11">
        <v>1E-4</v>
      </c>
      <c r="O84" s="11">
        <v>0</v>
      </c>
      <c r="P84" s="11">
        <v>2.0000000000000001E-4</v>
      </c>
      <c r="Q84" s="11">
        <v>0.02</v>
      </c>
      <c r="R84" s="11">
        <f>Q84*0.75</f>
        <v>1.4999999999999999E-2</v>
      </c>
      <c r="S84" s="11">
        <f>Q84*1.25</f>
        <v>2.5000000000000001E-2</v>
      </c>
      <c r="T84" s="11">
        <v>0.14000000000000001</v>
      </c>
      <c r="U84" s="11">
        <f>T84*0.75</f>
        <v>0.10500000000000001</v>
      </c>
      <c r="V84" s="11">
        <f>T84*1.25</f>
        <v>0.17500000000000002</v>
      </c>
      <c r="W84" s="6">
        <v>0.2</v>
      </c>
      <c r="X84" s="6">
        <f>W84*0.75</f>
        <v>0.15000000000000002</v>
      </c>
      <c r="Y84" s="6">
        <f>W84*1.25</f>
        <v>0.25</v>
      </c>
      <c r="Z84" s="6">
        <v>0.27</v>
      </c>
      <c r="AA84" s="6">
        <f>Z84*0.75</f>
        <v>0.20250000000000001</v>
      </c>
      <c r="AB84" s="6">
        <f>Z84*1.25</f>
        <v>0.33750000000000002</v>
      </c>
    </row>
    <row r="85" spans="1:28" s="30" customFormat="1" x14ac:dyDescent="0.3">
      <c r="A85" s="19" t="s">
        <v>24</v>
      </c>
      <c r="B85" s="19" t="s">
        <v>22</v>
      </c>
      <c r="C85" s="3" t="s">
        <v>149</v>
      </c>
      <c r="D85" s="3" t="s">
        <v>54</v>
      </c>
      <c r="E85" s="3" t="s">
        <v>80</v>
      </c>
      <c r="F85" s="13" t="s">
        <v>63</v>
      </c>
      <c r="G85" s="3" t="s">
        <v>60</v>
      </c>
      <c r="H85" s="3"/>
      <c r="I85" s="3" t="s">
        <v>182</v>
      </c>
      <c r="J85" s="3" t="s">
        <v>53</v>
      </c>
      <c r="K85" s="29">
        <v>6.06</v>
      </c>
      <c r="L85" s="29">
        <f>K85*0.95</f>
        <v>5.7569999999999997</v>
      </c>
      <c r="M85" s="29">
        <f>K85*1.05</f>
        <v>6.3629999999999995</v>
      </c>
      <c r="N85" s="29">
        <v>6.06</v>
      </c>
      <c r="O85" s="29">
        <f>N85*0.95</f>
        <v>5.7569999999999997</v>
      </c>
      <c r="P85" s="29">
        <f>N85*1.05</f>
        <v>6.3629999999999995</v>
      </c>
      <c r="Q85" s="29">
        <v>6.06</v>
      </c>
      <c r="R85" s="29">
        <f>Q85*0.95</f>
        <v>5.7569999999999997</v>
      </c>
      <c r="S85" s="29">
        <f>Q85*1.05</f>
        <v>6.3629999999999995</v>
      </c>
      <c r="T85" s="29">
        <v>6.06</v>
      </c>
      <c r="U85" s="29">
        <f>T85*0.95</f>
        <v>5.7569999999999997</v>
      </c>
      <c r="V85" s="29">
        <f>T85*1.05</f>
        <v>6.3629999999999995</v>
      </c>
      <c r="W85" s="29">
        <v>6.06</v>
      </c>
      <c r="X85" s="29">
        <f>W85*0.95</f>
        <v>5.7569999999999997</v>
      </c>
      <c r="Y85" s="29">
        <f>W85*1.05</f>
        <v>6.3629999999999995</v>
      </c>
      <c r="Z85" s="29">
        <v>6.06</v>
      </c>
      <c r="AA85" s="29">
        <f>Z85*0.95</f>
        <v>5.7569999999999997</v>
      </c>
      <c r="AB85" s="29">
        <f>Z85*1.05</f>
        <v>6.3629999999999995</v>
      </c>
    </row>
    <row r="86" spans="1:28" s="30" customFormat="1" x14ac:dyDescent="0.3">
      <c r="A86" s="19" t="s">
        <v>24</v>
      </c>
      <c r="B86" s="19" t="s">
        <v>22</v>
      </c>
      <c r="C86" s="3" t="s">
        <v>150</v>
      </c>
      <c r="D86" s="3" t="s">
        <v>54</v>
      </c>
      <c r="E86" s="3" t="s">
        <v>80</v>
      </c>
      <c r="F86" s="13" t="s">
        <v>63</v>
      </c>
      <c r="G86" s="3" t="s">
        <v>60</v>
      </c>
      <c r="H86" s="3"/>
      <c r="I86" s="3" t="s">
        <v>182</v>
      </c>
      <c r="J86" s="3" t="s">
        <v>53</v>
      </c>
      <c r="K86" s="29">
        <v>8.07</v>
      </c>
      <c r="L86" s="29">
        <f>K86*0.95</f>
        <v>7.6665000000000001</v>
      </c>
      <c r="M86" s="29">
        <f>K86*1.05</f>
        <v>8.4735000000000014</v>
      </c>
      <c r="N86" s="29">
        <v>8.07</v>
      </c>
      <c r="O86" s="29">
        <f>N86*0.95</f>
        <v>7.6665000000000001</v>
      </c>
      <c r="P86" s="29">
        <f>N86*1.05</f>
        <v>8.4735000000000014</v>
      </c>
      <c r="Q86" s="29">
        <v>8.07</v>
      </c>
      <c r="R86" s="29">
        <f>Q86*0.95</f>
        <v>7.6665000000000001</v>
      </c>
      <c r="S86" s="29">
        <f>Q86*1.05</f>
        <v>8.4735000000000014</v>
      </c>
      <c r="T86" s="29">
        <v>8.07</v>
      </c>
      <c r="U86" s="29">
        <f>T86*0.95</f>
        <v>7.6665000000000001</v>
      </c>
      <c r="V86" s="29">
        <f>T86*1.05</f>
        <v>8.4735000000000014</v>
      </c>
      <c r="W86" s="29">
        <v>8.07</v>
      </c>
      <c r="X86" s="29">
        <f>W86*0.95</f>
        <v>7.6665000000000001</v>
      </c>
      <c r="Y86" s="29">
        <f>W86*1.05</f>
        <v>8.4735000000000014</v>
      </c>
      <c r="Z86" s="29">
        <v>8.07</v>
      </c>
      <c r="AA86" s="29">
        <f>Z86*0.95</f>
        <v>7.6665000000000001</v>
      </c>
      <c r="AB86" s="29">
        <f>Z86*1.05</f>
        <v>8.4735000000000014</v>
      </c>
    </row>
    <row r="87" spans="1:28" s="30" customFormat="1" x14ac:dyDescent="0.3">
      <c r="A87" s="19" t="s">
        <v>24</v>
      </c>
      <c r="B87" s="19" t="s">
        <v>22</v>
      </c>
      <c r="C87" s="3" t="s">
        <v>153</v>
      </c>
      <c r="D87" s="3" t="s">
        <v>54</v>
      </c>
      <c r="E87" s="3" t="s">
        <v>80</v>
      </c>
      <c r="F87" s="13" t="s">
        <v>63</v>
      </c>
      <c r="G87" s="3" t="s">
        <v>60</v>
      </c>
      <c r="H87" s="3"/>
      <c r="I87" s="3" t="s">
        <v>182</v>
      </c>
      <c r="J87" s="3" t="s">
        <v>53</v>
      </c>
      <c r="K87" s="29">
        <v>8.07</v>
      </c>
      <c r="L87" s="29">
        <f>K87*0.95</f>
        <v>7.6665000000000001</v>
      </c>
      <c r="M87" s="29">
        <f>K87*1.05</f>
        <v>8.4735000000000014</v>
      </c>
      <c r="N87" s="29">
        <v>8.07</v>
      </c>
      <c r="O87" s="29">
        <f>N87*0.95</f>
        <v>7.6665000000000001</v>
      </c>
      <c r="P87" s="29">
        <f>N87*1.05</f>
        <v>8.4735000000000014</v>
      </c>
      <c r="Q87" s="29">
        <v>8.07</v>
      </c>
      <c r="R87" s="29">
        <f>Q87*0.95</f>
        <v>7.6665000000000001</v>
      </c>
      <c r="S87" s="29">
        <f>Q87*1.05</f>
        <v>8.4735000000000014</v>
      </c>
      <c r="T87" s="29">
        <v>8.07</v>
      </c>
      <c r="U87" s="29">
        <f>T87*0.95</f>
        <v>7.6665000000000001</v>
      </c>
      <c r="V87" s="29">
        <f>T87*1.05</f>
        <v>8.4735000000000014</v>
      </c>
      <c r="W87" s="29">
        <v>8.07</v>
      </c>
      <c r="X87" s="29">
        <f>W87*0.95</f>
        <v>7.6665000000000001</v>
      </c>
      <c r="Y87" s="29">
        <f>W87*1.05</f>
        <v>8.4735000000000014</v>
      </c>
      <c r="Z87" s="29">
        <v>8.07</v>
      </c>
      <c r="AA87" s="29">
        <f>Z87*0.95</f>
        <v>7.6665000000000001</v>
      </c>
      <c r="AB87" s="29">
        <f>Z87*1.05</f>
        <v>8.4735000000000014</v>
      </c>
    </row>
    <row r="88" spans="1:28" s="30" customFormat="1" x14ac:dyDescent="0.3">
      <c r="A88" s="19" t="s">
        <v>24</v>
      </c>
      <c r="B88" s="19" t="s">
        <v>22</v>
      </c>
      <c r="C88" s="3" t="s">
        <v>151</v>
      </c>
      <c r="D88" s="3" t="s">
        <v>54</v>
      </c>
      <c r="E88" s="3" t="s">
        <v>80</v>
      </c>
      <c r="F88" s="13" t="s">
        <v>63</v>
      </c>
      <c r="G88" s="3" t="s">
        <v>60</v>
      </c>
      <c r="H88" s="3"/>
      <c r="I88" s="3" t="s">
        <v>182</v>
      </c>
      <c r="J88" s="3" t="s">
        <v>53</v>
      </c>
      <c r="K88" s="29">
        <v>9</v>
      </c>
      <c r="L88" s="29">
        <f>K88*0.95</f>
        <v>8.5499999999999989</v>
      </c>
      <c r="M88" s="29">
        <f>K88*1.05</f>
        <v>9.4500000000000011</v>
      </c>
      <c r="N88" s="29">
        <v>9</v>
      </c>
      <c r="O88" s="29">
        <f>N88*0.95</f>
        <v>8.5499999999999989</v>
      </c>
      <c r="P88" s="29">
        <f>N88*1.05</f>
        <v>9.4500000000000011</v>
      </c>
      <c r="Q88" s="29">
        <v>9</v>
      </c>
      <c r="R88" s="29">
        <f>Q88*0.95</f>
        <v>8.5499999999999989</v>
      </c>
      <c r="S88" s="29">
        <f>Q88*1.05</f>
        <v>9.4500000000000011</v>
      </c>
      <c r="T88" s="29">
        <v>9</v>
      </c>
      <c r="U88" s="29">
        <f>T88*0.95</f>
        <v>8.5499999999999989</v>
      </c>
      <c r="V88" s="29">
        <f>T88*1.05</f>
        <v>9.4500000000000011</v>
      </c>
      <c r="W88" s="29">
        <v>9</v>
      </c>
      <c r="X88" s="29">
        <f>W88*0.95</f>
        <v>8.5499999999999989</v>
      </c>
      <c r="Y88" s="29">
        <f>W88*1.05</f>
        <v>9.4500000000000011</v>
      </c>
      <c r="Z88" s="29">
        <v>9</v>
      </c>
      <c r="AA88" s="29">
        <f>Z88*0.95</f>
        <v>8.5499999999999989</v>
      </c>
      <c r="AB88" s="29">
        <f>Z88*1.05</f>
        <v>9.4500000000000011</v>
      </c>
    </row>
    <row r="89" spans="1:28" s="30" customFormat="1" x14ac:dyDescent="0.3">
      <c r="A89" s="19" t="s">
        <v>24</v>
      </c>
      <c r="B89" s="19" t="s">
        <v>22</v>
      </c>
      <c r="C89" s="3" t="s">
        <v>154</v>
      </c>
      <c r="D89" s="3" t="s">
        <v>54</v>
      </c>
      <c r="E89" s="3" t="s">
        <v>80</v>
      </c>
      <c r="F89" s="13" t="s">
        <v>63</v>
      </c>
      <c r="G89" s="3" t="s">
        <v>60</v>
      </c>
      <c r="H89" s="3"/>
      <c r="I89" s="3" t="s">
        <v>182</v>
      </c>
      <c r="J89" s="3" t="s">
        <v>53</v>
      </c>
      <c r="K89" s="29">
        <v>9</v>
      </c>
      <c r="L89" s="29">
        <f>K89*0.95</f>
        <v>8.5499999999999989</v>
      </c>
      <c r="M89" s="29">
        <f>K89*1.05</f>
        <v>9.4500000000000011</v>
      </c>
      <c r="N89" s="29">
        <v>9</v>
      </c>
      <c r="O89" s="29">
        <f>N89*0.95</f>
        <v>8.5499999999999989</v>
      </c>
      <c r="P89" s="29">
        <f>N89*1.05</f>
        <v>9.4500000000000011</v>
      </c>
      <c r="Q89" s="29">
        <v>9</v>
      </c>
      <c r="R89" s="29">
        <f>Q89*0.95</f>
        <v>8.5499999999999989</v>
      </c>
      <c r="S89" s="29">
        <f>Q89*1.05</f>
        <v>9.4500000000000011</v>
      </c>
      <c r="T89" s="29">
        <v>9</v>
      </c>
      <c r="U89" s="29">
        <f>T89*0.95</f>
        <v>8.5499999999999989</v>
      </c>
      <c r="V89" s="29">
        <f>T89*1.05</f>
        <v>9.4500000000000011</v>
      </c>
      <c r="W89" s="29">
        <v>9</v>
      </c>
      <c r="X89" s="29">
        <f>W89*0.95</f>
        <v>8.5499999999999989</v>
      </c>
      <c r="Y89" s="29">
        <f>W89*1.05</f>
        <v>9.4500000000000011</v>
      </c>
      <c r="Z89" s="29">
        <v>9</v>
      </c>
      <c r="AA89" s="29">
        <f>Z89*0.95</f>
        <v>8.5499999999999989</v>
      </c>
      <c r="AB89" s="29">
        <f>Z89*1.05</f>
        <v>9.4500000000000011</v>
      </c>
    </row>
    <row r="90" spans="1:28" s="30" customFormat="1" x14ac:dyDescent="0.3">
      <c r="A90" s="19" t="s">
        <v>24</v>
      </c>
      <c r="B90" s="19" t="s">
        <v>22</v>
      </c>
      <c r="C90" s="3" t="s">
        <v>152</v>
      </c>
      <c r="D90" s="3" t="s">
        <v>54</v>
      </c>
      <c r="E90" s="3" t="s">
        <v>80</v>
      </c>
      <c r="F90" s="13" t="s">
        <v>63</v>
      </c>
      <c r="G90" s="3" t="s">
        <v>60</v>
      </c>
      <c r="H90" s="3"/>
      <c r="I90" s="3" t="s">
        <v>182</v>
      </c>
      <c r="J90" s="3" t="s">
        <v>53</v>
      </c>
      <c r="K90" s="29">
        <v>8.07</v>
      </c>
      <c r="L90" s="29">
        <f>K90*0.95</f>
        <v>7.6665000000000001</v>
      </c>
      <c r="M90" s="29">
        <f>K90*1.05</f>
        <v>8.4735000000000014</v>
      </c>
      <c r="N90" s="29">
        <v>8.07</v>
      </c>
      <c r="O90" s="29">
        <f>N90*0.95</f>
        <v>7.6665000000000001</v>
      </c>
      <c r="P90" s="29">
        <f>N90*1.05</f>
        <v>8.4735000000000014</v>
      </c>
      <c r="Q90" s="29">
        <v>8.07</v>
      </c>
      <c r="R90" s="29">
        <f>Q90*0.95</f>
        <v>7.6665000000000001</v>
      </c>
      <c r="S90" s="29">
        <f>Q90*1.05</f>
        <v>8.4735000000000014</v>
      </c>
      <c r="T90" s="29">
        <v>8.07</v>
      </c>
      <c r="U90" s="29">
        <f>T90*0.95</f>
        <v>7.6665000000000001</v>
      </c>
      <c r="V90" s="29">
        <f>T90*1.05</f>
        <v>8.4735000000000014</v>
      </c>
      <c r="W90" s="29">
        <v>8.07</v>
      </c>
      <c r="X90" s="29">
        <f>W90*0.95</f>
        <v>7.6665000000000001</v>
      </c>
      <c r="Y90" s="29">
        <f>W90*1.05</f>
        <v>8.4735000000000014</v>
      </c>
      <c r="Z90" s="29">
        <v>8.07</v>
      </c>
      <c r="AA90" s="29">
        <f>Z90*0.95</f>
        <v>7.6665000000000001</v>
      </c>
      <c r="AB90" s="29">
        <f>Z90*1.05</f>
        <v>8.4735000000000014</v>
      </c>
    </row>
    <row r="91" spans="1:28" s="30" customFormat="1" ht="14.4" x14ac:dyDescent="0.3">
      <c r="A91" s="19" t="s">
        <v>24</v>
      </c>
      <c r="B91" s="19" t="s">
        <v>121</v>
      </c>
      <c r="C91" s="3" t="s">
        <v>149</v>
      </c>
      <c r="D91" s="19" t="s">
        <v>122</v>
      </c>
      <c r="E91" s="19" t="s">
        <v>77</v>
      </c>
      <c r="F91" s="18" t="s">
        <v>63</v>
      </c>
      <c r="G91" s="19" t="s">
        <v>62</v>
      </c>
      <c r="H91" s="22" t="s">
        <v>100</v>
      </c>
      <c r="I91" s="19" t="s">
        <v>181</v>
      </c>
      <c r="J91" s="19" t="s">
        <v>53</v>
      </c>
      <c r="K91" s="29">
        <v>60</v>
      </c>
      <c r="L91" s="29">
        <f>K91*0.75</f>
        <v>45</v>
      </c>
      <c r="M91" s="29">
        <f>K91*1.25</f>
        <v>75</v>
      </c>
      <c r="N91" s="29">
        <v>60</v>
      </c>
      <c r="O91" s="29">
        <f t="shared" ref="O91:AA103" si="97">N91*0.75</f>
        <v>45</v>
      </c>
      <c r="P91" s="29">
        <f t="shared" ref="P91:P120" si="98">N91*1.25</f>
        <v>75</v>
      </c>
      <c r="Q91" s="29">
        <v>60</v>
      </c>
      <c r="R91" s="29">
        <f t="shared" si="97"/>
        <v>45</v>
      </c>
      <c r="S91" s="29">
        <f t="shared" ref="S91:S120" si="99">Q91*1.25</f>
        <v>75</v>
      </c>
      <c r="T91" s="29">
        <v>60</v>
      </c>
      <c r="U91" s="29">
        <f t="shared" si="97"/>
        <v>45</v>
      </c>
      <c r="V91" s="29">
        <f t="shared" ref="V91:V120" si="100">T91*1.25</f>
        <v>75</v>
      </c>
      <c r="W91" s="29">
        <v>60</v>
      </c>
      <c r="X91" s="29">
        <f t="shared" si="97"/>
        <v>45</v>
      </c>
      <c r="Y91" s="29">
        <f t="shared" ref="Y91:Y120" si="101">W91*1.25</f>
        <v>75</v>
      </c>
      <c r="Z91" s="29">
        <v>60</v>
      </c>
      <c r="AA91" s="29">
        <f t="shared" si="97"/>
        <v>45</v>
      </c>
      <c r="AB91" s="29">
        <f t="shared" ref="AB91:AB120" si="102">Z91*1.25</f>
        <v>75</v>
      </c>
    </row>
    <row r="92" spans="1:28" s="30" customFormat="1" ht="14.4" x14ac:dyDescent="0.3">
      <c r="A92" s="19" t="s">
        <v>24</v>
      </c>
      <c r="B92" s="19" t="s">
        <v>121</v>
      </c>
      <c r="C92" s="3" t="s">
        <v>150</v>
      </c>
      <c r="D92" s="19" t="s">
        <v>122</v>
      </c>
      <c r="E92" s="19" t="s">
        <v>77</v>
      </c>
      <c r="F92" s="18" t="s">
        <v>63</v>
      </c>
      <c r="G92" s="19" t="s">
        <v>62</v>
      </c>
      <c r="H92" s="22" t="s">
        <v>100</v>
      </c>
      <c r="I92" s="19" t="s">
        <v>181</v>
      </c>
      <c r="J92" s="19" t="s">
        <v>53</v>
      </c>
      <c r="K92" s="29">
        <v>98</v>
      </c>
      <c r="L92" s="29">
        <f>K92*0.75</f>
        <v>73.5</v>
      </c>
      <c r="M92" s="29">
        <f>K92*1.25</f>
        <v>122.5</v>
      </c>
      <c r="N92" s="29">
        <v>98</v>
      </c>
      <c r="O92" s="29">
        <f t="shared" si="97"/>
        <v>73.5</v>
      </c>
      <c r="P92" s="29">
        <f t="shared" si="98"/>
        <v>122.5</v>
      </c>
      <c r="Q92" s="29">
        <v>98</v>
      </c>
      <c r="R92" s="29">
        <f t="shared" si="97"/>
        <v>73.5</v>
      </c>
      <c r="S92" s="29">
        <f t="shared" si="99"/>
        <v>122.5</v>
      </c>
      <c r="T92" s="29">
        <v>98</v>
      </c>
      <c r="U92" s="29">
        <f t="shared" si="97"/>
        <v>73.5</v>
      </c>
      <c r="V92" s="29">
        <f t="shared" si="100"/>
        <v>122.5</v>
      </c>
      <c r="W92" s="29">
        <v>98</v>
      </c>
      <c r="X92" s="29">
        <f t="shared" si="97"/>
        <v>73.5</v>
      </c>
      <c r="Y92" s="29">
        <f t="shared" si="101"/>
        <v>122.5</v>
      </c>
      <c r="Z92" s="29">
        <v>98</v>
      </c>
      <c r="AA92" s="29">
        <f t="shared" si="97"/>
        <v>73.5</v>
      </c>
      <c r="AB92" s="29">
        <f t="shared" si="102"/>
        <v>122.5</v>
      </c>
    </row>
    <row r="93" spans="1:28" s="30" customFormat="1" ht="14.4" x14ac:dyDescent="0.3">
      <c r="A93" s="19" t="s">
        <v>24</v>
      </c>
      <c r="B93" s="19" t="s">
        <v>121</v>
      </c>
      <c r="C93" s="3" t="s">
        <v>153</v>
      </c>
      <c r="D93" s="19" t="s">
        <v>122</v>
      </c>
      <c r="E93" s="19" t="s">
        <v>77</v>
      </c>
      <c r="F93" s="18" t="s">
        <v>63</v>
      </c>
      <c r="G93" s="19" t="s">
        <v>62</v>
      </c>
      <c r="H93" s="22" t="s">
        <v>100</v>
      </c>
      <c r="I93" s="19" t="s">
        <v>181</v>
      </c>
      <c r="J93" s="19" t="s">
        <v>53</v>
      </c>
      <c r="K93" s="29">
        <v>118</v>
      </c>
      <c r="L93" s="29">
        <f>K93*0.75</f>
        <v>88.5</v>
      </c>
      <c r="M93" s="29">
        <f>K93*1.25</f>
        <v>147.5</v>
      </c>
      <c r="N93" s="29">
        <v>118</v>
      </c>
      <c r="O93" s="29">
        <f t="shared" si="97"/>
        <v>88.5</v>
      </c>
      <c r="P93" s="29">
        <f t="shared" si="98"/>
        <v>147.5</v>
      </c>
      <c r="Q93" s="29">
        <v>118</v>
      </c>
      <c r="R93" s="29">
        <f t="shared" si="97"/>
        <v>88.5</v>
      </c>
      <c r="S93" s="29">
        <f t="shared" si="99"/>
        <v>147.5</v>
      </c>
      <c r="T93" s="29">
        <v>118</v>
      </c>
      <c r="U93" s="29">
        <f t="shared" si="97"/>
        <v>88.5</v>
      </c>
      <c r="V93" s="29">
        <f t="shared" si="100"/>
        <v>147.5</v>
      </c>
      <c r="W93" s="29">
        <v>118</v>
      </c>
      <c r="X93" s="29">
        <f t="shared" si="97"/>
        <v>88.5</v>
      </c>
      <c r="Y93" s="29">
        <f t="shared" si="101"/>
        <v>147.5</v>
      </c>
      <c r="Z93" s="29">
        <v>118</v>
      </c>
      <c r="AA93" s="29">
        <f t="shared" si="97"/>
        <v>88.5</v>
      </c>
      <c r="AB93" s="29">
        <f t="shared" si="102"/>
        <v>147.5</v>
      </c>
    </row>
    <row r="94" spans="1:28" s="30" customFormat="1" ht="14.4" x14ac:dyDescent="0.3">
      <c r="A94" s="19" t="s">
        <v>24</v>
      </c>
      <c r="B94" s="19" t="s">
        <v>121</v>
      </c>
      <c r="C94" s="3" t="s">
        <v>151</v>
      </c>
      <c r="D94" s="19" t="s">
        <v>122</v>
      </c>
      <c r="E94" s="19" t="s">
        <v>77</v>
      </c>
      <c r="F94" s="18" t="s">
        <v>63</v>
      </c>
      <c r="G94" s="19" t="s">
        <v>62</v>
      </c>
      <c r="H94" s="22" t="s">
        <v>100</v>
      </c>
      <c r="I94" s="19" t="s">
        <v>181</v>
      </c>
      <c r="J94" s="19" t="s">
        <v>53</v>
      </c>
      <c r="K94" s="29">
        <v>110</v>
      </c>
      <c r="L94" s="29">
        <f>K94*0.75</f>
        <v>82.5</v>
      </c>
      <c r="M94" s="29">
        <f>K94*1.25</f>
        <v>137.5</v>
      </c>
      <c r="N94" s="29">
        <v>110</v>
      </c>
      <c r="O94" s="29">
        <f t="shared" si="97"/>
        <v>82.5</v>
      </c>
      <c r="P94" s="29">
        <f t="shared" si="98"/>
        <v>137.5</v>
      </c>
      <c r="Q94" s="29">
        <v>110</v>
      </c>
      <c r="R94" s="29">
        <f t="shared" si="97"/>
        <v>82.5</v>
      </c>
      <c r="S94" s="29">
        <f t="shared" si="99"/>
        <v>137.5</v>
      </c>
      <c r="T94" s="29">
        <v>110</v>
      </c>
      <c r="U94" s="29">
        <f t="shared" si="97"/>
        <v>82.5</v>
      </c>
      <c r="V94" s="29">
        <f t="shared" si="100"/>
        <v>137.5</v>
      </c>
      <c r="W94" s="29">
        <v>110</v>
      </c>
      <c r="X94" s="29">
        <f t="shared" si="97"/>
        <v>82.5</v>
      </c>
      <c r="Y94" s="29">
        <f t="shared" si="101"/>
        <v>137.5</v>
      </c>
      <c r="Z94" s="29">
        <v>110</v>
      </c>
      <c r="AA94" s="29">
        <f t="shared" si="97"/>
        <v>82.5</v>
      </c>
      <c r="AB94" s="29">
        <f t="shared" si="102"/>
        <v>137.5</v>
      </c>
    </row>
    <row r="95" spans="1:28" s="30" customFormat="1" ht="14.4" x14ac:dyDescent="0.3">
      <c r="A95" s="19" t="s">
        <v>24</v>
      </c>
      <c r="B95" s="19" t="s">
        <v>121</v>
      </c>
      <c r="C95" s="3" t="s">
        <v>154</v>
      </c>
      <c r="D95" s="19" t="s">
        <v>122</v>
      </c>
      <c r="E95" s="19" t="s">
        <v>77</v>
      </c>
      <c r="F95" s="18" t="s">
        <v>63</v>
      </c>
      <c r="G95" s="19" t="s">
        <v>62</v>
      </c>
      <c r="H95" s="22" t="s">
        <v>100</v>
      </c>
      <c r="I95" s="19" t="s">
        <v>181</v>
      </c>
      <c r="J95" s="19" t="s">
        <v>53</v>
      </c>
      <c r="K95" s="29">
        <v>153</v>
      </c>
      <c r="L95" s="29">
        <f>K95*0.75</f>
        <v>114.75</v>
      </c>
      <c r="M95" s="29">
        <f>K95*1.25</f>
        <v>191.25</v>
      </c>
      <c r="N95" s="29">
        <v>153</v>
      </c>
      <c r="O95" s="29">
        <f t="shared" si="97"/>
        <v>114.75</v>
      </c>
      <c r="P95" s="29">
        <f t="shared" si="98"/>
        <v>191.25</v>
      </c>
      <c r="Q95" s="29">
        <v>153</v>
      </c>
      <c r="R95" s="29">
        <f t="shared" si="97"/>
        <v>114.75</v>
      </c>
      <c r="S95" s="29">
        <f t="shared" si="99"/>
        <v>191.25</v>
      </c>
      <c r="T95" s="29">
        <v>153</v>
      </c>
      <c r="U95" s="29">
        <f t="shared" si="97"/>
        <v>114.75</v>
      </c>
      <c r="V95" s="29">
        <f t="shared" si="100"/>
        <v>191.25</v>
      </c>
      <c r="W95" s="29">
        <v>153</v>
      </c>
      <c r="X95" s="29">
        <f t="shared" si="97"/>
        <v>114.75</v>
      </c>
      <c r="Y95" s="29">
        <f t="shared" si="101"/>
        <v>191.25</v>
      </c>
      <c r="Z95" s="29">
        <v>153</v>
      </c>
      <c r="AA95" s="29">
        <f t="shared" si="97"/>
        <v>114.75</v>
      </c>
      <c r="AB95" s="29">
        <f t="shared" si="102"/>
        <v>191.25</v>
      </c>
    </row>
    <row r="96" spans="1:28" s="30" customFormat="1" ht="14.4" x14ac:dyDescent="0.3">
      <c r="A96" s="19" t="s">
        <v>24</v>
      </c>
      <c r="B96" s="19" t="s">
        <v>121</v>
      </c>
      <c r="C96" s="3" t="s">
        <v>152</v>
      </c>
      <c r="D96" s="19" t="s">
        <v>122</v>
      </c>
      <c r="E96" s="19" t="s">
        <v>77</v>
      </c>
      <c r="F96" s="18" t="s">
        <v>63</v>
      </c>
      <c r="G96" s="19" t="s">
        <v>62</v>
      </c>
      <c r="H96" s="22" t="s">
        <v>100</v>
      </c>
      <c r="I96" s="19" t="s">
        <v>181</v>
      </c>
      <c r="J96" s="19" t="s">
        <v>53</v>
      </c>
      <c r="K96" s="29">
        <v>142</v>
      </c>
      <c r="L96" s="29">
        <f>K96*0.75</f>
        <v>106.5</v>
      </c>
      <c r="M96" s="29">
        <f>K96*1.25</f>
        <v>177.5</v>
      </c>
      <c r="N96" s="29">
        <v>142</v>
      </c>
      <c r="O96" s="29">
        <f t="shared" si="97"/>
        <v>106.5</v>
      </c>
      <c r="P96" s="29">
        <f t="shared" si="98"/>
        <v>177.5</v>
      </c>
      <c r="Q96" s="29">
        <v>142</v>
      </c>
      <c r="R96" s="29">
        <f t="shared" si="97"/>
        <v>106.5</v>
      </c>
      <c r="S96" s="29">
        <f t="shared" si="99"/>
        <v>177.5</v>
      </c>
      <c r="T96" s="29">
        <v>142</v>
      </c>
      <c r="U96" s="29">
        <f t="shared" si="97"/>
        <v>106.5</v>
      </c>
      <c r="V96" s="29">
        <f t="shared" si="100"/>
        <v>177.5</v>
      </c>
      <c r="W96" s="29">
        <v>142</v>
      </c>
      <c r="X96" s="29">
        <f t="shared" si="97"/>
        <v>106.5</v>
      </c>
      <c r="Y96" s="29">
        <f t="shared" si="101"/>
        <v>177.5</v>
      </c>
      <c r="Z96" s="29">
        <v>142</v>
      </c>
      <c r="AA96" s="29">
        <f t="shared" si="97"/>
        <v>106.5</v>
      </c>
      <c r="AB96" s="29">
        <f t="shared" si="102"/>
        <v>177.5</v>
      </c>
    </row>
    <row r="97" spans="1:28" ht="14.4" x14ac:dyDescent="0.3">
      <c r="A97" s="19" t="s">
        <v>24</v>
      </c>
      <c r="B97" s="19" t="s">
        <v>22</v>
      </c>
      <c r="C97" s="3" t="s">
        <v>149</v>
      </c>
      <c r="D97" s="19" t="s">
        <v>123</v>
      </c>
      <c r="E97" s="19" t="s">
        <v>77</v>
      </c>
      <c r="F97" s="18" t="s">
        <v>63</v>
      </c>
      <c r="G97" s="19" t="s">
        <v>62</v>
      </c>
      <c r="H97" s="22" t="s">
        <v>100</v>
      </c>
      <c r="I97" s="19" t="s">
        <v>181</v>
      </c>
      <c r="J97" s="19" t="s">
        <v>53</v>
      </c>
      <c r="K97" s="29">
        <v>135</v>
      </c>
      <c r="L97" s="29">
        <f>K97*0.75</f>
        <v>101.25</v>
      </c>
      <c r="M97" s="29">
        <f>K97*1.25</f>
        <v>168.75</v>
      </c>
      <c r="N97" s="29">
        <v>135</v>
      </c>
      <c r="O97" s="29">
        <f t="shared" si="97"/>
        <v>101.25</v>
      </c>
      <c r="P97" s="29">
        <f t="shared" si="98"/>
        <v>168.75</v>
      </c>
      <c r="Q97" s="29">
        <v>135</v>
      </c>
      <c r="R97" s="29">
        <f t="shared" si="97"/>
        <v>101.25</v>
      </c>
      <c r="S97" s="29">
        <f t="shared" si="99"/>
        <v>168.75</v>
      </c>
      <c r="T97" s="29">
        <v>135</v>
      </c>
      <c r="U97" s="29">
        <f t="shared" si="97"/>
        <v>101.25</v>
      </c>
      <c r="V97" s="29">
        <f t="shared" si="100"/>
        <v>168.75</v>
      </c>
      <c r="W97" s="29">
        <v>135</v>
      </c>
      <c r="X97" s="29">
        <f t="shared" si="97"/>
        <v>101.25</v>
      </c>
      <c r="Y97" s="29">
        <f t="shared" si="101"/>
        <v>168.75</v>
      </c>
      <c r="Z97" s="29">
        <v>135</v>
      </c>
      <c r="AA97" s="29">
        <f t="shared" si="97"/>
        <v>101.25</v>
      </c>
      <c r="AB97" s="29">
        <f t="shared" si="102"/>
        <v>168.75</v>
      </c>
    </row>
    <row r="98" spans="1:28" ht="14.4" x14ac:dyDescent="0.3">
      <c r="A98" s="19" t="s">
        <v>24</v>
      </c>
      <c r="B98" s="19" t="s">
        <v>22</v>
      </c>
      <c r="C98" s="3" t="s">
        <v>150</v>
      </c>
      <c r="D98" s="19" t="s">
        <v>123</v>
      </c>
      <c r="E98" s="19" t="s">
        <v>77</v>
      </c>
      <c r="F98" s="18" t="s">
        <v>63</v>
      </c>
      <c r="G98" s="19" t="s">
        <v>62</v>
      </c>
      <c r="H98" s="22" t="s">
        <v>100</v>
      </c>
      <c r="I98" s="19" t="s">
        <v>181</v>
      </c>
      <c r="J98" s="19" t="s">
        <v>53</v>
      </c>
      <c r="K98" s="29">
        <v>183</v>
      </c>
      <c r="L98" s="29">
        <f>K98*0.75</f>
        <v>137.25</v>
      </c>
      <c r="M98" s="29">
        <f>K98*1.25</f>
        <v>228.75</v>
      </c>
      <c r="N98" s="29">
        <v>183</v>
      </c>
      <c r="O98" s="29">
        <f t="shared" si="97"/>
        <v>137.25</v>
      </c>
      <c r="P98" s="29">
        <f t="shared" si="98"/>
        <v>228.75</v>
      </c>
      <c r="Q98" s="29">
        <v>183</v>
      </c>
      <c r="R98" s="29">
        <f t="shared" si="97"/>
        <v>137.25</v>
      </c>
      <c r="S98" s="29">
        <f t="shared" si="99"/>
        <v>228.75</v>
      </c>
      <c r="T98" s="29">
        <v>183</v>
      </c>
      <c r="U98" s="29">
        <f t="shared" si="97"/>
        <v>137.25</v>
      </c>
      <c r="V98" s="29">
        <f t="shared" si="100"/>
        <v>228.75</v>
      </c>
      <c r="W98" s="29">
        <v>183</v>
      </c>
      <c r="X98" s="29">
        <f t="shared" si="97"/>
        <v>137.25</v>
      </c>
      <c r="Y98" s="29">
        <f t="shared" si="101"/>
        <v>228.75</v>
      </c>
      <c r="Z98" s="29">
        <v>183</v>
      </c>
      <c r="AA98" s="29">
        <f t="shared" si="97"/>
        <v>137.25</v>
      </c>
      <c r="AB98" s="29">
        <f t="shared" si="102"/>
        <v>228.75</v>
      </c>
    </row>
    <row r="99" spans="1:28" ht="14.4" x14ac:dyDescent="0.3">
      <c r="A99" s="19" t="s">
        <v>24</v>
      </c>
      <c r="B99" s="19" t="s">
        <v>22</v>
      </c>
      <c r="C99" s="3" t="s">
        <v>153</v>
      </c>
      <c r="D99" s="19" t="s">
        <v>123</v>
      </c>
      <c r="E99" s="19" t="s">
        <v>77</v>
      </c>
      <c r="F99" s="18" t="s">
        <v>63</v>
      </c>
      <c r="G99" s="19" t="s">
        <v>62</v>
      </c>
      <c r="H99" s="22" t="s">
        <v>100</v>
      </c>
      <c r="I99" s="19" t="s">
        <v>181</v>
      </c>
      <c r="J99" s="19" t="s">
        <v>53</v>
      </c>
      <c r="K99" s="29">
        <v>220</v>
      </c>
      <c r="L99" s="29">
        <f>K99*0.75</f>
        <v>165</v>
      </c>
      <c r="M99" s="29">
        <f>K99*1.25</f>
        <v>275</v>
      </c>
      <c r="N99" s="29">
        <v>220</v>
      </c>
      <c r="O99" s="29">
        <f t="shared" si="97"/>
        <v>165</v>
      </c>
      <c r="P99" s="29">
        <f t="shared" si="98"/>
        <v>275</v>
      </c>
      <c r="Q99" s="29">
        <v>220</v>
      </c>
      <c r="R99" s="29">
        <f t="shared" si="97"/>
        <v>165</v>
      </c>
      <c r="S99" s="29">
        <f t="shared" si="99"/>
        <v>275</v>
      </c>
      <c r="T99" s="29">
        <v>220</v>
      </c>
      <c r="U99" s="29">
        <f t="shared" si="97"/>
        <v>165</v>
      </c>
      <c r="V99" s="29">
        <f t="shared" si="100"/>
        <v>275</v>
      </c>
      <c r="W99" s="29">
        <v>220</v>
      </c>
      <c r="X99" s="29">
        <f t="shared" si="97"/>
        <v>165</v>
      </c>
      <c r="Y99" s="29">
        <f t="shared" si="101"/>
        <v>275</v>
      </c>
      <c r="Z99" s="29">
        <v>220</v>
      </c>
      <c r="AA99" s="29">
        <f t="shared" si="97"/>
        <v>165</v>
      </c>
      <c r="AB99" s="29">
        <f t="shared" si="102"/>
        <v>275</v>
      </c>
    </row>
    <row r="100" spans="1:28" ht="14.4" x14ac:dyDescent="0.3">
      <c r="A100" s="19" t="s">
        <v>24</v>
      </c>
      <c r="B100" s="19" t="s">
        <v>22</v>
      </c>
      <c r="C100" s="3" t="s">
        <v>151</v>
      </c>
      <c r="D100" s="19" t="s">
        <v>123</v>
      </c>
      <c r="E100" s="19" t="s">
        <v>77</v>
      </c>
      <c r="F100" s="18" t="s">
        <v>63</v>
      </c>
      <c r="G100" s="19" t="s">
        <v>62</v>
      </c>
      <c r="H100" s="22" t="s">
        <v>100</v>
      </c>
      <c r="I100" s="19" t="s">
        <v>181</v>
      </c>
      <c r="J100" s="19" t="s">
        <v>53</v>
      </c>
      <c r="K100" s="29">
        <v>205</v>
      </c>
      <c r="L100" s="29">
        <f>K100*0.75</f>
        <v>153.75</v>
      </c>
      <c r="M100" s="29">
        <f>K100*1.25</f>
        <v>256.25</v>
      </c>
      <c r="N100" s="29">
        <v>205</v>
      </c>
      <c r="O100" s="29">
        <f t="shared" si="97"/>
        <v>153.75</v>
      </c>
      <c r="P100" s="29">
        <f t="shared" si="98"/>
        <v>256.25</v>
      </c>
      <c r="Q100" s="29">
        <v>205</v>
      </c>
      <c r="R100" s="29">
        <f t="shared" si="97"/>
        <v>153.75</v>
      </c>
      <c r="S100" s="29">
        <f t="shared" si="99"/>
        <v>256.25</v>
      </c>
      <c r="T100" s="29">
        <v>205</v>
      </c>
      <c r="U100" s="29">
        <f t="shared" si="97"/>
        <v>153.75</v>
      </c>
      <c r="V100" s="29">
        <f t="shared" si="100"/>
        <v>256.25</v>
      </c>
      <c r="W100" s="29">
        <v>205</v>
      </c>
      <c r="X100" s="29">
        <f t="shared" si="97"/>
        <v>153.75</v>
      </c>
      <c r="Y100" s="29">
        <f t="shared" si="101"/>
        <v>256.25</v>
      </c>
      <c r="Z100" s="29">
        <v>205</v>
      </c>
      <c r="AA100" s="29">
        <f t="shared" si="97"/>
        <v>153.75</v>
      </c>
      <c r="AB100" s="29">
        <f t="shared" si="102"/>
        <v>256.25</v>
      </c>
    </row>
    <row r="101" spans="1:28" ht="14.4" x14ac:dyDescent="0.3">
      <c r="A101" s="19" t="s">
        <v>24</v>
      </c>
      <c r="B101" s="19" t="s">
        <v>22</v>
      </c>
      <c r="C101" s="3" t="s">
        <v>154</v>
      </c>
      <c r="D101" s="19" t="s">
        <v>123</v>
      </c>
      <c r="E101" s="19" t="s">
        <v>77</v>
      </c>
      <c r="F101" s="18" t="s">
        <v>63</v>
      </c>
      <c r="G101" s="19" t="s">
        <v>62</v>
      </c>
      <c r="H101" s="22" t="s">
        <v>100</v>
      </c>
      <c r="I101" s="19" t="s">
        <v>181</v>
      </c>
      <c r="J101" s="19" t="s">
        <v>53</v>
      </c>
      <c r="K101" s="29">
        <v>286</v>
      </c>
      <c r="L101" s="29">
        <f>K101*0.75</f>
        <v>214.5</v>
      </c>
      <c r="M101" s="29">
        <f>K101*1.25</f>
        <v>357.5</v>
      </c>
      <c r="N101" s="29">
        <v>286</v>
      </c>
      <c r="O101" s="29">
        <f t="shared" si="97"/>
        <v>214.5</v>
      </c>
      <c r="P101" s="29">
        <f t="shared" si="98"/>
        <v>357.5</v>
      </c>
      <c r="Q101" s="29">
        <v>286</v>
      </c>
      <c r="R101" s="29">
        <f t="shared" si="97"/>
        <v>214.5</v>
      </c>
      <c r="S101" s="29">
        <f t="shared" si="99"/>
        <v>357.5</v>
      </c>
      <c r="T101" s="29">
        <v>286</v>
      </c>
      <c r="U101" s="29">
        <f t="shared" si="97"/>
        <v>214.5</v>
      </c>
      <c r="V101" s="29">
        <f t="shared" si="100"/>
        <v>357.5</v>
      </c>
      <c r="W101" s="29">
        <v>286</v>
      </c>
      <c r="X101" s="29">
        <f t="shared" si="97"/>
        <v>214.5</v>
      </c>
      <c r="Y101" s="29">
        <f t="shared" si="101"/>
        <v>357.5</v>
      </c>
      <c r="Z101" s="29">
        <v>286</v>
      </c>
      <c r="AA101" s="29">
        <f t="shared" si="97"/>
        <v>214.5</v>
      </c>
      <c r="AB101" s="29">
        <f t="shared" si="102"/>
        <v>357.5</v>
      </c>
    </row>
    <row r="102" spans="1:28" ht="14.4" x14ac:dyDescent="0.3">
      <c r="A102" s="19" t="s">
        <v>24</v>
      </c>
      <c r="B102" s="19" t="s">
        <v>22</v>
      </c>
      <c r="C102" s="3" t="s">
        <v>152</v>
      </c>
      <c r="D102" s="19" t="s">
        <v>123</v>
      </c>
      <c r="E102" s="19" t="s">
        <v>77</v>
      </c>
      <c r="F102" s="18" t="s">
        <v>63</v>
      </c>
      <c r="G102" s="19" t="s">
        <v>62</v>
      </c>
      <c r="H102" s="22" t="s">
        <v>100</v>
      </c>
      <c r="I102" s="19" t="s">
        <v>181</v>
      </c>
      <c r="J102" s="19" t="s">
        <v>53</v>
      </c>
      <c r="K102" s="29">
        <v>264</v>
      </c>
      <c r="L102" s="29">
        <f>K102*0.75</f>
        <v>198</v>
      </c>
      <c r="M102" s="29">
        <f>K102*1.25</f>
        <v>330</v>
      </c>
      <c r="N102" s="29">
        <v>264</v>
      </c>
      <c r="O102" s="29">
        <f t="shared" si="97"/>
        <v>198</v>
      </c>
      <c r="P102" s="29">
        <f t="shared" si="98"/>
        <v>330</v>
      </c>
      <c r="Q102" s="29">
        <v>264</v>
      </c>
      <c r="R102" s="29">
        <f t="shared" si="97"/>
        <v>198</v>
      </c>
      <c r="S102" s="29">
        <f t="shared" si="99"/>
        <v>330</v>
      </c>
      <c r="T102" s="29">
        <v>264</v>
      </c>
      <c r="U102" s="29">
        <f t="shared" si="97"/>
        <v>198</v>
      </c>
      <c r="V102" s="29">
        <f t="shared" si="100"/>
        <v>330</v>
      </c>
      <c r="W102" s="29">
        <v>264</v>
      </c>
      <c r="X102" s="29">
        <f t="shared" si="97"/>
        <v>198</v>
      </c>
      <c r="Y102" s="29">
        <f t="shared" si="101"/>
        <v>330</v>
      </c>
      <c r="Z102" s="29">
        <v>264</v>
      </c>
      <c r="AA102" s="29">
        <f t="shared" si="97"/>
        <v>198</v>
      </c>
      <c r="AB102" s="29">
        <f t="shared" si="102"/>
        <v>330</v>
      </c>
    </row>
    <row r="103" spans="1:28" ht="14.4" x14ac:dyDescent="0.3">
      <c r="A103" s="19" t="s">
        <v>24</v>
      </c>
      <c r="B103" s="3" t="s">
        <v>22</v>
      </c>
      <c r="C103" s="3" t="s">
        <v>149</v>
      </c>
      <c r="D103" s="19" t="s">
        <v>119</v>
      </c>
      <c r="E103" s="19" t="s">
        <v>77</v>
      </c>
      <c r="F103" s="18" t="s">
        <v>63</v>
      </c>
      <c r="G103" s="19" t="s">
        <v>62</v>
      </c>
      <c r="H103" s="22" t="s">
        <v>100</v>
      </c>
      <c r="I103" s="19" t="s">
        <v>181</v>
      </c>
      <c r="J103" s="19" t="s">
        <v>53</v>
      </c>
      <c r="K103" s="29">
        <v>149</v>
      </c>
      <c r="L103" s="29">
        <f>K103*0.75</f>
        <v>111.75</v>
      </c>
      <c r="M103" s="29">
        <f>K103*1.25</f>
        <v>186.25</v>
      </c>
      <c r="N103" s="29">
        <v>149</v>
      </c>
      <c r="O103" s="29">
        <f t="shared" si="97"/>
        <v>111.75</v>
      </c>
      <c r="P103" s="29">
        <f t="shared" si="98"/>
        <v>186.25</v>
      </c>
      <c r="Q103" s="29">
        <v>149</v>
      </c>
      <c r="R103" s="29">
        <f t="shared" si="97"/>
        <v>111.75</v>
      </c>
      <c r="S103" s="29">
        <f t="shared" si="99"/>
        <v>186.25</v>
      </c>
      <c r="T103" s="29">
        <v>149</v>
      </c>
      <c r="U103" s="29">
        <f t="shared" si="97"/>
        <v>111.75</v>
      </c>
      <c r="V103" s="29">
        <f t="shared" si="100"/>
        <v>186.25</v>
      </c>
      <c r="W103" s="29">
        <v>149</v>
      </c>
      <c r="X103" s="29">
        <f t="shared" si="97"/>
        <v>111.75</v>
      </c>
      <c r="Y103" s="29">
        <f t="shared" si="101"/>
        <v>186.25</v>
      </c>
      <c r="Z103" s="29">
        <v>149</v>
      </c>
      <c r="AA103" s="29">
        <f t="shared" si="97"/>
        <v>111.75</v>
      </c>
      <c r="AB103" s="29">
        <f t="shared" si="102"/>
        <v>186.25</v>
      </c>
    </row>
    <row r="104" spans="1:28" ht="14.4" x14ac:dyDescent="0.3">
      <c r="A104" s="19" t="s">
        <v>24</v>
      </c>
      <c r="B104" s="3" t="s">
        <v>22</v>
      </c>
      <c r="C104" s="3" t="s">
        <v>150</v>
      </c>
      <c r="D104" s="19" t="s">
        <v>119</v>
      </c>
      <c r="E104" s="19" t="s">
        <v>77</v>
      </c>
      <c r="F104" s="18" t="s">
        <v>63</v>
      </c>
      <c r="G104" s="19" t="s">
        <v>62</v>
      </c>
      <c r="H104" s="22" t="s">
        <v>100</v>
      </c>
      <c r="I104" s="19" t="s">
        <v>181</v>
      </c>
      <c r="J104" s="19" t="s">
        <v>53</v>
      </c>
      <c r="K104" s="29">
        <v>272</v>
      </c>
      <c r="L104" s="29">
        <f>K104*0.75</f>
        <v>204</v>
      </c>
      <c r="M104" s="29">
        <f>K104*1.25</f>
        <v>340</v>
      </c>
      <c r="N104" s="29">
        <v>272</v>
      </c>
      <c r="O104" s="29">
        <f t="shared" ref="O104:AA117" si="103">N104*0.75</f>
        <v>204</v>
      </c>
      <c r="P104" s="29">
        <f t="shared" si="98"/>
        <v>340</v>
      </c>
      <c r="Q104" s="29">
        <v>272</v>
      </c>
      <c r="R104" s="29">
        <f t="shared" si="103"/>
        <v>204</v>
      </c>
      <c r="S104" s="29">
        <f t="shared" si="99"/>
        <v>340</v>
      </c>
      <c r="T104" s="29">
        <v>272</v>
      </c>
      <c r="U104" s="29">
        <f t="shared" si="103"/>
        <v>204</v>
      </c>
      <c r="V104" s="29">
        <f t="shared" si="100"/>
        <v>340</v>
      </c>
      <c r="W104" s="29">
        <v>272</v>
      </c>
      <c r="X104" s="29">
        <f t="shared" si="103"/>
        <v>204</v>
      </c>
      <c r="Y104" s="29">
        <f t="shared" si="101"/>
        <v>340</v>
      </c>
      <c r="Z104" s="29">
        <v>272</v>
      </c>
      <c r="AA104" s="29">
        <f t="shared" si="103"/>
        <v>204</v>
      </c>
      <c r="AB104" s="29">
        <f t="shared" si="102"/>
        <v>340</v>
      </c>
    </row>
    <row r="105" spans="1:28" ht="14.4" x14ac:dyDescent="0.3">
      <c r="A105" s="19" t="s">
        <v>24</v>
      </c>
      <c r="B105" s="3" t="s">
        <v>22</v>
      </c>
      <c r="C105" s="3" t="s">
        <v>153</v>
      </c>
      <c r="D105" s="19" t="s">
        <v>119</v>
      </c>
      <c r="E105" s="19" t="s">
        <v>77</v>
      </c>
      <c r="F105" s="18" t="s">
        <v>63</v>
      </c>
      <c r="G105" s="19" t="s">
        <v>62</v>
      </c>
      <c r="H105" s="22" t="s">
        <v>100</v>
      </c>
      <c r="I105" s="19" t="s">
        <v>181</v>
      </c>
      <c r="J105" s="19" t="s">
        <v>53</v>
      </c>
      <c r="K105" s="29">
        <v>328</v>
      </c>
      <c r="L105" s="29">
        <f>K105*0.75</f>
        <v>246</v>
      </c>
      <c r="M105" s="29">
        <f>K105*1.25</f>
        <v>410</v>
      </c>
      <c r="N105" s="29">
        <v>328</v>
      </c>
      <c r="O105" s="29">
        <f t="shared" si="103"/>
        <v>246</v>
      </c>
      <c r="P105" s="29">
        <f t="shared" si="98"/>
        <v>410</v>
      </c>
      <c r="Q105" s="29">
        <v>328</v>
      </c>
      <c r="R105" s="29">
        <f t="shared" si="103"/>
        <v>246</v>
      </c>
      <c r="S105" s="29">
        <f t="shared" si="99"/>
        <v>410</v>
      </c>
      <c r="T105" s="29">
        <v>328</v>
      </c>
      <c r="U105" s="29">
        <f t="shared" si="103"/>
        <v>246</v>
      </c>
      <c r="V105" s="29">
        <f t="shared" si="100"/>
        <v>410</v>
      </c>
      <c r="W105" s="29">
        <v>328</v>
      </c>
      <c r="X105" s="29">
        <f t="shared" si="103"/>
        <v>246</v>
      </c>
      <c r="Y105" s="29">
        <f t="shared" si="101"/>
        <v>410</v>
      </c>
      <c r="Z105" s="29">
        <v>328</v>
      </c>
      <c r="AA105" s="29">
        <f t="shared" si="103"/>
        <v>246</v>
      </c>
      <c r="AB105" s="29">
        <f t="shared" si="102"/>
        <v>410</v>
      </c>
    </row>
    <row r="106" spans="1:28" ht="14.4" x14ac:dyDescent="0.3">
      <c r="A106" s="19" t="s">
        <v>24</v>
      </c>
      <c r="B106" s="3" t="s">
        <v>22</v>
      </c>
      <c r="C106" s="3" t="s">
        <v>151</v>
      </c>
      <c r="D106" s="19" t="s">
        <v>119</v>
      </c>
      <c r="E106" s="19" t="s">
        <v>77</v>
      </c>
      <c r="F106" s="18" t="s">
        <v>63</v>
      </c>
      <c r="G106" s="19" t="s">
        <v>62</v>
      </c>
      <c r="H106" s="22" t="s">
        <v>100</v>
      </c>
      <c r="I106" s="19" t="s">
        <v>181</v>
      </c>
      <c r="J106" s="19" t="s">
        <v>53</v>
      </c>
      <c r="K106" s="29">
        <v>305</v>
      </c>
      <c r="L106" s="29">
        <f>K106*0.75</f>
        <v>228.75</v>
      </c>
      <c r="M106" s="29">
        <f>K106*1.25</f>
        <v>381.25</v>
      </c>
      <c r="N106" s="29">
        <v>305</v>
      </c>
      <c r="O106" s="29">
        <f t="shared" si="103"/>
        <v>228.75</v>
      </c>
      <c r="P106" s="29">
        <f t="shared" si="98"/>
        <v>381.25</v>
      </c>
      <c r="Q106" s="29">
        <v>305</v>
      </c>
      <c r="R106" s="29">
        <f t="shared" si="103"/>
        <v>228.75</v>
      </c>
      <c r="S106" s="29">
        <f t="shared" si="99"/>
        <v>381.25</v>
      </c>
      <c r="T106" s="29">
        <v>305</v>
      </c>
      <c r="U106" s="29">
        <f t="shared" si="103"/>
        <v>228.75</v>
      </c>
      <c r="V106" s="29">
        <f t="shared" si="100"/>
        <v>381.25</v>
      </c>
      <c r="W106" s="29">
        <v>305</v>
      </c>
      <c r="X106" s="29">
        <f t="shared" si="103"/>
        <v>228.75</v>
      </c>
      <c r="Y106" s="29">
        <f t="shared" si="101"/>
        <v>381.25</v>
      </c>
      <c r="Z106" s="29">
        <v>305</v>
      </c>
      <c r="AA106" s="29">
        <f t="shared" si="103"/>
        <v>228.75</v>
      </c>
      <c r="AB106" s="29">
        <f t="shared" si="102"/>
        <v>381.25</v>
      </c>
    </row>
    <row r="107" spans="1:28" ht="14.4" x14ac:dyDescent="0.3">
      <c r="A107" s="19" t="s">
        <v>24</v>
      </c>
      <c r="B107" s="3" t="s">
        <v>22</v>
      </c>
      <c r="C107" s="3" t="s">
        <v>154</v>
      </c>
      <c r="D107" s="19" t="s">
        <v>119</v>
      </c>
      <c r="E107" s="19" t="s">
        <v>77</v>
      </c>
      <c r="F107" s="18" t="s">
        <v>63</v>
      </c>
      <c r="G107" s="19" t="s">
        <v>62</v>
      </c>
      <c r="H107" s="22" t="s">
        <v>100</v>
      </c>
      <c r="I107" s="19" t="s">
        <v>181</v>
      </c>
      <c r="J107" s="19" t="s">
        <v>53</v>
      </c>
      <c r="K107" s="29">
        <v>426</v>
      </c>
      <c r="L107" s="29">
        <f>K107*0.75</f>
        <v>319.5</v>
      </c>
      <c r="M107" s="29">
        <f>K107*1.25</f>
        <v>532.5</v>
      </c>
      <c r="N107" s="29">
        <v>426</v>
      </c>
      <c r="O107" s="29">
        <f t="shared" si="103"/>
        <v>319.5</v>
      </c>
      <c r="P107" s="29">
        <f t="shared" si="98"/>
        <v>532.5</v>
      </c>
      <c r="Q107" s="29">
        <v>426</v>
      </c>
      <c r="R107" s="29">
        <f t="shared" si="103"/>
        <v>319.5</v>
      </c>
      <c r="S107" s="29">
        <f t="shared" si="99"/>
        <v>532.5</v>
      </c>
      <c r="T107" s="29">
        <v>426</v>
      </c>
      <c r="U107" s="29">
        <f t="shared" si="103"/>
        <v>319.5</v>
      </c>
      <c r="V107" s="29">
        <f t="shared" si="100"/>
        <v>532.5</v>
      </c>
      <c r="W107" s="29">
        <v>426</v>
      </c>
      <c r="X107" s="29">
        <f t="shared" si="103"/>
        <v>319.5</v>
      </c>
      <c r="Y107" s="29">
        <f t="shared" si="101"/>
        <v>532.5</v>
      </c>
      <c r="Z107" s="29">
        <v>426</v>
      </c>
      <c r="AA107" s="29">
        <f t="shared" si="103"/>
        <v>319.5</v>
      </c>
      <c r="AB107" s="29">
        <f t="shared" si="102"/>
        <v>532.5</v>
      </c>
    </row>
    <row r="108" spans="1:28" ht="14.4" x14ac:dyDescent="0.3">
      <c r="A108" s="19" t="s">
        <v>24</v>
      </c>
      <c r="B108" s="3" t="s">
        <v>22</v>
      </c>
      <c r="C108" s="3" t="s">
        <v>152</v>
      </c>
      <c r="D108" s="19" t="s">
        <v>119</v>
      </c>
      <c r="E108" s="19" t="s">
        <v>77</v>
      </c>
      <c r="F108" s="18" t="s">
        <v>63</v>
      </c>
      <c r="G108" s="19" t="s">
        <v>62</v>
      </c>
      <c r="H108" s="22" t="s">
        <v>100</v>
      </c>
      <c r="I108" s="19" t="s">
        <v>181</v>
      </c>
      <c r="J108" s="19" t="s">
        <v>53</v>
      </c>
      <c r="K108" s="29">
        <v>393</v>
      </c>
      <c r="L108" s="29">
        <f>K108*0.75</f>
        <v>294.75</v>
      </c>
      <c r="M108" s="29">
        <f>K108*1.25</f>
        <v>491.25</v>
      </c>
      <c r="N108" s="29">
        <v>393</v>
      </c>
      <c r="O108" s="29">
        <f t="shared" si="103"/>
        <v>294.75</v>
      </c>
      <c r="P108" s="29">
        <f t="shared" si="98"/>
        <v>491.25</v>
      </c>
      <c r="Q108" s="29">
        <v>393</v>
      </c>
      <c r="R108" s="29">
        <f t="shared" si="103"/>
        <v>294.75</v>
      </c>
      <c r="S108" s="29">
        <f t="shared" si="99"/>
        <v>491.25</v>
      </c>
      <c r="T108" s="29">
        <v>393</v>
      </c>
      <c r="U108" s="29">
        <f t="shared" si="103"/>
        <v>294.75</v>
      </c>
      <c r="V108" s="29">
        <f t="shared" si="100"/>
        <v>491.25</v>
      </c>
      <c r="W108" s="29">
        <v>393</v>
      </c>
      <c r="X108" s="29">
        <f t="shared" si="103"/>
        <v>294.75</v>
      </c>
      <c r="Y108" s="29">
        <f t="shared" si="101"/>
        <v>491.25</v>
      </c>
      <c r="Z108" s="29">
        <v>393</v>
      </c>
      <c r="AA108" s="29">
        <f t="shared" si="103"/>
        <v>294.75</v>
      </c>
      <c r="AB108" s="29">
        <f t="shared" si="102"/>
        <v>491.25</v>
      </c>
    </row>
    <row r="109" spans="1:28" ht="14.4" x14ac:dyDescent="0.3">
      <c r="A109" s="19" t="s">
        <v>32</v>
      </c>
      <c r="B109" s="3" t="s">
        <v>22</v>
      </c>
      <c r="C109" s="3" t="s">
        <v>149</v>
      </c>
      <c r="D109" s="19" t="s">
        <v>183</v>
      </c>
      <c r="E109" s="19" t="s">
        <v>81</v>
      </c>
      <c r="F109" s="18" t="s">
        <v>63</v>
      </c>
      <c r="G109" s="19" t="s">
        <v>61</v>
      </c>
      <c r="H109" s="22"/>
      <c r="I109" s="19"/>
      <c r="J109" s="19" t="s">
        <v>53</v>
      </c>
      <c r="K109" s="31">
        <v>43</v>
      </c>
      <c r="L109" s="31">
        <f>K109*0.75</f>
        <v>32.25</v>
      </c>
      <c r="M109" s="31">
        <f>K109*1.25</f>
        <v>53.75</v>
      </c>
      <c r="N109" s="31">
        <v>43</v>
      </c>
      <c r="O109" s="31">
        <f t="shared" si="103"/>
        <v>32.25</v>
      </c>
      <c r="P109" s="31">
        <f t="shared" si="98"/>
        <v>53.75</v>
      </c>
      <c r="Q109" s="31">
        <v>43</v>
      </c>
      <c r="R109" s="31">
        <f t="shared" si="103"/>
        <v>32.25</v>
      </c>
      <c r="S109" s="31">
        <f t="shared" si="99"/>
        <v>53.75</v>
      </c>
      <c r="T109" s="31">
        <v>43</v>
      </c>
      <c r="U109" s="31">
        <f t="shared" si="103"/>
        <v>32.25</v>
      </c>
      <c r="V109" s="31">
        <f t="shared" si="100"/>
        <v>53.75</v>
      </c>
      <c r="W109" s="31">
        <v>43</v>
      </c>
      <c r="X109" s="31">
        <f t="shared" si="103"/>
        <v>32.25</v>
      </c>
      <c r="Y109" s="31">
        <f t="shared" si="101"/>
        <v>53.75</v>
      </c>
      <c r="Z109" s="31">
        <v>43</v>
      </c>
      <c r="AA109" s="31">
        <f t="shared" si="103"/>
        <v>32.25</v>
      </c>
      <c r="AB109" s="31">
        <f t="shared" si="102"/>
        <v>53.75</v>
      </c>
    </row>
    <row r="110" spans="1:28" ht="14.4" x14ac:dyDescent="0.3">
      <c r="A110" s="19" t="s">
        <v>32</v>
      </c>
      <c r="B110" s="3" t="s">
        <v>22</v>
      </c>
      <c r="C110" s="3" t="s">
        <v>150</v>
      </c>
      <c r="D110" s="19" t="s">
        <v>183</v>
      </c>
      <c r="E110" s="19" t="s">
        <v>81</v>
      </c>
      <c r="F110" s="18" t="s">
        <v>63</v>
      </c>
      <c r="G110" s="19" t="s">
        <v>61</v>
      </c>
      <c r="H110" s="22"/>
      <c r="I110" s="19"/>
      <c r="J110" s="19" t="s">
        <v>53</v>
      </c>
      <c r="K110" s="31">
        <v>64</v>
      </c>
      <c r="L110" s="31">
        <f>K110*0.75</f>
        <v>48</v>
      </c>
      <c r="M110" s="31">
        <f>K110*1.25</f>
        <v>80</v>
      </c>
      <c r="N110" s="31">
        <v>64</v>
      </c>
      <c r="O110" s="31">
        <f t="shared" si="103"/>
        <v>48</v>
      </c>
      <c r="P110" s="31">
        <f t="shared" si="98"/>
        <v>80</v>
      </c>
      <c r="Q110" s="31">
        <v>64</v>
      </c>
      <c r="R110" s="31">
        <f t="shared" si="103"/>
        <v>48</v>
      </c>
      <c r="S110" s="31">
        <f t="shared" si="99"/>
        <v>80</v>
      </c>
      <c r="T110" s="31">
        <v>64</v>
      </c>
      <c r="U110" s="31">
        <f t="shared" si="103"/>
        <v>48</v>
      </c>
      <c r="V110" s="31">
        <f t="shared" si="100"/>
        <v>80</v>
      </c>
      <c r="W110" s="31">
        <v>64</v>
      </c>
      <c r="X110" s="31">
        <f t="shared" si="103"/>
        <v>48</v>
      </c>
      <c r="Y110" s="31">
        <f t="shared" si="101"/>
        <v>80</v>
      </c>
      <c r="Z110" s="31">
        <v>64</v>
      </c>
      <c r="AA110" s="31">
        <f t="shared" si="103"/>
        <v>48</v>
      </c>
      <c r="AB110" s="31">
        <f t="shared" si="102"/>
        <v>80</v>
      </c>
    </row>
    <row r="111" spans="1:28" ht="14.4" x14ac:dyDescent="0.3">
      <c r="A111" s="19" t="s">
        <v>32</v>
      </c>
      <c r="B111" s="3" t="s">
        <v>22</v>
      </c>
      <c r="C111" s="3" t="s">
        <v>153</v>
      </c>
      <c r="D111" s="19" t="s">
        <v>183</v>
      </c>
      <c r="E111" s="19" t="s">
        <v>81</v>
      </c>
      <c r="F111" s="18" t="s">
        <v>63</v>
      </c>
      <c r="G111" s="19" t="s">
        <v>61</v>
      </c>
      <c r="H111" s="22"/>
      <c r="I111" s="19"/>
      <c r="J111" s="19" t="s">
        <v>53</v>
      </c>
      <c r="K111" s="31">
        <v>55</v>
      </c>
      <c r="L111" s="31">
        <f>K111*0.75</f>
        <v>41.25</v>
      </c>
      <c r="M111" s="31">
        <f>K111*1.25</f>
        <v>68.75</v>
      </c>
      <c r="N111" s="31">
        <v>55</v>
      </c>
      <c r="O111" s="31">
        <f t="shared" si="103"/>
        <v>41.25</v>
      </c>
      <c r="P111" s="31">
        <f t="shared" si="98"/>
        <v>68.75</v>
      </c>
      <c r="Q111" s="31">
        <v>55</v>
      </c>
      <c r="R111" s="31">
        <f t="shared" si="103"/>
        <v>41.25</v>
      </c>
      <c r="S111" s="31">
        <f t="shared" si="99"/>
        <v>68.75</v>
      </c>
      <c r="T111" s="31">
        <v>55</v>
      </c>
      <c r="U111" s="31">
        <f t="shared" si="103"/>
        <v>41.25</v>
      </c>
      <c r="V111" s="31">
        <f t="shared" si="100"/>
        <v>68.75</v>
      </c>
      <c r="W111" s="31">
        <v>55</v>
      </c>
      <c r="X111" s="31">
        <f t="shared" si="103"/>
        <v>41.25</v>
      </c>
      <c r="Y111" s="31">
        <f t="shared" si="101"/>
        <v>68.75</v>
      </c>
      <c r="Z111" s="31">
        <v>55</v>
      </c>
      <c r="AA111" s="31">
        <f t="shared" si="103"/>
        <v>41.25</v>
      </c>
      <c r="AB111" s="31">
        <f t="shared" si="102"/>
        <v>68.75</v>
      </c>
    </row>
    <row r="112" spans="1:28" ht="14.4" x14ac:dyDescent="0.3">
      <c r="A112" s="19" t="s">
        <v>32</v>
      </c>
      <c r="B112" s="3" t="s">
        <v>22</v>
      </c>
      <c r="C112" s="3" t="s">
        <v>151</v>
      </c>
      <c r="D112" s="19" t="s">
        <v>183</v>
      </c>
      <c r="E112" s="19" t="s">
        <v>81</v>
      </c>
      <c r="F112" s="18" t="s">
        <v>63</v>
      </c>
      <c r="G112" s="19" t="s">
        <v>61</v>
      </c>
      <c r="H112" s="22"/>
      <c r="I112" s="19"/>
      <c r="J112" s="19" t="s">
        <v>53</v>
      </c>
      <c r="K112" s="31">
        <v>83</v>
      </c>
      <c r="L112" s="31">
        <f>K112*0.75</f>
        <v>62.25</v>
      </c>
      <c r="M112" s="31">
        <f>K112*1.25</f>
        <v>103.75</v>
      </c>
      <c r="N112" s="31">
        <v>83</v>
      </c>
      <c r="O112" s="31">
        <f t="shared" si="103"/>
        <v>62.25</v>
      </c>
      <c r="P112" s="31">
        <f t="shared" si="98"/>
        <v>103.75</v>
      </c>
      <c r="Q112" s="31">
        <v>83</v>
      </c>
      <c r="R112" s="31">
        <f t="shared" si="103"/>
        <v>62.25</v>
      </c>
      <c r="S112" s="31">
        <f t="shared" si="99"/>
        <v>103.75</v>
      </c>
      <c r="T112" s="31">
        <v>83</v>
      </c>
      <c r="U112" s="31">
        <f t="shared" si="103"/>
        <v>62.25</v>
      </c>
      <c r="V112" s="31">
        <f t="shared" si="100"/>
        <v>103.75</v>
      </c>
      <c r="W112" s="31">
        <v>83</v>
      </c>
      <c r="X112" s="31">
        <f t="shared" si="103"/>
        <v>62.25</v>
      </c>
      <c r="Y112" s="31">
        <f t="shared" si="101"/>
        <v>103.75</v>
      </c>
      <c r="Z112" s="31">
        <v>83</v>
      </c>
      <c r="AA112" s="31">
        <f t="shared" si="103"/>
        <v>62.25</v>
      </c>
      <c r="AB112" s="31">
        <f t="shared" si="102"/>
        <v>103.75</v>
      </c>
    </row>
    <row r="113" spans="1:28" ht="14.4" x14ac:dyDescent="0.3">
      <c r="A113" s="19" t="s">
        <v>32</v>
      </c>
      <c r="B113" s="3" t="s">
        <v>22</v>
      </c>
      <c r="C113" s="3" t="s">
        <v>154</v>
      </c>
      <c r="D113" s="19" t="s">
        <v>183</v>
      </c>
      <c r="E113" s="19" t="s">
        <v>81</v>
      </c>
      <c r="F113" s="18" t="s">
        <v>63</v>
      </c>
      <c r="G113" s="19" t="s">
        <v>61</v>
      </c>
      <c r="H113" s="22"/>
      <c r="I113" s="19"/>
      <c r="J113" s="19" t="s">
        <v>53</v>
      </c>
      <c r="K113" s="31">
        <v>70</v>
      </c>
      <c r="L113" s="31">
        <f>K113*0.75</f>
        <v>52.5</v>
      </c>
      <c r="M113" s="31">
        <f>K113*1.25</f>
        <v>87.5</v>
      </c>
      <c r="N113" s="31">
        <v>70</v>
      </c>
      <c r="O113" s="31">
        <f t="shared" si="103"/>
        <v>52.5</v>
      </c>
      <c r="P113" s="31">
        <f t="shared" si="98"/>
        <v>87.5</v>
      </c>
      <c r="Q113" s="31">
        <v>70</v>
      </c>
      <c r="R113" s="31">
        <f t="shared" si="103"/>
        <v>52.5</v>
      </c>
      <c r="S113" s="31">
        <f t="shared" si="99"/>
        <v>87.5</v>
      </c>
      <c r="T113" s="31">
        <v>70</v>
      </c>
      <c r="U113" s="31">
        <f t="shared" si="103"/>
        <v>52.5</v>
      </c>
      <c r="V113" s="31">
        <f t="shared" si="100"/>
        <v>87.5</v>
      </c>
      <c r="W113" s="31">
        <v>70</v>
      </c>
      <c r="X113" s="31">
        <f t="shared" si="103"/>
        <v>52.5</v>
      </c>
      <c r="Y113" s="31">
        <f t="shared" si="101"/>
        <v>87.5</v>
      </c>
      <c r="Z113" s="31">
        <v>70</v>
      </c>
      <c r="AA113" s="31">
        <f t="shared" si="103"/>
        <v>52.5</v>
      </c>
      <c r="AB113" s="31">
        <f t="shared" si="102"/>
        <v>87.5</v>
      </c>
    </row>
    <row r="114" spans="1:28" ht="14.4" x14ac:dyDescent="0.3">
      <c r="A114" s="19" t="s">
        <v>32</v>
      </c>
      <c r="B114" s="3" t="s">
        <v>22</v>
      </c>
      <c r="C114" s="3" t="s">
        <v>152</v>
      </c>
      <c r="D114" s="19" t="s">
        <v>183</v>
      </c>
      <c r="E114" s="19" t="s">
        <v>81</v>
      </c>
      <c r="F114" s="18" t="s">
        <v>63</v>
      </c>
      <c r="G114" s="19" t="s">
        <v>61</v>
      </c>
      <c r="H114" s="22"/>
      <c r="I114" s="19"/>
      <c r="J114" s="19" t="s">
        <v>53</v>
      </c>
      <c r="K114" s="31">
        <v>150</v>
      </c>
      <c r="L114" s="31">
        <f>K114*0.75</f>
        <v>112.5</v>
      </c>
      <c r="M114" s="31">
        <f>K114*1.25</f>
        <v>187.5</v>
      </c>
      <c r="N114" s="31">
        <v>150</v>
      </c>
      <c r="O114" s="31">
        <f t="shared" si="103"/>
        <v>112.5</v>
      </c>
      <c r="P114" s="31">
        <f t="shared" si="98"/>
        <v>187.5</v>
      </c>
      <c r="Q114" s="31">
        <v>150</v>
      </c>
      <c r="R114" s="31">
        <f t="shared" si="103"/>
        <v>112.5</v>
      </c>
      <c r="S114" s="31">
        <f t="shared" si="99"/>
        <v>187.5</v>
      </c>
      <c r="T114" s="31">
        <v>150</v>
      </c>
      <c r="U114" s="31">
        <f t="shared" si="103"/>
        <v>112.5</v>
      </c>
      <c r="V114" s="31">
        <f t="shared" si="100"/>
        <v>187.5</v>
      </c>
      <c r="W114" s="31">
        <v>150</v>
      </c>
      <c r="X114" s="31">
        <f t="shared" si="103"/>
        <v>112.5</v>
      </c>
      <c r="Y114" s="31">
        <f t="shared" si="101"/>
        <v>187.5</v>
      </c>
      <c r="Z114" s="31">
        <v>150</v>
      </c>
      <c r="AA114" s="31">
        <f t="shared" si="103"/>
        <v>112.5</v>
      </c>
      <c r="AB114" s="31">
        <f t="shared" si="102"/>
        <v>187.5</v>
      </c>
    </row>
    <row r="115" spans="1:28" ht="14.4" x14ac:dyDescent="0.3">
      <c r="A115" s="19" t="s">
        <v>32</v>
      </c>
      <c r="B115" s="3" t="s">
        <v>22</v>
      </c>
      <c r="C115" s="3" t="s">
        <v>149</v>
      </c>
      <c r="D115" s="19" t="s">
        <v>3</v>
      </c>
      <c r="E115" s="19" t="s">
        <v>81</v>
      </c>
      <c r="F115" s="18" t="s">
        <v>63</v>
      </c>
      <c r="G115" s="19" t="s">
        <v>61</v>
      </c>
      <c r="H115" s="22"/>
      <c r="I115" s="19"/>
      <c r="J115" s="19" t="s">
        <v>53</v>
      </c>
      <c r="K115" s="31">
        <v>16</v>
      </c>
      <c r="L115" s="31">
        <f>K115*0.75</f>
        <v>12</v>
      </c>
      <c r="M115" s="31">
        <f>K115*1.25</f>
        <v>20</v>
      </c>
      <c r="N115" s="31">
        <v>16</v>
      </c>
      <c r="O115" s="31">
        <f t="shared" si="103"/>
        <v>12</v>
      </c>
      <c r="P115" s="31">
        <f t="shared" si="98"/>
        <v>20</v>
      </c>
      <c r="Q115" s="31">
        <v>16</v>
      </c>
      <c r="R115" s="31">
        <f t="shared" si="103"/>
        <v>12</v>
      </c>
      <c r="S115" s="31">
        <f t="shared" si="99"/>
        <v>20</v>
      </c>
      <c r="T115" s="31">
        <v>16</v>
      </c>
      <c r="U115" s="31">
        <f t="shared" si="103"/>
        <v>12</v>
      </c>
      <c r="V115" s="31">
        <f t="shared" si="100"/>
        <v>20</v>
      </c>
      <c r="W115" s="31">
        <v>16</v>
      </c>
      <c r="X115" s="31">
        <f t="shared" si="103"/>
        <v>12</v>
      </c>
      <c r="Y115" s="31">
        <f t="shared" si="101"/>
        <v>20</v>
      </c>
      <c r="Z115" s="31">
        <v>16</v>
      </c>
      <c r="AA115" s="31">
        <f t="shared" si="103"/>
        <v>12</v>
      </c>
      <c r="AB115" s="31">
        <f t="shared" si="102"/>
        <v>20</v>
      </c>
    </row>
    <row r="116" spans="1:28" ht="14.4" x14ac:dyDescent="0.3">
      <c r="A116" s="19" t="s">
        <v>32</v>
      </c>
      <c r="B116" s="3" t="s">
        <v>22</v>
      </c>
      <c r="C116" s="3" t="s">
        <v>150</v>
      </c>
      <c r="D116" s="19" t="s">
        <v>3</v>
      </c>
      <c r="E116" s="19" t="s">
        <v>81</v>
      </c>
      <c r="F116" s="18" t="s">
        <v>63</v>
      </c>
      <c r="G116" s="19" t="s">
        <v>61</v>
      </c>
      <c r="H116" s="22"/>
      <c r="I116" s="19"/>
      <c r="J116" s="19" t="s">
        <v>53</v>
      </c>
      <c r="K116" s="31">
        <v>21</v>
      </c>
      <c r="L116" s="31">
        <f>K116*0.75</f>
        <v>15.75</v>
      </c>
      <c r="M116" s="31">
        <f>K116*1.25</f>
        <v>26.25</v>
      </c>
      <c r="N116" s="31">
        <v>21</v>
      </c>
      <c r="O116" s="31">
        <f t="shared" si="103"/>
        <v>15.75</v>
      </c>
      <c r="P116" s="31">
        <f t="shared" si="98"/>
        <v>26.25</v>
      </c>
      <c r="Q116" s="31">
        <v>21</v>
      </c>
      <c r="R116" s="31">
        <f t="shared" si="103"/>
        <v>15.75</v>
      </c>
      <c r="S116" s="31">
        <f t="shared" si="99"/>
        <v>26.25</v>
      </c>
      <c r="T116" s="31">
        <v>21</v>
      </c>
      <c r="U116" s="31">
        <f t="shared" si="103"/>
        <v>15.75</v>
      </c>
      <c r="V116" s="31">
        <f t="shared" si="100"/>
        <v>26.25</v>
      </c>
      <c r="W116" s="31">
        <v>21</v>
      </c>
      <c r="X116" s="31">
        <f t="shared" si="103"/>
        <v>15.75</v>
      </c>
      <c r="Y116" s="31">
        <f t="shared" si="101"/>
        <v>26.25</v>
      </c>
      <c r="Z116" s="31">
        <v>21</v>
      </c>
      <c r="AA116" s="31">
        <f t="shared" si="103"/>
        <v>15.75</v>
      </c>
      <c r="AB116" s="31">
        <f t="shared" si="102"/>
        <v>26.25</v>
      </c>
    </row>
    <row r="117" spans="1:28" ht="14.4" x14ac:dyDescent="0.3">
      <c r="A117" s="19" t="s">
        <v>32</v>
      </c>
      <c r="B117" s="3" t="s">
        <v>22</v>
      </c>
      <c r="C117" s="3" t="s">
        <v>153</v>
      </c>
      <c r="D117" s="19" t="s">
        <v>3</v>
      </c>
      <c r="E117" s="19" t="s">
        <v>81</v>
      </c>
      <c r="F117" s="18" t="s">
        <v>63</v>
      </c>
      <c r="G117" s="19" t="s">
        <v>61</v>
      </c>
      <c r="H117" s="22"/>
      <c r="I117" s="19"/>
      <c r="J117" s="19" t="s">
        <v>53</v>
      </c>
      <c r="K117" s="31">
        <v>19</v>
      </c>
      <c r="L117" s="31">
        <f>K117*0.75</f>
        <v>14.25</v>
      </c>
      <c r="M117" s="31">
        <f>K117*1.25</f>
        <v>23.75</v>
      </c>
      <c r="N117" s="31">
        <v>19</v>
      </c>
      <c r="O117" s="31">
        <f t="shared" si="103"/>
        <v>14.25</v>
      </c>
      <c r="P117" s="31">
        <f t="shared" si="98"/>
        <v>23.75</v>
      </c>
      <c r="Q117" s="31">
        <v>19</v>
      </c>
      <c r="R117" s="31">
        <f t="shared" si="103"/>
        <v>14.25</v>
      </c>
      <c r="S117" s="31">
        <f t="shared" si="99"/>
        <v>23.75</v>
      </c>
      <c r="T117" s="31">
        <v>19</v>
      </c>
      <c r="U117" s="31">
        <f t="shared" si="103"/>
        <v>14.25</v>
      </c>
      <c r="V117" s="31">
        <f t="shared" si="100"/>
        <v>23.75</v>
      </c>
      <c r="W117" s="31">
        <v>19</v>
      </c>
      <c r="X117" s="31">
        <f t="shared" si="103"/>
        <v>14.25</v>
      </c>
      <c r="Y117" s="31">
        <f t="shared" si="101"/>
        <v>23.75</v>
      </c>
      <c r="Z117" s="31">
        <v>19</v>
      </c>
      <c r="AA117" s="31">
        <f t="shared" si="103"/>
        <v>14.25</v>
      </c>
      <c r="AB117" s="31">
        <f t="shared" si="102"/>
        <v>23.75</v>
      </c>
    </row>
    <row r="118" spans="1:28" ht="14.4" x14ac:dyDescent="0.3">
      <c r="A118" s="19" t="s">
        <v>32</v>
      </c>
      <c r="B118" s="3" t="s">
        <v>22</v>
      </c>
      <c r="C118" s="3" t="s">
        <v>151</v>
      </c>
      <c r="D118" s="19" t="s">
        <v>3</v>
      </c>
      <c r="E118" s="19" t="s">
        <v>81</v>
      </c>
      <c r="F118" s="18" t="s">
        <v>63</v>
      </c>
      <c r="G118" s="19" t="s">
        <v>61</v>
      </c>
      <c r="H118" s="22"/>
      <c r="I118" s="19"/>
      <c r="J118" s="19" t="s">
        <v>53</v>
      </c>
      <c r="K118" s="31">
        <v>40</v>
      </c>
      <c r="L118" s="31">
        <f>K118*0.75</f>
        <v>30</v>
      </c>
      <c r="M118" s="31">
        <f>K118*1.25</f>
        <v>50</v>
      </c>
      <c r="N118" s="31">
        <v>40</v>
      </c>
      <c r="O118" s="31">
        <f t="shared" ref="O118:AB120" si="104">N118*0.75</f>
        <v>30</v>
      </c>
      <c r="P118" s="31">
        <f t="shared" si="98"/>
        <v>50</v>
      </c>
      <c r="Q118" s="31">
        <v>40</v>
      </c>
      <c r="R118" s="31">
        <f t="shared" si="104"/>
        <v>30</v>
      </c>
      <c r="S118" s="31">
        <f t="shared" si="99"/>
        <v>50</v>
      </c>
      <c r="T118" s="31">
        <v>40</v>
      </c>
      <c r="U118" s="31">
        <f t="shared" si="104"/>
        <v>30</v>
      </c>
      <c r="V118" s="31">
        <f t="shared" si="100"/>
        <v>50</v>
      </c>
      <c r="W118" s="31">
        <v>40</v>
      </c>
      <c r="X118" s="31">
        <f t="shared" si="104"/>
        <v>30</v>
      </c>
      <c r="Y118" s="31">
        <f t="shared" si="101"/>
        <v>50</v>
      </c>
      <c r="Z118" s="31">
        <v>40</v>
      </c>
      <c r="AA118" s="31">
        <f t="shared" si="104"/>
        <v>30</v>
      </c>
      <c r="AB118" s="31">
        <f t="shared" si="102"/>
        <v>50</v>
      </c>
    </row>
    <row r="119" spans="1:28" ht="14.4" x14ac:dyDescent="0.3">
      <c r="A119" s="19" t="s">
        <v>32</v>
      </c>
      <c r="B119" s="3" t="s">
        <v>22</v>
      </c>
      <c r="C119" s="3" t="s">
        <v>154</v>
      </c>
      <c r="D119" s="19" t="s">
        <v>3</v>
      </c>
      <c r="E119" s="19" t="s">
        <v>81</v>
      </c>
      <c r="F119" s="18" t="s">
        <v>63</v>
      </c>
      <c r="G119" s="19" t="s">
        <v>61</v>
      </c>
      <c r="H119" s="22"/>
      <c r="I119" s="19"/>
      <c r="J119" s="19" t="s">
        <v>53</v>
      </c>
      <c r="K119" s="31">
        <v>36</v>
      </c>
      <c r="L119" s="31">
        <f>K119*0.75</f>
        <v>27</v>
      </c>
      <c r="M119" s="31">
        <f>K119*1.25</f>
        <v>45</v>
      </c>
      <c r="N119" s="31">
        <v>36</v>
      </c>
      <c r="O119" s="31">
        <f t="shared" si="104"/>
        <v>27</v>
      </c>
      <c r="P119" s="31">
        <f t="shared" si="98"/>
        <v>45</v>
      </c>
      <c r="Q119" s="31">
        <v>36</v>
      </c>
      <c r="R119" s="31">
        <f t="shared" si="104"/>
        <v>27</v>
      </c>
      <c r="S119" s="31">
        <f t="shared" si="99"/>
        <v>45</v>
      </c>
      <c r="T119" s="31">
        <v>36</v>
      </c>
      <c r="U119" s="31">
        <f t="shared" si="104"/>
        <v>27</v>
      </c>
      <c r="V119" s="31">
        <f t="shared" si="100"/>
        <v>45</v>
      </c>
      <c r="W119" s="31">
        <v>36</v>
      </c>
      <c r="X119" s="31">
        <f t="shared" si="104"/>
        <v>27</v>
      </c>
      <c r="Y119" s="31">
        <f t="shared" si="101"/>
        <v>45</v>
      </c>
      <c r="Z119" s="31">
        <v>36</v>
      </c>
      <c r="AA119" s="31">
        <f t="shared" si="104"/>
        <v>27</v>
      </c>
      <c r="AB119" s="31">
        <f t="shared" si="102"/>
        <v>45</v>
      </c>
    </row>
    <row r="120" spans="1:28" ht="14.4" x14ac:dyDescent="0.3">
      <c r="A120" s="19" t="s">
        <v>32</v>
      </c>
      <c r="B120" s="3" t="s">
        <v>22</v>
      </c>
      <c r="C120" s="3" t="s">
        <v>152</v>
      </c>
      <c r="D120" s="19" t="s">
        <v>3</v>
      </c>
      <c r="E120" s="19" t="s">
        <v>81</v>
      </c>
      <c r="F120" s="18" t="s">
        <v>63</v>
      </c>
      <c r="G120" s="19" t="s">
        <v>61</v>
      </c>
      <c r="H120" s="22"/>
      <c r="I120" s="19"/>
      <c r="J120" s="19" t="s">
        <v>53</v>
      </c>
      <c r="K120" s="31">
        <v>75</v>
      </c>
      <c r="L120" s="31">
        <f>K120*0.75</f>
        <v>56.25</v>
      </c>
      <c r="M120" s="31">
        <f>K120*1.25</f>
        <v>93.75</v>
      </c>
      <c r="N120" s="31">
        <v>75</v>
      </c>
      <c r="O120" s="31">
        <f t="shared" si="104"/>
        <v>56.25</v>
      </c>
      <c r="P120" s="31">
        <f t="shared" si="98"/>
        <v>93.75</v>
      </c>
      <c r="Q120" s="31">
        <v>75</v>
      </c>
      <c r="R120" s="31">
        <f t="shared" si="104"/>
        <v>56.25</v>
      </c>
      <c r="S120" s="31">
        <f t="shared" si="99"/>
        <v>93.75</v>
      </c>
      <c r="T120" s="31">
        <v>75</v>
      </c>
      <c r="U120" s="31">
        <f t="shared" si="104"/>
        <v>56.25</v>
      </c>
      <c r="V120" s="31">
        <f t="shared" si="100"/>
        <v>93.75</v>
      </c>
      <c r="W120" s="31">
        <v>75</v>
      </c>
      <c r="X120" s="31">
        <f t="shared" si="104"/>
        <v>56.25</v>
      </c>
      <c r="Y120" s="31">
        <f t="shared" si="101"/>
        <v>93.75</v>
      </c>
      <c r="Z120" s="31">
        <v>75</v>
      </c>
      <c r="AA120" s="31">
        <f t="shared" si="104"/>
        <v>56.25</v>
      </c>
      <c r="AB120" s="31">
        <f t="shared" si="102"/>
        <v>93.75</v>
      </c>
    </row>
    <row r="121" spans="1:28" ht="14.4" x14ac:dyDescent="0.3">
      <c r="A121" s="19" t="s">
        <v>32</v>
      </c>
      <c r="B121" s="19" t="s">
        <v>22</v>
      </c>
      <c r="C121" s="3" t="s">
        <v>22</v>
      </c>
      <c r="D121" s="8" t="s">
        <v>4</v>
      </c>
      <c r="E121" s="8" t="s">
        <v>77</v>
      </c>
      <c r="F121" s="8" t="s">
        <v>64</v>
      </c>
      <c r="G121" s="3" t="s">
        <v>60</v>
      </c>
      <c r="H121" s="7" t="s">
        <v>185</v>
      </c>
      <c r="I121" s="3"/>
      <c r="J121" s="3" t="s">
        <v>53</v>
      </c>
      <c r="K121" s="5">
        <v>75</v>
      </c>
      <c r="L121" s="5">
        <v>60</v>
      </c>
      <c r="M121" s="5">
        <v>90</v>
      </c>
      <c r="N121" s="5">
        <v>75</v>
      </c>
      <c r="O121" s="5">
        <v>60</v>
      </c>
      <c r="P121" s="5">
        <v>90</v>
      </c>
      <c r="Q121" s="5">
        <v>75</v>
      </c>
      <c r="R121" s="5">
        <v>60</v>
      </c>
      <c r="S121" s="5">
        <v>90</v>
      </c>
      <c r="T121" s="5">
        <v>75</v>
      </c>
      <c r="U121" s="5">
        <v>60</v>
      </c>
      <c r="V121" s="5">
        <v>90</v>
      </c>
      <c r="W121" s="5">
        <v>75</v>
      </c>
      <c r="X121" s="5">
        <v>60</v>
      </c>
      <c r="Y121" s="5">
        <v>90</v>
      </c>
      <c r="Z121" s="5">
        <v>75</v>
      </c>
      <c r="AA121" s="5">
        <v>60</v>
      </c>
      <c r="AB121" s="5">
        <v>90</v>
      </c>
    </row>
    <row r="122" spans="1:28" ht="14.4" x14ac:dyDescent="0.3">
      <c r="A122" s="19" t="s">
        <v>32</v>
      </c>
      <c r="B122" s="19" t="s">
        <v>22</v>
      </c>
      <c r="C122" s="3" t="s">
        <v>22</v>
      </c>
      <c r="D122" s="8" t="s">
        <v>184</v>
      </c>
      <c r="E122" s="8" t="s">
        <v>77</v>
      </c>
      <c r="F122" s="8" t="s">
        <v>64</v>
      </c>
      <c r="G122" s="3" t="s">
        <v>60</v>
      </c>
      <c r="H122" s="7" t="s">
        <v>185</v>
      </c>
      <c r="I122" s="3"/>
      <c r="J122" s="3" t="s">
        <v>53</v>
      </c>
      <c r="K122" s="5">
        <v>17</v>
      </c>
      <c r="L122" s="5">
        <f>K122*0.75</f>
        <v>12.75</v>
      </c>
      <c r="M122" s="5">
        <f>K122*1.25</f>
        <v>21.25</v>
      </c>
      <c r="N122" s="5">
        <v>17</v>
      </c>
      <c r="O122" s="5">
        <f>N122*0.75</f>
        <v>12.75</v>
      </c>
      <c r="P122" s="5">
        <f>N122*1.25</f>
        <v>21.25</v>
      </c>
      <c r="Q122" s="5">
        <v>17</v>
      </c>
      <c r="R122" s="5">
        <f>Q122*0.75</f>
        <v>12.75</v>
      </c>
      <c r="S122" s="5">
        <f>Q122*1.25</f>
        <v>21.25</v>
      </c>
      <c r="T122" s="5">
        <v>17</v>
      </c>
      <c r="U122" s="5">
        <f>T122*0.75</f>
        <v>12.75</v>
      </c>
      <c r="V122" s="5">
        <f>T122*1.25</f>
        <v>21.25</v>
      </c>
      <c r="W122" s="5">
        <v>17</v>
      </c>
      <c r="X122" s="5">
        <f>W122*0.75</f>
        <v>12.75</v>
      </c>
      <c r="Y122" s="5">
        <f>W122*1.25</f>
        <v>21.25</v>
      </c>
      <c r="Z122" s="5">
        <v>17</v>
      </c>
      <c r="AA122" s="5">
        <f>Z122*0.75</f>
        <v>12.75</v>
      </c>
      <c r="AB122" s="5">
        <f>Z122*1.25</f>
        <v>21.25</v>
      </c>
    </row>
    <row r="123" spans="1:28" ht="14.4" x14ac:dyDescent="0.3">
      <c r="A123" s="19" t="s">
        <v>24</v>
      </c>
      <c r="B123" s="19" t="s">
        <v>22</v>
      </c>
      <c r="C123" s="3" t="s">
        <v>22</v>
      </c>
      <c r="D123" s="8" t="s">
        <v>1</v>
      </c>
      <c r="E123" s="8" t="s">
        <v>78</v>
      </c>
      <c r="F123" s="13" t="s">
        <v>63</v>
      </c>
      <c r="G123" s="6" t="s">
        <v>62</v>
      </c>
      <c r="H123" s="7" t="s">
        <v>186</v>
      </c>
      <c r="I123" s="3" t="s">
        <v>187</v>
      </c>
      <c r="J123" s="3" t="s">
        <v>53</v>
      </c>
      <c r="K123" s="10">
        <v>0.65</v>
      </c>
      <c r="L123" s="10">
        <v>0.6</v>
      </c>
      <c r="M123" s="10">
        <v>0.68</v>
      </c>
      <c r="N123" s="10">
        <v>0.65</v>
      </c>
      <c r="O123" s="10">
        <v>0.6</v>
      </c>
      <c r="P123" s="10">
        <v>0.68</v>
      </c>
      <c r="Q123" s="10">
        <v>0.65</v>
      </c>
      <c r="R123" s="10">
        <v>0.6</v>
      </c>
      <c r="S123" s="10">
        <v>0.68</v>
      </c>
      <c r="T123" s="10">
        <v>0.62</v>
      </c>
      <c r="U123" s="10">
        <v>0.6</v>
      </c>
      <c r="V123" s="10">
        <v>0.64</v>
      </c>
      <c r="W123" s="10">
        <v>0.6</v>
      </c>
      <c r="X123" s="10">
        <v>0.57999999999999996</v>
      </c>
      <c r="Y123" s="10">
        <v>0.62</v>
      </c>
      <c r="Z123" s="10">
        <v>0.57999999999999996</v>
      </c>
      <c r="AA123" s="10">
        <v>0.56000000000000005</v>
      </c>
      <c r="AB123" s="10">
        <v>0.6</v>
      </c>
    </row>
    <row r="124" spans="1:28" ht="14.4" x14ac:dyDescent="0.3">
      <c r="A124" s="3" t="s">
        <v>25</v>
      </c>
      <c r="B124" s="3" t="s">
        <v>22</v>
      </c>
      <c r="C124" s="3" t="s">
        <v>22</v>
      </c>
      <c r="D124" s="19" t="s">
        <v>124</v>
      </c>
      <c r="E124" s="8" t="s">
        <v>101</v>
      </c>
      <c r="F124" s="3" t="s">
        <v>65</v>
      </c>
      <c r="G124" s="6" t="s">
        <v>62</v>
      </c>
      <c r="H124" s="22" t="s">
        <v>100</v>
      </c>
      <c r="I124" s="3" t="s">
        <v>103</v>
      </c>
      <c r="J124" s="3" t="s">
        <v>53</v>
      </c>
      <c r="K124" s="15">
        <v>15.2</v>
      </c>
      <c r="L124" s="15">
        <f>K124*0.75</f>
        <v>11.399999999999999</v>
      </c>
      <c r="M124" s="15">
        <f>K124*1.25</f>
        <v>19</v>
      </c>
      <c r="N124" s="15">
        <v>15.2</v>
      </c>
      <c r="O124" s="15">
        <f>N124*0.75</f>
        <v>11.399999999999999</v>
      </c>
      <c r="P124" s="15">
        <f>N124*1.25</f>
        <v>19</v>
      </c>
      <c r="Q124" s="15">
        <v>15.2</v>
      </c>
      <c r="R124" s="15">
        <f>Q124*0.75</f>
        <v>11.399999999999999</v>
      </c>
      <c r="S124" s="15">
        <f>Q124*1.25</f>
        <v>19</v>
      </c>
      <c r="T124" s="15">
        <v>15.2</v>
      </c>
      <c r="U124" s="15">
        <f>T124*0.75</f>
        <v>11.399999999999999</v>
      </c>
      <c r="V124" s="15">
        <f>T124*1.25</f>
        <v>19</v>
      </c>
      <c r="W124" s="15">
        <v>15.2</v>
      </c>
      <c r="X124" s="15">
        <f>W124*0.75</f>
        <v>11.399999999999999</v>
      </c>
      <c r="Y124" s="15">
        <f>W124*1.25</f>
        <v>19</v>
      </c>
      <c r="Z124" s="15">
        <v>15.2</v>
      </c>
      <c r="AA124" s="15">
        <f>Z124*0.75</f>
        <v>11.399999999999999</v>
      </c>
      <c r="AB124" s="15">
        <f>Z124*1.25</f>
        <v>19</v>
      </c>
    </row>
    <row r="125" spans="1:28" ht="14.4" x14ac:dyDescent="0.3">
      <c r="A125" s="3" t="s">
        <v>25</v>
      </c>
      <c r="B125" s="3" t="s">
        <v>22</v>
      </c>
      <c r="C125" s="3" t="s">
        <v>22</v>
      </c>
      <c r="D125" s="19" t="s">
        <v>125</v>
      </c>
      <c r="E125" s="8" t="s">
        <v>77</v>
      </c>
      <c r="F125" s="3" t="s">
        <v>65</v>
      </c>
      <c r="G125" s="6" t="s">
        <v>62</v>
      </c>
      <c r="H125" s="22" t="s">
        <v>100</v>
      </c>
      <c r="I125" s="3" t="s">
        <v>103</v>
      </c>
      <c r="J125" s="3" t="s">
        <v>53</v>
      </c>
      <c r="K125" s="15">
        <v>149</v>
      </c>
      <c r="L125" s="20">
        <f>K125*0.75</f>
        <v>111.75</v>
      </c>
      <c r="M125" s="20">
        <f>K125*1.25</f>
        <v>186.25</v>
      </c>
      <c r="N125" s="15">
        <v>149</v>
      </c>
      <c r="O125" s="20">
        <f>N125*0.75</f>
        <v>111.75</v>
      </c>
      <c r="P125" s="20">
        <f>N125*1.25</f>
        <v>186.25</v>
      </c>
      <c r="Q125" s="15">
        <v>149</v>
      </c>
      <c r="R125" s="20">
        <f>Q125*0.75</f>
        <v>111.75</v>
      </c>
      <c r="S125" s="20">
        <f>Q125*1.25</f>
        <v>186.25</v>
      </c>
      <c r="T125" s="15">
        <v>149</v>
      </c>
      <c r="U125" s="20">
        <f>T125*0.75</f>
        <v>111.75</v>
      </c>
      <c r="V125" s="20">
        <f>T125*1.25</f>
        <v>186.25</v>
      </c>
      <c r="W125" s="15">
        <v>149</v>
      </c>
      <c r="X125" s="20">
        <f>W125*0.75</f>
        <v>111.75</v>
      </c>
      <c r="Y125" s="20">
        <f>W125*1.25</f>
        <v>186.25</v>
      </c>
      <c r="Z125" s="15">
        <v>149</v>
      </c>
      <c r="AA125" s="20">
        <f>Z125*0.75</f>
        <v>111.75</v>
      </c>
      <c r="AB125" s="20">
        <f>Z125*1.25</f>
        <v>186.25</v>
      </c>
    </row>
    <row r="126" spans="1:28" ht="14.4" x14ac:dyDescent="0.3">
      <c r="A126" s="3" t="s">
        <v>25</v>
      </c>
      <c r="B126" s="3" t="s">
        <v>190</v>
      </c>
      <c r="C126" s="3" t="s">
        <v>22</v>
      </c>
      <c r="D126" s="8" t="s">
        <v>10</v>
      </c>
      <c r="E126" s="8" t="s">
        <v>77</v>
      </c>
      <c r="F126" s="3"/>
      <c r="G126" s="3"/>
      <c r="H126" s="7" t="s">
        <v>93</v>
      </c>
      <c r="I126" s="3" t="s">
        <v>94</v>
      </c>
      <c r="J126" s="3" t="s">
        <v>53</v>
      </c>
      <c r="K126" s="4">
        <f>N126*1.05</f>
        <v>4.41</v>
      </c>
      <c r="L126" s="4">
        <f t="shared" ref="L126:P126" si="105">O126*1.05</f>
        <v>3.3075000000000006</v>
      </c>
      <c r="M126" s="4">
        <f t="shared" si="105"/>
        <v>5.5125000000000002</v>
      </c>
      <c r="N126" s="4">
        <f t="shared" si="105"/>
        <v>4.2</v>
      </c>
      <c r="O126" s="4">
        <f t="shared" si="105"/>
        <v>3.1500000000000004</v>
      </c>
      <c r="P126" s="4">
        <f t="shared" si="105"/>
        <v>5.25</v>
      </c>
      <c r="Q126" s="5">
        <v>4</v>
      </c>
      <c r="R126" s="5">
        <v>3</v>
      </c>
      <c r="S126" s="5">
        <v>5</v>
      </c>
      <c r="T126" s="5">
        <v>36</v>
      </c>
      <c r="U126" s="5">
        <v>30</v>
      </c>
      <c r="V126" s="5">
        <v>40</v>
      </c>
      <c r="W126" s="5">
        <f>Q126*0.95</f>
        <v>3.8</v>
      </c>
      <c r="X126" s="5">
        <f>R126*0.9</f>
        <v>2.7</v>
      </c>
      <c r="Y126" s="5">
        <f>S126</f>
        <v>5</v>
      </c>
      <c r="Z126" s="13">
        <f>W126*0.95</f>
        <v>3.61</v>
      </c>
      <c r="AA126" s="13">
        <f>X126*0.95</f>
        <v>2.5649999999999999</v>
      </c>
      <c r="AB126" s="13">
        <f>Y126*0.95</f>
        <v>4.75</v>
      </c>
    </row>
    <row r="127" spans="1:28" x14ac:dyDescent="0.3">
      <c r="A127" s="3" t="s">
        <v>25</v>
      </c>
      <c r="B127" s="3" t="s">
        <v>191</v>
      </c>
      <c r="C127" s="3" t="s">
        <v>22</v>
      </c>
      <c r="D127" s="8" t="s">
        <v>85</v>
      </c>
      <c r="E127" s="8" t="s">
        <v>83</v>
      </c>
      <c r="F127" s="3" t="s">
        <v>65</v>
      </c>
      <c r="G127" s="6" t="s">
        <v>62</v>
      </c>
      <c r="H127" s="3" t="s">
        <v>68</v>
      </c>
      <c r="I127" s="3" t="s">
        <v>69</v>
      </c>
      <c r="J127" s="3" t="s">
        <v>53</v>
      </c>
      <c r="K127" s="5">
        <v>5.2999999999999999E-2</v>
      </c>
      <c r="L127" s="5">
        <v>0.05</v>
      </c>
      <c r="M127" s="5">
        <v>0.06</v>
      </c>
      <c r="N127" s="5">
        <v>5.2999999999999999E-2</v>
      </c>
      <c r="O127" s="5">
        <v>0.05</v>
      </c>
      <c r="P127" s="5">
        <v>0.06</v>
      </c>
      <c r="Q127" s="5">
        <v>5.2999999999999999E-2</v>
      </c>
      <c r="R127" s="5">
        <v>0.05</v>
      </c>
      <c r="S127" s="5">
        <v>0.06</v>
      </c>
      <c r="T127" s="5">
        <v>5.2999999999999999E-2</v>
      </c>
      <c r="U127" s="5">
        <v>0.05</v>
      </c>
      <c r="V127" s="5">
        <v>0.06</v>
      </c>
      <c r="W127" s="10">
        <f>Q127*0.95</f>
        <v>5.0349999999999999E-2</v>
      </c>
      <c r="X127" s="10">
        <f>R127*0.9</f>
        <v>4.5000000000000005E-2</v>
      </c>
      <c r="Y127" s="10">
        <f>S127</f>
        <v>0.06</v>
      </c>
      <c r="Z127" s="10">
        <f>T127*0.95</f>
        <v>5.0349999999999999E-2</v>
      </c>
      <c r="AA127" s="10">
        <f>U127*0.9</f>
        <v>4.5000000000000005E-2</v>
      </c>
      <c r="AB127" s="10">
        <f>V127</f>
        <v>0.06</v>
      </c>
    </row>
    <row r="128" spans="1:28" x14ac:dyDescent="0.3">
      <c r="A128" s="3" t="s">
        <v>25</v>
      </c>
      <c r="B128" s="3" t="s">
        <v>191</v>
      </c>
      <c r="C128" s="3" t="s">
        <v>22</v>
      </c>
      <c r="D128" s="8" t="s">
        <v>70</v>
      </c>
      <c r="E128" s="8" t="s">
        <v>77</v>
      </c>
      <c r="F128" s="3" t="s">
        <v>65</v>
      </c>
      <c r="G128" s="6" t="s">
        <v>62</v>
      </c>
      <c r="H128" s="3" t="s">
        <v>68</v>
      </c>
      <c r="I128" s="3" t="s">
        <v>69</v>
      </c>
      <c r="J128" s="3" t="s">
        <v>53</v>
      </c>
      <c r="K128" s="5">
        <v>4.0999999999999996</v>
      </c>
      <c r="L128" s="5">
        <v>4</v>
      </c>
      <c r="M128" s="5">
        <v>4.2</v>
      </c>
      <c r="N128" s="5">
        <v>4.0999999999999996</v>
      </c>
      <c r="O128" s="5">
        <v>4</v>
      </c>
      <c r="P128" s="5">
        <v>4.2</v>
      </c>
      <c r="Q128" s="5">
        <v>4.0999999999999996</v>
      </c>
      <c r="R128" s="5">
        <v>4</v>
      </c>
      <c r="S128" s="5">
        <v>4.2</v>
      </c>
      <c r="T128" s="5">
        <v>4.0999999999999996</v>
      </c>
      <c r="U128" s="5">
        <v>4</v>
      </c>
      <c r="V128" s="5">
        <v>4.2</v>
      </c>
      <c r="W128" s="10">
        <f>Q128*0.95</f>
        <v>3.8949999999999996</v>
      </c>
      <c r="X128" s="10">
        <v>3.8</v>
      </c>
      <c r="Y128" s="10">
        <v>4</v>
      </c>
      <c r="Z128" s="9">
        <f>W128*0.95</f>
        <v>3.7002499999999996</v>
      </c>
      <c r="AA128" s="9">
        <f>X128*0.95</f>
        <v>3.61</v>
      </c>
      <c r="AB128" s="9">
        <f>Y128*0.95</f>
        <v>3.8</v>
      </c>
    </row>
    <row r="129" spans="1:28" x14ac:dyDescent="0.3">
      <c r="A129" s="3" t="s">
        <v>25</v>
      </c>
      <c r="B129" s="3" t="s">
        <v>38</v>
      </c>
      <c r="C129" s="3" t="s">
        <v>22</v>
      </c>
      <c r="D129" s="8" t="s">
        <v>28</v>
      </c>
      <c r="E129" s="8" t="s">
        <v>78</v>
      </c>
      <c r="F129" s="13" t="s">
        <v>63</v>
      </c>
      <c r="G129" s="6" t="s">
        <v>62</v>
      </c>
      <c r="H129" s="3" t="s">
        <v>58</v>
      </c>
      <c r="I129" s="3" t="s">
        <v>104</v>
      </c>
      <c r="J129" s="3" t="s">
        <v>53</v>
      </c>
      <c r="K129" s="5">
        <v>0.4</v>
      </c>
      <c r="L129" s="5">
        <v>0.35</v>
      </c>
      <c r="M129" s="5">
        <v>0.45</v>
      </c>
      <c r="N129" s="5">
        <v>0.5</v>
      </c>
      <c r="O129" s="5">
        <v>0.45</v>
      </c>
      <c r="P129" s="5">
        <v>0.55000000000000004</v>
      </c>
      <c r="Q129" s="5">
        <v>0.5</v>
      </c>
      <c r="R129" s="5">
        <v>0.45</v>
      </c>
      <c r="S129" s="5">
        <v>0.55000000000000004</v>
      </c>
      <c r="T129" s="3">
        <f>Q129+0.01</f>
        <v>0.51</v>
      </c>
      <c r="U129" s="3">
        <f>R129+0.01</f>
        <v>0.46</v>
      </c>
      <c r="V129" s="3">
        <f>S129+0.01</f>
        <v>0.56000000000000005</v>
      </c>
      <c r="W129" s="5">
        <v>0.56999999999999995</v>
      </c>
      <c r="X129" s="5">
        <v>0.52</v>
      </c>
      <c r="Y129" s="5">
        <v>0.63</v>
      </c>
      <c r="Z129" s="3">
        <f>W129+0.01</f>
        <v>0.57999999999999996</v>
      </c>
      <c r="AA129" s="3">
        <f>X129+0.01</f>
        <v>0.53</v>
      </c>
      <c r="AB129" s="3">
        <f>Y129+0.01</f>
        <v>0.64</v>
      </c>
    </row>
    <row r="130" spans="1:28" s="21" customFormat="1" x14ac:dyDescent="0.3">
      <c r="A130" s="3" t="s">
        <v>25</v>
      </c>
      <c r="B130" s="3" t="s">
        <v>38</v>
      </c>
      <c r="C130" s="3" t="s">
        <v>22</v>
      </c>
      <c r="D130" s="8" t="s">
        <v>41</v>
      </c>
      <c r="E130" s="8" t="s">
        <v>78</v>
      </c>
      <c r="F130" s="3" t="s">
        <v>63</v>
      </c>
      <c r="G130" s="3" t="s">
        <v>60</v>
      </c>
      <c r="H130" s="3" t="s">
        <v>58</v>
      </c>
      <c r="I130" s="3" t="s">
        <v>59</v>
      </c>
      <c r="J130" s="3" t="s">
        <v>53</v>
      </c>
      <c r="K130" s="5">
        <v>0.25</v>
      </c>
      <c r="L130" s="5">
        <v>0.2</v>
      </c>
      <c r="M130" s="5">
        <v>0.3</v>
      </c>
      <c r="N130" s="5">
        <v>0.25</v>
      </c>
      <c r="O130" s="5">
        <v>0.2</v>
      </c>
      <c r="P130" s="5">
        <v>0.3</v>
      </c>
      <c r="Q130" s="5">
        <v>0.25</v>
      </c>
      <c r="R130" s="5">
        <v>0.2</v>
      </c>
      <c r="S130" s="5">
        <v>0.3</v>
      </c>
      <c r="T130" s="5">
        <v>0.35</v>
      </c>
      <c r="U130" s="5">
        <v>0.3</v>
      </c>
      <c r="V130" s="5">
        <v>0.4</v>
      </c>
      <c r="W130" s="5">
        <v>0.35</v>
      </c>
      <c r="X130" s="5">
        <v>0.3</v>
      </c>
      <c r="Y130" s="5">
        <v>0.4</v>
      </c>
      <c r="Z130" s="5">
        <v>0.25</v>
      </c>
      <c r="AA130" s="5">
        <v>0.2</v>
      </c>
      <c r="AB130" s="5">
        <v>0.3</v>
      </c>
    </row>
    <row r="131" spans="1:28" s="21" customFormat="1" x14ac:dyDescent="0.3">
      <c r="A131" s="3" t="s">
        <v>25</v>
      </c>
      <c r="B131" s="3" t="s">
        <v>38</v>
      </c>
      <c r="C131" s="3" t="s">
        <v>22</v>
      </c>
      <c r="D131" s="23" t="s">
        <v>35</v>
      </c>
      <c r="E131" s="23" t="s">
        <v>82</v>
      </c>
      <c r="F131" s="3" t="s">
        <v>66</v>
      </c>
      <c r="G131" s="6" t="s">
        <v>62</v>
      </c>
      <c r="H131" s="3" t="s">
        <v>58</v>
      </c>
      <c r="I131" s="3" t="s">
        <v>104</v>
      </c>
      <c r="J131" s="3" t="s">
        <v>53</v>
      </c>
      <c r="K131" s="5">
        <v>700</v>
      </c>
      <c r="L131" s="5">
        <v>500</v>
      </c>
      <c r="M131" s="5">
        <v>900</v>
      </c>
      <c r="N131" s="5">
        <v>800</v>
      </c>
      <c r="O131" s="5">
        <v>600</v>
      </c>
      <c r="P131" s="5">
        <v>1000</v>
      </c>
      <c r="Q131" s="5">
        <v>900</v>
      </c>
      <c r="R131" s="5">
        <v>700</v>
      </c>
      <c r="S131" s="5">
        <v>1100</v>
      </c>
      <c r="T131" s="5">
        <v>900</v>
      </c>
      <c r="U131" s="5">
        <v>700</v>
      </c>
      <c r="V131" s="5">
        <v>1100</v>
      </c>
      <c r="W131" s="5">
        <v>1000</v>
      </c>
      <c r="X131" s="5">
        <v>800</v>
      </c>
      <c r="Y131" s="5">
        <v>1200</v>
      </c>
      <c r="Z131" s="3">
        <v>1200</v>
      </c>
      <c r="AA131" s="3">
        <v>1100</v>
      </c>
      <c r="AB131" s="3">
        <v>1400</v>
      </c>
    </row>
    <row r="132" spans="1:28" s="21" customFormat="1" x14ac:dyDescent="0.3">
      <c r="A132" s="3" t="s">
        <v>25</v>
      </c>
      <c r="B132" s="3" t="s">
        <v>38</v>
      </c>
      <c r="C132" s="3" t="s">
        <v>22</v>
      </c>
      <c r="D132" s="8" t="s">
        <v>29</v>
      </c>
      <c r="E132" s="8" t="s">
        <v>84</v>
      </c>
      <c r="F132" s="3"/>
      <c r="G132" s="3"/>
      <c r="H132" s="3"/>
      <c r="I132" s="3"/>
      <c r="J132" s="3" t="s">
        <v>53</v>
      </c>
      <c r="K132" s="5">
        <v>1.2</v>
      </c>
      <c r="L132" s="5">
        <v>1.175</v>
      </c>
      <c r="M132" s="5">
        <v>1.25</v>
      </c>
      <c r="N132" s="5">
        <v>1.175</v>
      </c>
      <c r="O132" s="5">
        <v>1.1499999999999999</v>
      </c>
      <c r="P132" s="5">
        <v>1.2</v>
      </c>
      <c r="Q132" s="5">
        <v>1.1499999999999999</v>
      </c>
      <c r="R132" s="5">
        <v>1.125</v>
      </c>
      <c r="S132" s="5">
        <v>1.175</v>
      </c>
      <c r="T132" s="5">
        <v>1.1499999999999999</v>
      </c>
      <c r="U132" s="5">
        <v>1.125</v>
      </c>
      <c r="V132" s="5">
        <v>1.175</v>
      </c>
      <c r="W132" s="5">
        <v>1.125</v>
      </c>
      <c r="X132" s="5">
        <v>1.1000000000000001</v>
      </c>
      <c r="Y132" s="5">
        <v>1.1499999999999999</v>
      </c>
      <c r="Z132" s="5">
        <v>1.125</v>
      </c>
      <c r="AA132" s="5">
        <v>1.1000000000000001</v>
      </c>
      <c r="AB132" s="5">
        <v>1.1499999999999999</v>
      </c>
    </row>
    <row r="133" spans="1:28" s="21" customFormat="1" x14ac:dyDescent="0.3">
      <c r="A133" s="3" t="s">
        <v>25</v>
      </c>
      <c r="B133" s="3" t="s">
        <v>38</v>
      </c>
      <c r="C133" s="3" t="s">
        <v>22</v>
      </c>
      <c r="D133" s="23" t="s">
        <v>37</v>
      </c>
      <c r="E133" s="23" t="s">
        <v>83</v>
      </c>
      <c r="F133" s="3"/>
      <c r="G133" s="3"/>
      <c r="H133" s="3"/>
      <c r="I133" s="3"/>
      <c r="J133" s="3" t="s">
        <v>53</v>
      </c>
      <c r="K133" s="9">
        <f>N133*1.05</f>
        <v>1.1025</v>
      </c>
      <c r="L133" s="9">
        <f>O133*1.05</f>
        <v>0.77175000000000005</v>
      </c>
      <c r="M133" s="9">
        <f>P133*1.05</f>
        <v>1.4332500000000004</v>
      </c>
      <c r="N133" s="9">
        <f>Q133*1.05</f>
        <v>1.05</v>
      </c>
      <c r="O133" s="9">
        <f>R133*1.05</f>
        <v>0.73499999999999999</v>
      </c>
      <c r="P133" s="9">
        <f>S133*1.05</f>
        <v>1.3650000000000002</v>
      </c>
      <c r="Q133" s="9">
        <v>1</v>
      </c>
      <c r="R133" s="9">
        <v>0.7</v>
      </c>
      <c r="S133" s="9">
        <v>1.3</v>
      </c>
      <c r="T133" s="17">
        <v>0.85</v>
      </c>
      <c r="U133" s="17">
        <v>0.8</v>
      </c>
      <c r="V133" s="17">
        <v>0.95</v>
      </c>
      <c r="W133" s="9">
        <v>0.7</v>
      </c>
      <c r="X133" s="9">
        <v>0.5</v>
      </c>
      <c r="Y133" s="9">
        <v>1</v>
      </c>
      <c r="Z133" s="9">
        <f>W133*0.95</f>
        <v>0.66499999999999992</v>
      </c>
      <c r="AA133" s="9">
        <f>X133*0.95</f>
        <v>0.47499999999999998</v>
      </c>
      <c r="AB133" s="9">
        <f>Y133*0.95</f>
        <v>0.95</v>
      </c>
    </row>
    <row r="134" spans="1:28" s="21" customFormat="1" x14ac:dyDescent="0.3">
      <c r="A134" s="3" t="s">
        <v>25</v>
      </c>
      <c r="B134" s="3" t="s">
        <v>38</v>
      </c>
      <c r="C134" s="3" t="s">
        <v>22</v>
      </c>
      <c r="D134" s="23" t="s">
        <v>36</v>
      </c>
      <c r="E134" s="23" t="s">
        <v>83</v>
      </c>
      <c r="F134" s="3"/>
      <c r="G134" s="3"/>
      <c r="H134" s="3"/>
      <c r="I134" s="3"/>
      <c r="J134" s="3" t="s">
        <v>53</v>
      </c>
      <c r="K134" s="9">
        <f>N134*1.05</f>
        <v>0.44100000000000006</v>
      </c>
      <c r="L134" s="9">
        <f>O134*1.05</f>
        <v>0.33075000000000004</v>
      </c>
      <c r="M134" s="9">
        <f>P134*1.05</f>
        <v>0.49612500000000004</v>
      </c>
      <c r="N134" s="9">
        <f>Q134*1.05</f>
        <v>0.42000000000000004</v>
      </c>
      <c r="O134" s="9">
        <f>R134*1.05</f>
        <v>0.315</v>
      </c>
      <c r="P134" s="9">
        <f>S134*1.05</f>
        <v>0.47250000000000003</v>
      </c>
      <c r="Q134" s="9">
        <v>0.4</v>
      </c>
      <c r="R134" s="9">
        <v>0.3</v>
      </c>
      <c r="S134" s="9">
        <v>0.45</v>
      </c>
      <c r="T134" s="17">
        <v>0.35</v>
      </c>
      <c r="U134" s="17">
        <v>0.25</v>
      </c>
      <c r="V134" s="17">
        <v>0.4</v>
      </c>
      <c r="W134" s="9">
        <v>0.3</v>
      </c>
      <c r="X134" s="9">
        <v>0.28000000000000003</v>
      </c>
      <c r="Y134" s="9">
        <v>0.34</v>
      </c>
      <c r="Z134" s="9">
        <f>W134*0.95</f>
        <v>0.28499999999999998</v>
      </c>
      <c r="AA134" s="9">
        <f>X134*0.95</f>
        <v>0.26600000000000001</v>
      </c>
      <c r="AB134" s="9">
        <f>Y134*0.95</f>
        <v>0.32300000000000001</v>
      </c>
    </row>
    <row r="135" spans="1:28" s="21" customFormat="1" ht="14.4" x14ac:dyDescent="0.3">
      <c r="A135" s="3" t="s">
        <v>25</v>
      </c>
      <c r="B135" s="3" t="s">
        <v>127</v>
      </c>
      <c r="C135" s="3" t="s">
        <v>22</v>
      </c>
      <c r="D135" s="8" t="s">
        <v>39</v>
      </c>
      <c r="E135" s="8" t="s">
        <v>83</v>
      </c>
      <c r="F135" s="3" t="s">
        <v>65</v>
      </c>
      <c r="G135" s="6" t="s">
        <v>62</v>
      </c>
      <c r="H135" s="7" t="s">
        <v>91</v>
      </c>
      <c r="I135" s="3" t="s">
        <v>102</v>
      </c>
      <c r="J135" s="3" t="s">
        <v>53</v>
      </c>
      <c r="K135" s="9">
        <f>N135*1.05</f>
        <v>3.0870000000000002</v>
      </c>
      <c r="L135" s="9">
        <f t="shared" ref="L135:P136" si="106">O135*1.05</f>
        <v>2.7562500000000001</v>
      </c>
      <c r="M135" s="9">
        <f t="shared" si="106"/>
        <v>3.8587500000000006</v>
      </c>
      <c r="N135" s="9">
        <f t="shared" si="106"/>
        <v>2.94</v>
      </c>
      <c r="O135" s="9">
        <f t="shared" si="106"/>
        <v>2.625</v>
      </c>
      <c r="P135" s="9">
        <f t="shared" si="106"/>
        <v>3.6750000000000003</v>
      </c>
      <c r="Q135" s="5">
        <v>2.8</v>
      </c>
      <c r="R135" s="5">
        <v>2.5</v>
      </c>
      <c r="S135" s="5">
        <v>3.5</v>
      </c>
      <c r="T135" s="9">
        <f t="shared" ref="T135:Y136" si="107">Q135*0.95</f>
        <v>2.6599999999999997</v>
      </c>
      <c r="U135" s="9">
        <f t="shared" si="107"/>
        <v>2.375</v>
      </c>
      <c r="V135" s="9">
        <f t="shared" si="107"/>
        <v>3.3249999999999997</v>
      </c>
      <c r="W135" s="9">
        <f t="shared" si="107"/>
        <v>2.5269999999999997</v>
      </c>
      <c r="X135" s="9">
        <f t="shared" si="107"/>
        <v>2.2562500000000001</v>
      </c>
      <c r="Y135" s="9">
        <f t="shared" si="107"/>
        <v>3.1587499999999995</v>
      </c>
      <c r="Z135" s="9">
        <f t="shared" ref="Z135:AB136" si="108">W135*0.95</f>
        <v>2.4006499999999997</v>
      </c>
      <c r="AA135" s="9">
        <f t="shared" si="108"/>
        <v>2.1434375000000001</v>
      </c>
      <c r="AB135" s="9">
        <f t="shared" si="108"/>
        <v>3.0008124999999994</v>
      </c>
    </row>
    <row r="136" spans="1:28" ht="14.4" x14ac:dyDescent="0.3">
      <c r="A136" s="3" t="s">
        <v>25</v>
      </c>
      <c r="B136" s="3" t="s">
        <v>31</v>
      </c>
      <c r="C136" s="3" t="s">
        <v>22</v>
      </c>
      <c r="D136" s="8" t="s">
        <v>39</v>
      </c>
      <c r="E136" s="8" t="s">
        <v>83</v>
      </c>
      <c r="F136" s="3" t="s">
        <v>65</v>
      </c>
      <c r="G136" s="6" t="s">
        <v>62</v>
      </c>
      <c r="H136" s="7" t="s">
        <v>91</v>
      </c>
      <c r="I136" s="3" t="s">
        <v>102</v>
      </c>
      <c r="J136" s="3" t="s">
        <v>53</v>
      </c>
      <c r="K136" s="9">
        <f>N136*1.05</f>
        <v>3.1972499999999999</v>
      </c>
      <c r="L136" s="9">
        <f t="shared" si="106"/>
        <v>2.7562500000000001</v>
      </c>
      <c r="M136" s="9">
        <f t="shared" si="106"/>
        <v>3.8587500000000006</v>
      </c>
      <c r="N136" s="9">
        <f t="shared" si="106"/>
        <v>3.0449999999999999</v>
      </c>
      <c r="O136" s="9">
        <f t="shared" si="106"/>
        <v>2.625</v>
      </c>
      <c r="P136" s="9">
        <f t="shared" si="106"/>
        <v>3.6750000000000003</v>
      </c>
      <c r="Q136" s="5">
        <v>2.9</v>
      </c>
      <c r="R136" s="5">
        <v>2.5</v>
      </c>
      <c r="S136" s="5">
        <v>3.5</v>
      </c>
      <c r="T136" s="9">
        <f t="shared" si="107"/>
        <v>2.7549999999999999</v>
      </c>
      <c r="U136" s="9">
        <f t="shared" si="107"/>
        <v>2.375</v>
      </c>
      <c r="V136" s="9">
        <f t="shared" si="107"/>
        <v>3.3249999999999997</v>
      </c>
      <c r="W136" s="9">
        <f t="shared" si="107"/>
        <v>2.6172499999999999</v>
      </c>
      <c r="X136" s="9">
        <f t="shared" si="107"/>
        <v>2.2562500000000001</v>
      </c>
      <c r="Y136" s="9">
        <f t="shared" si="107"/>
        <v>3.1587499999999995</v>
      </c>
      <c r="Z136" s="9">
        <f t="shared" si="108"/>
        <v>2.4863874999999998</v>
      </c>
      <c r="AA136" s="9">
        <f t="shared" si="108"/>
        <v>2.1434375000000001</v>
      </c>
      <c r="AB136" s="9">
        <f t="shared" si="108"/>
        <v>3.0008124999999994</v>
      </c>
    </row>
    <row r="137" spans="1:28" ht="14.4" x14ac:dyDescent="0.3">
      <c r="A137" s="3" t="s">
        <v>25</v>
      </c>
      <c r="B137" s="3" t="s">
        <v>126</v>
      </c>
      <c r="C137" s="3" t="s">
        <v>22</v>
      </c>
      <c r="D137" s="8" t="s">
        <v>47</v>
      </c>
      <c r="E137" s="8" t="s">
        <v>77</v>
      </c>
      <c r="F137" s="3" t="s">
        <v>65</v>
      </c>
      <c r="G137" s="6" t="s">
        <v>62</v>
      </c>
      <c r="H137" s="7" t="s">
        <v>91</v>
      </c>
      <c r="I137" s="3" t="s">
        <v>102</v>
      </c>
      <c r="J137" s="3" t="s">
        <v>92</v>
      </c>
      <c r="K137" s="5">
        <v>50</v>
      </c>
      <c r="L137" s="5"/>
      <c r="M137" s="5"/>
      <c r="N137" s="5">
        <v>50</v>
      </c>
      <c r="O137" s="5"/>
      <c r="P137" s="5"/>
      <c r="Q137" s="5">
        <v>50</v>
      </c>
      <c r="R137" s="5"/>
      <c r="S137" s="5"/>
      <c r="T137" s="5">
        <v>50</v>
      </c>
      <c r="U137" s="3"/>
      <c r="V137" s="3"/>
      <c r="W137" s="5">
        <v>50</v>
      </c>
      <c r="X137" s="5"/>
      <c r="Y137" s="5"/>
      <c r="Z137" s="5">
        <v>50</v>
      </c>
      <c r="AA137" s="3"/>
      <c r="AB137" s="3"/>
    </row>
    <row r="138" spans="1:28" ht="14.4" x14ac:dyDescent="0.3">
      <c r="A138" s="3" t="s">
        <v>25</v>
      </c>
      <c r="B138" s="3" t="s">
        <v>31</v>
      </c>
      <c r="C138" s="3" t="s">
        <v>22</v>
      </c>
      <c r="D138" s="8" t="s">
        <v>47</v>
      </c>
      <c r="E138" s="8" t="s">
        <v>77</v>
      </c>
      <c r="F138" s="3" t="s">
        <v>65</v>
      </c>
      <c r="G138" s="6" t="s">
        <v>62</v>
      </c>
      <c r="H138" s="7" t="s">
        <v>91</v>
      </c>
      <c r="I138" s="3" t="s">
        <v>102</v>
      </c>
      <c r="J138" s="3" t="s">
        <v>92</v>
      </c>
      <c r="K138" s="5">
        <v>157</v>
      </c>
      <c r="L138" s="5"/>
      <c r="M138" s="5"/>
      <c r="N138" s="5">
        <v>157</v>
      </c>
      <c r="O138" s="5"/>
      <c r="P138" s="5"/>
      <c r="Q138" s="5">
        <v>157</v>
      </c>
      <c r="R138" s="5"/>
      <c r="S138" s="5"/>
      <c r="T138" s="5">
        <v>157</v>
      </c>
      <c r="U138" s="3"/>
      <c r="V138" s="3"/>
      <c r="W138" s="5">
        <v>157</v>
      </c>
      <c r="X138" s="5"/>
      <c r="Y138" s="5"/>
      <c r="Z138" s="5">
        <v>157</v>
      </c>
      <c r="AA138" s="3"/>
      <c r="AB138" s="3"/>
    </row>
    <row r="139" spans="1:28" x14ac:dyDescent="0.3">
      <c r="A139" s="3" t="s">
        <v>25</v>
      </c>
      <c r="B139" s="3" t="s">
        <v>31</v>
      </c>
      <c r="C139" s="3" t="s">
        <v>22</v>
      </c>
      <c r="D139" s="8" t="s">
        <v>145</v>
      </c>
      <c r="E139" s="8" t="s">
        <v>78</v>
      </c>
      <c r="F139" s="13" t="s">
        <v>63</v>
      </c>
      <c r="G139" s="3" t="s">
        <v>61</v>
      </c>
      <c r="H139" s="3" t="s">
        <v>128</v>
      </c>
      <c r="I139" s="3" t="s">
        <v>144</v>
      </c>
      <c r="J139" s="3" t="s">
        <v>53</v>
      </c>
      <c r="K139" s="5">
        <v>0.19</v>
      </c>
      <c r="L139" s="5">
        <v>0.14000000000000001</v>
      </c>
      <c r="M139" s="5">
        <v>0.25</v>
      </c>
      <c r="N139" s="5">
        <v>0.19</v>
      </c>
      <c r="O139" s="5">
        <v>0.14000000000000001</v>
      </c>
      <c r="P139" s="5">
        <v>0.25</v>
      </c>
      <c r="Q139" s="5">
        <v>0.19</v>
      </c>
      <c r="R139" s="5">
        <v>0.14000000000000001</v>
      </c>
      <c r="S139" s="5">
        <v>0.25</v>
      </c>
      <c r="T139" s="5">
        <v>0.14000000000000001</v>
      </c>
      <c r="U139" s="3">
        <v>0.1</v>
      </c>
      <c r="V139" s="3">
        <v>0.19</v>
      </c>
      <c r="W139" s="5">
        <v>0.1</v>
      </c>
      <c r="X139" s="5">
        <v>0.05</v>
      </c>
      <c r="Y139" s="5">
        <v>0.14000000000000001</v>
      </c>
      <c r="Z139" s="5">
        <v>0</v>
      </c>
      <c r="AA139" s="3">
        <v>0</v>
      </c>
      <c r="AB139" s="3">
        <v>0.05</v>
      </c>
    </row>
    <row r="140" spans="1:28" x14ac:dyDescent="0.3">
      <c r="A140" s="3" t="s">
        <v>25</v>
      </c>
      <c r="B140" s="3" t="s">
        <v>189</v>
      </c>
      <c r="C140" s="3" t="s">
        <v>22</v>
      </c>
      <c r="D140" s="8" t="s">
        <v>143</v>
      </c>
      <c r="E140" s="8" t="s">
        <v>78</v>
      </c>
      <c r="F140" s="13" t="s">
        <v>63</v>
      </c>
      <c r="G140" s="3" t="s">
        <v>61</v>
      </c>
      <c r="H140" s="3" t="s">
        <v>135</v>
      </c>
      <c r="I140" s="3" t="s">
        <v>136</v>
      </c>
      <c r="J140" s="3" t="s">
        <v>53</v>
      </c>
      <c r="K140" s="5">
        <v>0.95</v>
      </c>
      <c r="L140" s="5">
        <f>K140*0.8</f>
        <v>0.76</v>
      </c>
      <c r="M140" s="5">
        <v>0.99</v>
      </c>
      <c r="N140" s="5">
        <v>0.95</v>
      </c>
      <c r="O140" s="5">
        <f t="shared" ref="O140" si="109">N140*0.8</f>
        <v>0.76</v>
      </c>
      <c r="P140" s="5">
        <v>0.99</v>
      </c>
      <c r="Q140" s="5">
        <v>0.95</v>
      </c>
      <c r="R140" s="5">
        <f t="shared" ref="R140" si="110">Q140*0.8</f>
        <v>0.76</v>
      </c>
      <c r="S140" s="5">
        <v>0.99</v>
      </c>
      <c r="T140" s="5">
        <v>0.95</v>
      </c>
      <c r="U140" s="5">
        <f t="shared" ref="U140" si="111">T140*0.8</f>
        <v>0.76</v>
      </c>
      <c r="V140" s="5">
        <v>0.99</v>
      </c>
      <c r="W140" s="5">
        <v>0.95</v>
      </c>
      <c r="X140" s="5">
        <f t="shared" ref="X140" si="112">W140*0.8</f>
        <v>0.76</v>
      </c>
      <c r="Y140" s="5">
        <v>0.99</v>
      </c>
      <c r="Z140" s="5">
        <v>0.95</v>
      </c>
      <c r="AA140" s="5">
        <f t="shared" ref="AA140" si="113">Z140*0.8</f>
        <v>0.76</v>
      </c>
      <c r="AB140" s="5">
        <v>0.99</v>
      </c>
    </row>
    <row r="141" spans="1:28" ht="14.4" x14ac:dyDescent="0.3">
      <c r="A141" s="3" t="s">
        <v>25</v>
      </c>
      <c r="B141" s="3" t="s">
        <v>189</v>
      </c>
      <c r="C141" s="3" t="s">
        <v>22</v>
      </c>
      <c r="D141" s="8" t="s">
        <v>8</v>
      </c>
      <c r="E141" s="8" t="s">
        <v>83</v>
      </c>
      <c r="F141" s="3" t="s">
        <v>65</v>
      </c>
      <c r="G141" s="6" t="s">
        <v>62</v>
      </c>
      <c r="H141" s="7" t="s">
        <v>75</v>
      </c>
      <c r="I141" s="3" t="s">
        <v>134</v>
      </c>
      <c r="J141" s="3" t="s">
        <v>53</v>
      </c>
      <c r="K141" s="5">
        <v>1.46</v>
      </c>
      <c r="L141" s="5">
        <v>1.4</v>
      </c>
      <c r="M141" s="5">
        <v>1.5</v>
      </c>
      <c r="N141" s="5">
        <v>1.46</v>
      </c>
      <c r="O141" s="5">
        <v>1.4</v>
      </c>
      <c r="P141" s="5">
        <v>1.5</v>
      </c>
      <c r="Q141" s="5">
        <v>1.46</v>
      </c>
      <c r="R141" s="5">
        <v>1.4</v>
      </c>
      <c r="S141" s="5">
        <v>1.5</v>
      </c>
      <c r="T141" s="5">
        <v>1.46</v>
      </c>
      <c r="U141" s="5">
        <v>1.4</v>
      </c>
      <c r="V141" s="5">
        <v>1.5</v>
      </c>
      <c r="W141" s="5">
        <v>1.46</v>
      </c>
      <c r="X141" s="5">
        <v>1.4</v>
      </c>
      <c r="Y141" s="5">
        <v>1.5</v>
      </c>
      <c r="Z141" s="5">
        <v>1.46</v>
      </c>
      <c r="AA141" s="5">
        <v>1.4</v>
      </c>
      <c r="AB141" s="5">
        <v>1.5</v>
      </c>
    </row>
    <row r="142" spans="1:28" ht="14.4" x14ac:dyDescent="0.3">
      <c r="A142" s="3" t="s">
        <v>25</v>
      </c>
      <c r="B142" s="3" t="s">
        <v>189</v>
      </c>
      <c r="C142" s="3" t="s">
        <v>22</v>
      </c>
      <c r="D142" s="8" t="s">
        <v>48</v>
      </c>
      <c r="E142" s="8" t="s">
        <v>77</v>
      </c>
      <c r="F142" s="3" t="s">
        <v>65</v>
      </c>
      <c r="G142" s="6" t="s">
        <v>62</v>
      </c>
      <c r="H142" s="7" t="s">
        <v>75</v>
      </c>
      <c r="I142" s="3" t="s">
        <v>134</v>
      </c>
      <c r="J142" s="3" t="s">
        <v>92</v>
      </c>
      <c r="K142" s="9">
        <v>-59</v>
      </c>
      <c r="L142" s="9"/>
      <c r="M142" s="9"/>
      <c r="N142" s="9">
        <v>-59</v>
      </c>
      <c r="O142" s="9"/>
      <c r="P142" s="9"/>
      <c r="Q142" s="9">
        <v>-59</v>
      </c>
      <c r="R142" s="5"/>
      <c r="S142" s="5"/>
      <c r="T142" s="9">
        <v>-59</v>
      </c>
      <c r="U142" s="5"/>
      <c r="V142" s="5"/>
      <c r="W142" s="9">
        <v>-59</v>
      </c>
      <c r="X142" s="5"/>
      <c r="Y142" s="5"/>
      <c r="Z142" s="9">
        <v>-59</v>
      </c>
      <c r="AA142" s="5"/>
      <c r="AB142" s="5"/>
    </row>
    <row r="143" spans="1:28" ht="14.4" x14ac:dyDescent="0.3">
      <c r="A143" s="3" t="s">
        <v>25</v>
      </c>
      <c r="B143" s="3" t="s">
        <v>192</v>
      </c>
      <c r="C143" s="3" t="s">
        <v>22</v>
      </c>
      <c r="D143" s="8" t="s">
        <v>9</v>
      </c>
      <c r="E143" s="8" t="s">
        <v>77</v>
      </c>
      <c r="F143" s="3" t="s">
        <v>65</v>
      </c>
      <c r="G143" s="6" t="s">
        <v>62</v>
      </c>
      <c r="H143" s="7" t="s">
        <v>71</v>
      </c>
      <c r="I143" s="2" t="s">
        <v>72</v>
      </c>
      <c r="J143" s="3" t="s">
        <v>53</v>
      </c>
      <c r="K143" s="5">
        <v>35</v>
      </c>
      <c r="L143" s="5">
        <v>30</v>
      </c>
      <c r="M143" s="5">
        <v>40</v>
      </c>
      <c r="N143" s="5">
        <v>30</v>
      </c>
      <c r="O143" s="5">
        <v>25</v>
      </c>
      <c r="P143" s="5">
        <v>35</v>
      </c>
      <c r="Q143" s="5">
        <v>25</v>
      </c>
      <c r="R143" s="5">
        <v>20</v>
      </c>
      <c r="S143" s="5">
        <v>30</v>
      </c>
      <c r="T143" s="5">
        <v>25</v>
      </c>
      <c r="U143" s="5">
        <v>20</v>
      </c>
      <c r="V143" s="5">
        <v>30</v>
      </c>
      <c r="W143" s="5">
        <f>Q143*0.95</f>
        <v>23.75</v>
      </c>
      <c r="X143" s="5">
        <f>R143*0.9</f>
        <v>18</v>
      </c>
      <c r="Y143" s="5">
        <f>S143</f>
        <v>30</v>
      </c>
      <c r="Z143" s="9">
        <f>W143*0.95</f>
        <v>22.5625</v>
      </c>
      <c r="AA143" s="9">
        <f>X143*0.95</f>
        <v>17.099999999999998</v>
      </c>
      <c r="AB143" s="9">
        <f>Y143*0.95</f>
        <v>28.5</v>
      </c>
    </row>
    <row r="144" spans="1:28" ht="14.4" x14ac:dyDescent="0.3">
      <c r="A144" s="3" t="s">
        <v>25</v>
      </c>
      <c r="B144" s="3" t="s">
        <v>111</v>
      </c>
      <c r="C144" s="3" t="s">
        <v>22</v>
      </c>
      <c r="D144" s="8" t="s">
        <v>40</v>
      </c>
      <c r="E144" s="8" t="s">
        <v>78</v>
      </c>
      <c r="F144" s="3" t="s">
        <v>63</v>
      </c>
      <c r="G144" s="3" t="s">
        <v>61</v>
      </c>
      <c r="H144" s="7" t="s">
        <v>132</v>
      </c>
      <c r="I144" s="3" t="s">
        <v>133</v>
      </c>
      <c r="J144" s="3" t="s">
        <v>53</v>
      </c>
      <c r="K144" s="5">
        <v>0.67</v>
      </c>
      <c r="L144" s="5">
        <v>0.65</v>
      </c>
      <c r="M144" s="5">
        <v>0.75</v>
      </c>
      <c r="N144" s="5">
        <v>0.67</v>
      </c>
      <c r="O144" s="5">
        <v>0.65</v>
      </c>
      <c r="P144" s="5">
        <v>0.75</v>
      </c>
      <c r="Q144" s="5">
        <v>0.67</v>
      </c>
      <c r="R144" s="5">
        <v>0.65</v>
      </c>
      <c r="S144" s="5">
        <v>0.75</v>
      </c>
      <c r="T144" s="5">
        <v>0.67</v>
      </c>
      <c r="U144" s="5">
        <v>0.65</v>
      </c>
      <c r="V144" s="5">
        <v>0.75</v>
      </c>
      <c r="W144" s="5">
        <v>0.67</v>
      </c>
      <c r="X144" s="5">
        <v>0.65</v>
      </c>
      <c r="Y144" s="5">
        <v>0.75</v>
      </c>
      <c r="Z144" s="5">
        <v>0.67</v>
      </c>
      <c r="AA144" s="5">
        <v>0.65</v>
      </c>
      <c r="AB144" s="5">
        <v>0.75</v>
      </c>
    </row>
    <row r="145" spans="1:28" x14ac:dyDescent="0.3">
      <c r="A145" s="3" t="s">
        <v>25</v>
      </c>
      <c r="B145" s="3" t="s">
        <v>147</v>
      </c>
      <c r="C145" s="3" t="s">
        <v>22</v>
      </c>
      <c r="D145" s="8" t="s">
        <v>7</v>
      </c>
      <c r="E145" s="8" t="s">
        <v>77</v>
      </c>
      <c r="F145" s="3" t="s">
        <v>65</v>
      </c>
      <c r="G145" s="6" t="s">
        <v>62</v>
      </c>
      <c r="H145" s="3" t="s">
        <v>74</v>
      </c>
      <c r="I145" s="3" t="s">
        <v>73</v>
      </c>
      <c r="J145" s="3" t="s">
        <v>53</v>
      </c>
      <c r="K145" s="4">
        <f>N145*1.05</f>
        <v>39.690000000000005</v>
      </c>
      <c r="L145" s="4">
        <f t="shared" ref="L145:P145" si="114">O145*1.05</f>
        <v>33.075000000000003</v>
      </c>
      <c r="M145" s="4">
        <f t="shared" si="114"/>
        <v>44.1</v>
      </c>
      <c r="N145" s="4">
        <f t="shared" si="114"/>
        <v>37.800000000000004</v>
      </c>
      <c r="O145" s="4">
        <f t="shared" si="114"/>
        <v>31.5</v>
      </c>
      <c r="P145" s="4">
        <f t="shared" si="114"/>
        <v>42</v>
      </c>
      <c r="Q145" s="5">
        <v>36</v>
      </c>
      <c r="R145" s="5">
        <v>30</v>
      </c>
      <c r="S145" s="5">
        <v>40</v>
      </c>
      <c r="T145" s="5">
        <v>36</v>
      </c>
      <c r="U145" s="5">
        <v>30</v>
      </c>
      <c r="V145" s="5">
        <v>40</v>
      </c>
      <c r="W145" s="5">
        <f>Q145*0.95</f>
        <v>34.199999999999996</v>
      </c>
      <c r="X145" s="5">
        <f>R145*0.9</f>
        <v>27</v>
      </c>
      <c r="Y145" s="5">
        <f>S145</f>
        <v>40</v>
      </c>
      <c r="Z145" s="4">
        <f>W145*0.95</f>
        <v>32.489999999999995</v>
      </c>
      <c r="AA145" s="4">
        <f>X145*0.95</f>
        <v>25.65</v>
      </c>
      <c r="AB145" s="4">
        <f>Y145*0.95</f>
        <v>38</v>
      </c>
    </row>
  </sheetData>
  <autoFilter ref="A2:AB145"/>
  <phoneticPr fontId="10" type="noConversion"/>
  <hyperlinks>
    <hyperlink ref="H45" r:id="rId1"/>
    <hyperlink ref="H123" r:id="rId2"/>
    <hyperlink ref="H60" r:id="rId3"/>
    <hyperlink ref="H32" r:id="rId4"/>
    <hyperlink ref="H28" r:id="rId5"/>
    <hyperlink ref="H143" r:id="rId6"/>
    <hyperlink ref="H142" r:id="rId7"/>
    <hyperlink ref="H141" r:id="rId8"/>
    <hyperlink ref="H135" r:id="rId9"/>
    <hyperlink ref="H136" r:id="rId10"/>
    <hyperlink ref="H137" r:id="rId11"/>
    <hyperlink ref="H138" r:id="rId12"/>
    <hyperlink ref="H126" r:id="rId13"/>
    <hyperlink ref="H83" r:id="rId14"/>
    <hyperlink ref="H84" r:id="rId15"/>
    <hyperlink ref="H124" r:id="rId16"/>
    <hyperlink ref="H125" r:id="rId17"/>
    <hyperlink ref="H31" r:id="rId18"/>
    <hyperlink ref="H144" r:id="rId19"/>
    <hyperlink ref="H141:H144" r:id="rId20" display="https://theicct.org/sites/default/files/publications/ICCT_costs-emission-reduction-tech-HDV_20160229.pdf"/>
    <hyperlink ref="H4" r:id="rId21"/>
    <hyperlink ref="H5" r:id="rId22"/>
    <hyperlink ref="H6" r:id="rId23"/>
    <hyperlink ref="H48" r:id="rId24"/>
    <hyperlink ref="H49" r:id="rId25"/>
    <hyperlink ref="H51" r:id="rId26"/>
    <hyperlink ref="H53" r:id="rId27"/>
    <hyperlink ref="H50" r:id="rId28"/>
    <hyperlink ref="H52" r:id="rId29"/>
    <hyperlink ref="H54" r:id="rId30"/>
    <hyperlink ref="H55" r:id="rId31"/>
    <hyperlink ref="H56" r:id="rId32"/>
    <hyperlink ref="H57" r:id="rId33"/>
    <hyperlink ref="H58" r:id="rId34"/>
    <hyperlink ref="H59" r:id="rId35"/>
    <hyperlink ref="H77:H82" r:id="rId36" display="https://ec.europa.eu/clima/sites/clima/files/transport/vehicles/heavy/docs/hdv_lightweighting_en.pdf"/>
    <hyperlink ref="H91" r:id="rId37"/>
    <hyperlink ref="H92" r:id="rId38"/>
    <hyperlink ref="H93" r:id="rId39"/>
    <hyperlink ref="H94" r:id="rId40"/>
    <hyperlink ref="H95" r:id="rId41"/>
    <hyperlink ref="H96" r:id="rId42"/>
    <hyperlink ref="H97" r:id="rId43"/>
    <hyperlink ref="H98" r:id="rId44"/>
    <hyperlink ref="H99" r:id="rId45"/>
    <hyperlink ref="H100" r:id="rId46"/>
    <hyperlink ref="H101" r:id="rId47"/>
    <hyperlink ref="H102" r:id="rId48"/>
    <hyperlink ref="H103" r:id="rId49"/>
    <hyperlink ref="H104" r:id="rId50"/>
    <hyperlink ref="H105" r:id="rId51"/>
    <hyperlink ref="H106" r:id="rId52"/>
    <hyperlink ref="H107" r:id="rId53"/>
    <hyperlink ref="H108" r:id="rId54"/>
    <hyperlink ref="H121" r:id="rId55"/>
    <hyperlink ref="H122" r:id="rId56"/>
  </hyperlinks>
  <pageMargins left="0.7" right="0.7" top="0.75" bottom="0.75"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2021-04-05T15:46:11Z</dcterms:modified>
</cp:coreProperties>
</file>