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carculator_bus\dev\"/>
    </mc:Choice>
  </mc:AlternateContent>
  <bookViews>
    <workbookView xWindow="-108" yWindow="-108" windowWidth="25812" windowHeight="14028" activeTab="3"/>
  </bookViews>
  <sheets>
    <sheet name="Sheet3" sheetId="21" r:id="rId1"/>
    <sheet name="All buses" sheetId="19" r:id="rId2"/>
    <sheet name="Diesel buses" sheetId="12" r:id="rId3"/>
    <sheet name="Fuel cell buses" sheetId="20" r:id="rId4"/>
    <sheet name="Hybrid buses" sheetId="14" r:id="rId5"/>
    <sheet name="Battery electric buses" sheetId="15" r:id="rId6"/>
    <sheet name="PHEV-buses" sheetId="16" r:id="rId7"/>
    <sheet name="weight composition" sheetId="7" r:id="rId8"/>
    <sheet name="HVAC mass" sheetId="17" r:id="rId9"/>
    <sheet name="Passenger" sheetId="13" r:id="rId10"/>
    <sheet name="Engines mass" sheetId="9" r:id="rId11"/>
    <sheet name="ICEV engines" sheetId="4" r:id="rId12"/>
    <sheet name="BEV motors" sheetId="3" r:id="rId13"/>
    <sheet name="BEV chargers" sheetId="2" r:id="rId14"/>
  </sheets>
  <definedNames>
    <definedName name="_xlnm._FilterDatabase" localSheetId="1" hidden="1">'All buses'!$A$1:$W$181</definedName>
    <definedName name="_xlnm._FilterDatabase" localSheetId="5" hidden="1">'Battery electric buses'!$A$1:$V$34</definedName>
    <definedName name="_xlnm._FilterDatabase" localSheetId="2" hidden="1">'Diesel buses'!$A$1:$R$68</definedName>
  </definedNames>
  <calcPr calcId="162913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7" i="19" l="1"/>
  <c r="F87" i="19"/>
  <c r="V86" i="19"/>
  <c r="F86" i="19"/>
  <c r="V113" i="19"/>
  <c r="F113" i="19"/>
  <c r="V105" i="19"/>
  <c r="F105" i="19"/>
  <c r="V106" i="19"/>
  <c r="F106" i="19"/>
  <c r="V102" i="19"/>
  <c r="P102" i="19"/>
  <c r="F102" i="19"/>
  <c r="V78" i="19"/>
  <c r="F78" i="19"/>
  <c r="V94" i="19"/>
  <c r="V93" i="19"/>
  <c r="F94" i="19"/>
  <c r="F93" i="19"/>
  <c r="V155" i="19"/>
  <c r="P155" i="19"/>
  <c r="F155" i="19"/>
  <c r="V171" i="19"/>
  <c r="F171" i="19"/>
  <c r="V91" i="19"/>
  <c r="V90" i="19"/>
  <c r="F91" i="19"/>
  <c r="F90" i="19"/>
  <c r="V114" i="19"/>
  <c r="F114" i="19"/>
  <c r="V83" i="19"/>
  <c r="F83" i="19"/>
  <c r="V104" i="19"/>
  <c r="F104" i="19"/>
  <c r="V135" i="19"/>
  <c r="P135" i="19"/>
  <c r="F135" i="19"/>
  <c r="V141" i="19"/>
  <c r="P141" i="19"/>
  <c r="F141" i="19"/>
  <c r="V153" i="19"/>
  <c r="F153" i="19"/>
  <c r="V124" i="19"/>
  <c r="P124" i="19"/>
  <c r="F124" i="19"/>
  <c r="V126" i="19"/>
  <c r="P126" i="19"/>
  <c r="F126" i="19"/>
  <c r="V133" i="19"/>
  <c r="F133" i="19"/>
  <c r="V84" i="19"/>
  <c r="F84" i="19"/>
  <c r="V103" i="19"/>
  <c r="F103" i="19"/>
  <c r="V85" i="19"/>
  <c r="F85" i="19"/>
  <c r="V158" i="19"/>
  <c r="F158" i="19"/>
  <c r="V137" i="19"/>
  <c r="P137" i="19"/>
  <c r="F137" i="19"/>
  <c r="V122" i="19"/>
  <c r="F122" i="19"/>
  <c r="V88" i="19"/>
  <c r="F88" i="19"/>
  <c r="V162" i="19"/>
  <c r="P162" i="19"/>
  <c r="F162" i="19"/>
  <c r="V92" i="19"/>
  <c r="F92" i="19"/>
  <c r="V112" i="19"/>
  <c r="F112" i="19"/>
  <c r="V89" i="19"/>
  <c r="F89" i="19"/>
  <c r="V132" i="19"/>
  <c r="F132" i="19"/>
  <c r="V131" i="19"/>
  <c r="F131" i="19"/>
  <c r="V140" i="19"/>
  <c r="P140" i="19"/>
  <c r="F140" i="19"/>
  <c r="V127" i="19"/>
  <c r="P127" i="19"/>
  <c r="F127" i="19"/>
  <c r="V164" i="19"/>
  <c r="P164" i="19"/>
  <c r="F164" i="19"/>
  <c r="V138" i="19"/>
  <c r="P138" i="19"/>
  <c r="F138" i="19"/>
  <c r="V128" i="19"/>
  <c r="F128" i="19"/>
  <c r="V129" i="19"/>
  <c r="F129" i="19"/>
  <c r="V110" i="19"/>
  <c r="F110" i="19"/>
  <c r="V111" i="19"/>
  <c r="F111" i="19"/>
  <c r="V79" i="19"/>
  <c r="F79" i="19"/>
  <c r="V173" i="19"/>
  <c r="F173" i="19"/>
  <c r="V80" i="19"/>
  <c r="F80" i="19"/>
  <c r="V97" i="19"/>
  <c r="F97" i="19"/>
  <c r="V95" i="19"/>
  <c r="F95" i="19"/>
  <c r="V96" i="19"/>
  <c r="F96" i="19"/>
  <c r="V172" i="19"/>
  <c r="F172" i="19"/>
  <c r="V130" i="19"/>
  <c r="F130" i="19"/>
  <c r="V98" i="19"/>
  <c r="F98" i="19"/>
  <c r="V82" i="19"/>
  <c r="F82" i="19"/>
  <c r="V116" i="19"/>
  <c r="P116" i="19"/>
  <c r="F116" i="19"/>
  <c r="V170" i="19"/>
  <c r="V169" i="19"/>
  <c r="F170" i="19"/>
  <c r="F169" i="19"/>
  <c r="V119" i="19"/>
  <c r="F119" i="19"/>
  <c r="V118" i="19"/>
  <c r="P118" i="19"/>
  <c r="F118" i="19"/>
  <c r="V168" i="19"/>
  <c r="F168" i="19"/>
  <c r="V167" i="19"/>
  <c r="F167" i="19"/>
  <c r="V166" i="19"/>
  <c r="F166" i="19"/>
  <c r="V159" i="19"/>
  <c r="F159" i="19"/>
  <c r="V157" i="19"/>
  <c r="F157" i="19"/>
  <c r="V146" i="19"/>
  <c r="L146" i="19"/>
  <c r="F146" i="19"/>
  <c r="V81" i="19"/>
  <c r="F81" i="19"/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5" i="19"/>
  <c r="L29" i="19"/>
  <c r="L30" i="19"/>
  <c r="L32" i="19"/>
  <c r="L36" i="19"/>
  <c r="L38" i="19"/>
  <c r="L40" i="19"/>
  <c r="L41" i="19"/>
  <c r="L42" i="19"/>
  <c r="L43" i="19"/>
  <c r="L44" i="19"/>
  <c r="L49" i="19"/>
  <c r="L58" i="19"/>
  <c r="L59" i="19"/>
  <c r="L60" i="19"/>
  <c r="L61" i="19"/>
  <c r="L62" i="19"/>
  <c r="L63" i="19"/>
  <c r="L64" i="19"/>
  <c r="L65" i="19"/>
  <c r="L66" i="19"/>
  <c r="L67" i="19"/>
  <c r="L68" i="19"/>
  <c r="L74" i="19"/>
  <c r="L75" i="19"/>
  <c r="L76" i="19"/>
  <c r="L99" i="19"/>
  <c r="L100" i="19"/>
  <c r="L174" i="19"/>
  <c r="L175" i="19"/>
  <c r="L176" i="19"/>
  <c r="L177" i="19"/>
  <c r="L178" i="19"/>
  <c r="L180" i="19"/>
  <c r="L181" i="19"/>
  <c r="L2" i="19"/>
  <c r="V177" i="19"/>
  <c r="V176" i="19"/>
  <c r="V175" i="19"/>
  <c r="V174" i="19"/>
  <c r="F177" i="19"/>
  <c r="F176" i="19"/>
  <c r="F175" i="19"/>
  <c r="F181" i="19"/>
  <c r="F174" i="19"/>
  <c r="F180" i="19"/>
  <c r="T75" i="19"/>
  <c r="F75" i="19"/>
  <c r="P74" i="19"/>
  <c r="F74" i="19"/>
  <c r="T73" i="19"/>
  <c r="P73" i="19"/>
  <c r="F73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6" i="19"/>
  <c r="F77" i="19"/>
  <c r="F99" i="19"/>
  <c r="F100" i="19"/>
  <c r="F101" i="19"/>
  <c r="F107" i="19"/>
  <c r="F108" i="19"/>
  <c r="F109" i="19"/>
  <c r="F115" i="19"/>
  <c r="F117" i="19"/>
  <c r="F120" i="19"/>
  <c r="F121" i="19"/>
  <c r="F123" i="19"/>
  <c r="F125" i="19"/>
  <c r="F134" i="19"/>
  <c r="F136" i="19"/>
  <c r="F139" i="19"/>
  <c r="F142" i="19"/>
  <c r="F143" i="19"/>
  <c r="F144" i="19"/>
  <c r="F145" i="19"/>
  <c r="F147" i="19"/>
  <c r="F148" i="19"/>
  <c r="F149" i="19"/>
  <c r="F150" i="19"/>
  <c r="F151" i="19"/>
  <c r="F152" i="19"/>
  <c r="F154" i="19"/>
  <c r="F156" i="19"/>
  <c r="F160" i="19"/>
  <c r="F161" i="19"/>
  <c r="F163" i="19"/>
  <c r="F165" i="19"/>
  <c r="F178" i="19"/>
  <c r="F179" i="19"/>
  <c r="F2" i="19"/>
  <c r="P3" i="19"/>
  <c r="P4" i="19"/>
  <c r="P7" i="19"/>
  <c r="P8" i="19"/>
  <c r="P9" i="19"/>
  <c r="P10" i="19"/>
  <c r="P11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8" i="19"/>
  <c r="P49" i="19"/>
  <c r="P51" i="19"/>
  <c r="P53" i="19"/>
  <c r="P54" i="19"/>
  <c r="P55" i="19"/>
  <c r="P56" i="19"/>
  <c r="P57" i="19"/>
  <c r="P58" i="19"/>
  <c r="P59" i="19"/>
  <c r="P60" i="19"/>
  <c r="P61" i="19"/>
  <c r="P63" i="19"/>
  <c r="P64" i="19"/>
  <c r="P65" i="19"/>
  <c r="P66" i="19"/>
  <c r="P67" i="19"/>
  <c r="P68" i="19"/>
  <c r="P76" i="19"/>
  <c r="P77" i="19"/>
  <c r="P99" i="19"/>
  <c r="P100" i="19"/>
  <c r="P101" i="19"/>
  <c r="P107" i="19"/>
  <c r="P108" i="19"/>
  <c r="P109" i="19"/>
  <c r="P115" i="19"/>
  <c r="P117" i="19"/>
  <c r="P120" i="19"/>
  <c r="P121" i="19"/>
  <c r="P123" i="19"/>
  <c r="P125" i="19"/>
  <c r="P134" i="19"/>
  <c r="P136" i="19"/>
  <c r="P139" i="19"/>
  <c r="P142" i="19"/>
  <c r="P143" i="19"/>
  <c r="P144" i="19"/>
  <c r="P145" i="19"/>
  <c r="P147" i="19"/>
  <c r="P148" i="19"/>
  <c r="P149" i="19"/>
  <c r="P150" i="19"/>
  <c r="P151" i="19"/>
  <c r="P152" i="19"/>
  <c r="P154" i="19"/>
  <c r="P156" i="19"/>
  <c r="P160" i="19"/>
  <c r="P161" i="19"/>
  <c r="P163" i="19"/>
  <c r="P165" i="19"/>
  <c r="P178" i="19"/>
  <c r="P179" i="19"/>
  <c r="P2" i="19"/>
  <c r="V100" i="19"/>
  <c r="V101" i="19"/>
  <c r="V107" i="19"/>
  <c r="V108" i="19"/>
  <c r="V109" i="19"/>
  <c r="V115" i="19"/>
  <c r="V117" i="19"/>
  <c r="V120" i="19"/>
  <c r="V121" i="19"/>
  <c r="V123" i="19"/>
  <c r="V125" i="19"/>
  <c r="V134" i="19"/>
  <c r="V136" i="19"/>
  <c r="V139" i="19"/>
  <c r="V142" i="19"/>
  <c r="V143" i="19"/>
  <c r="V144" i="19"/>
  <c r="V145" i="19"/>
  <c r="V147" i="19"/>
  <c r="V148" i="19"/>
  <c r="V149" i="19"/>
  <c r="V150" i="19"/>
  <c r="V151" i="19"/>
  <c r="V152" i="19"/>
  <c r="V154" i="19"/>
  <c r="V156" i="19"/>
  <c r="V160" i="19"/>
  <c r="V161" i="19"/>
  <c r="V163" i="19"/>
  <c r="V165" i="19"/>
  <c r="V99" i="19"/>
  <c r="V77" i="19"/>
  <c r="V76" i="19"/>
  <c r="T68" i="19"/>
  <c r="V68" i="19" s="1"/>
  <c r="T67" i="19"/>
  <c r="V67" i="19" s="1"/>
  <c r="T66" i="19"/>
  <c r="V66" i="19" s="1"/>
  <c r="T65" i="19"/>
  <c r="V65" i="19" s="1"/>
  <c r="T64" i="19"/>
  <c r="V64" i="19" s="1"/>
  <c r="T63" i="19"/>
  <c r="V63" i="19" s="1"/>
  <c r="T57" i="19"/>
  <c r="V57" i="19" s="1"/>
  <c r="T56" i="19"/>
  <c r="V56" i="19" s="1"/>
  <c r="T55" i="19"/>
  <c r="V55" i="19" s="1"/>
  <c r="T54" i="19"/>
  <c r="V54" i="19" s="1"/>
  <c r="T53" i="19"/>
  <c r="V53" i="19" s="1"/>
  <c r="T52" i="19"/>
  <c r="V52" i="19" s="1"/>
  <c r="T51" i="19"/>
  <c r="V51" i="19" s="1"/>
  <c r="T50" i="19"/>
  <c r="V50" i="19" s="1"/>
  <c r="T49" i="19"/>
  <c r="V49" i="19" s="1"/>
  <c r="T48" i="19"/>
  <c r="V48" i="19" s="1"/>
  <c r="T47" i="19"/>
  <c r="V47" i="19" s="1"/>
  <c r="T46" i="19"/>
  <c r="V46" i="19" s="1"/>
  <c r="T45" i="19"/>
  <c r="V45" i="19" s="1"/>
  <c r="T44" i="19"/>
  <c r="V44" i="19" s="1"/>
  <c r="T43" i="19"/>
  <c r="V43" i="19" s="1"/>
  <c r="T42" i="19"/>
  <c r="V42" i="19" s="1"/>
  <c r="T41" i="19"/>
  <c r="V41" i="19" s="1"/>
  <c r="T40" i="19"/>
  <c r="V40" i="19" s="1"/>
  <c r="T39" i="19"/>
  <c r="V39" i="19" s="1"/>
  <c r="T38" i="19"/>
  <c r="V38" i="19" s="1"/>
  <c r="T37" i="19"/>
  <c r="V37" i="19" s="1"/>
  <c r="T36" i="19"/>
  <c r="V36" i="19" s="1"/>
  <c r="T35" i="19"/>
  <c r="V35" i="19" s="1"/>
  <c r="T34" i="19"/>
  <c r="V34" i="19" s="1"/>
  <c r="T33" i="19"/>
  <c r="V33" i="19" s="1"/>
  <c r="T32" i="19"/>
  <c r="V32" i="19" s="1"/>
  <c r="T31" i="19"/>
  <c r="V31" i="19" s="1"/>
  <c r="T30" i="19"/>
  <c r="V30" i="19" s="1"/>
  <c r="T29" i="19"/>
  <c r="V29" i="19" s="1"/>
  <c r="T28" i="19"/>
  <c r="V28" i="19" s="1"/>
  <c r="T27" i="19"/>
  <c r="V27" i="19" s="1"/>
  <c r="T26" i="19"/>
  <c r="V26" i="19" s="1"/>
  <c r="T25" i="19"/>
  <c r="V25" i="19" s="1"/>
  <c r="T24" i="19"/>
  <c r="V24" i="19" s="1"/>
  <c r="T23" i="19"/>
  <c r="V23" i="19" s="1"/>
  <c r="T22" i="19"/>
  <c r="V22" i="19" s="1"/>
  <c r="T21" i="19"/>
  <c r="V21" i="19" s="1"/>
  <c r="T20" i="19"/>
  <c r="V20" i="19" s="1"/>
  <c r="T19" i="19"/>
  <c r="V19" i="19" s="1"/>
  <c r="T18" i="19"/>
  <c r="V18" i="19" s="1"/>
  <c r="T17" i="19"/>
  <c r="V17" i="19" s="1"/>
  <c r="T16" i="19"/>
  <c r="V16" i="19" s="1"/>
  <c r="T15" i="19"/>
  <c r="V15" i="19" s="1"/>
  <c r="T14" i="19"/>
  <c r="V14" i="19" s="1"/>
  <c r="T13" i="19"/>
  <c r="V13" i="19" s="1"/>
  <c r="T11" i="19"/>
  <c r="V11" i="19" s="1"/>
  <c r="T10" i="19"/>
  <c r="V10" i="19" s="1"/>
  <c r="T8" i="19"/>
  <c r="V8" i="19" s="1"/>
  <c r="T4" i="19"/>
  <c r="V4" i="19" s="1"/>
  <c r="T3" i="19"/>
  <c r="V3" i="19" s="1"/>
  <c r="T2" i="19"/>
  <c r="V2" i="19" s="1"/>
  <c r="N2" i="20"/>
  <c r="G23" i="7" l="1"/>
  <c r="H23" i="7"/>
  <c r="I23" i="7"/>
  <c r="J23" i="7"/>
  <c r="K23" i="7"/>
  <c r="L23" i="7"/>
  <c r="F23" i="7"/>
  <c r="O3" i="12" l="1"/>
  <c r="O4" i="12"/>
  <c r="O8" i="12"/>
  <c r="O10" i="12"/>
  <c r="O11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63" i="12"/>
  <c r="O64" i="12"/>
  <c r="O65" i="12"/>
  <c r="O66" i="12"/>
  <c r="O67" i="12"/>
  <c r="O68" i="12"/>
  <c r="O2" i="12"/>
  <c r="I24" i="7" l="1"/>
  <c r="I25" i="7"/>
  <c r="L25" i="7" l="1"/>
  <c r="L9" i="7"/>
  <c r="L10" i="7"/>
  <c r="L11" i="7"/>
  <c r="L24" i="7" s="1"/>
  <c r="L12" i="7"/>
  <c r="L13" i="7"/>
  <c r="L14" i="7"/>
  <c r="L15" i="7"/>
  <c r="L16" i="7"/>
  <c r="L17" i="7"/>
  <c r="L18" i="7"/>
  <c r="L8" i="7"/>
  <c r="L19" i="7" s="1"/>
  <c r="J19" i="7"/>
  <c r="J9" i="7"/>
  <c r="J10" i="7"/>
  <c r="J11" i="7"/>
  <c r="J12" i="7"/>
  <c r="J13" i="7"/>
  <c r="J14" i="7"/>
  <c r="J15" i="7"/>
  <c r="J16" i="7"/>
  <c r="J17" i="7"/>
  <c r="J18" i="7"/>
  <c r="J8" i="7"/>
  <c r="I19" i="7"/>
  <c r="I9" i="7"/>
  <c r="I10" i="7"/>
  <c r="I11" i="7"/>
  <c r="I12" i="7"/>
  <c r="I13" i="7"/>
  <c r="I14" i="7"/>
  <c r="I15" i="7"/>
  <c r="I16" i="7"/>
  <c r="I17" i="7"/>
  <c r="I18" i="7"/>
  <c r="I8" i="7"/>
  <c r="H19" i="7"/>
  <c r="H8" i="7"/>
  <c r="H9" i="7"/>
  <c r="H10" i="7"/>
  <c r="H11" i="7"/>
  <c r="H12" i="7"/>
  <c r="H13" i="7"/>
  <c r="H14" i="7"/>
  <c r="H15" i="7"/>
  <c r="H16" i="7"/>
  <c r="H17" i="7"/>
  <c r="H18" i="7"/>
  <c r="H7" i="7"/>
  <c r="H24" i="7" l="1"/>
  <c r="H25" i="7" l="1"/>
  <c r="F24" i="7" l="1"/>
  <c r="F25" i="7"/>
  <c r="K24" i="7"/>
  <c r="K25" i="7"/>
  <c r="J24" i="7"/>
  <c r="J25" i="7"/>
  <c r="G24" i="7"/>
  <c r="G17" i="7"/>
  <c r="G25" i="7"/>
  <c r="G20" i="7" l="1"/>
  <c r="G21" i="7" l="1"/>
  <c r="C5" i="2"/>
  <c r="B5" i="2"/>
</calcChain>
</file>

<file path=xl/sharedStrings.xml><?xml version="1.0" encoding="utf-8"?>
<sst xmlns="http://schemas.openxmlformats.org/spreadsheetml/2006/main" count="2169" uniqueCount="333">
  <si>
    <t>kW</t>
  </si>
  <si>
    <t>kg</t>
  </si>
  <si>
    <t>kw</t>
  </si>
  <si>
    <t>Electric motors</t>
  </si>
  <si>
    <t>Onboard chargers</t>
  </si>
  <si>
    <t>hp to kW</t>
  </si>
  <si>
    <t>Manufacturer</t>
  </si>
  <si>
    <t>Cummins</t>
  </si>
  <si>
    <t>Isuzu</t>
  </si>
  <si>
    <t>Peterbilt</t>
  </si>
  <si>
    <t>Combustion engine</t>
  </si>
  <si>
    <t>kg/kW</t>
  </si>
  <si>
    <t>Powertrain</t>
  </si>
  <si>
    <t>Electrical system</t>
  </si>
  <si>
    <t>Chassis system</t>
  </si>
  <si>
    <t>Other</t>
  </si>
  <si>
    <t>Cabin</t>
  </si>
  <si>
    <t>Engine system</t>
  </si>
  <si>
    <t>Coolant system</t>
  </si>
  <si>
    <t>Fuel system</t>
  </si>
  <si>
    <t>Exhaust system</t>
  </si>
  <si>
    <t>Transmission system</t>
  </si>
  <si>
    <t>Frame</t>
  </si>
  <si>
    <t>Suspension</t>
  </si>
  <si>
    <t>Braking system</t>
  </si>
  <si>
    <t>Wheels and tires</t>
  </si>
  <si>
    <t>Body system</t>
  </si>
  <si>
    <t>https://ec.europa.eu/clima/sites/clima/files/transport/vehicles/heavy/docs/hdv_lightweighting_en.pdf</t>
  </si>
  <si>
    <t>p.34</t>
  </si>
  <si>
    <t>in light green</t>
  </si>
  <si>
    <t>Payload</t>
  </si>
  <si>
    <t>Glider mass</t>
  </si>
  <si>
    <t>Drivetrain</t>
  </si>
  <si>
    <t>Engine</t>
  </si>
  <si>
    <t>Gross weight</t>
  </si>
  <si>
    <t>Lightweighting - 2020</t>
  </si>
  <si>
    <t>Lightweighting - 2030</t>
  </si>
  <si>
    <t>Lightweighting - 2050</t>
  </si>
  <si>
    <t>Lightweighting cost €/kg - 2020</t>
  </si>
  <si>
    <t>Lightweighting cost €/kg - 2030</t>
  </si>
  <si>
    <t>Lightweighting cost €/kg - 2050</t>
  </si>
  <si>
    <t>FPT</t>
  </si>
  <si>
    <t>Diesel</t>
  </si>
  <si>
    <t>CNG</t>
  </si>
  <si>
    <t>Brusa</t>
  </si>
  <si>
    <t>Toyota Prius</t>
  </si>
  <si>
    <t>in kilograms</t>
  </si>
  <si>
    <t>Type</t>
  </si>
  <si>
    <t>diesel</t>
  </si>
  <si>
    <t>cng</t>
  </si>
  <si>
    <t>Diesel engine</t>
  </si>
  <si>
    <t>CNG engine</t>
  </si>
  <si>
    <t>Electric motor</t>
  </si>
  <si>
    <t>Model</t>
  </si>
  <si>
    <t>Source</t>
  </si>
  <si>
    <t>Volvo</t>
  </si>
  <si>
    <t>Mercedes</t>
  </si>
  <si>
    <t>MAN</t>
  </si>
  <si>
    <t>VDL</t>
  </si>
  <si>
    <t>Scania</t>
  </si>
  <si>
    <t>Make</t>
  </si>
  <si>
    <t>Mercedes-Benz</t>
  </si>
  <si>
    <t>Citaro</t>
  </si>
  <si>
    <t>Setra</t>
  </si>
  <si>
    <t>Connecto</t>
  </si>
  <si>
    <t>City</t>
  </si>
  <si>
    <t>S 319</t>
  </si>
  <si>
    <t>Neoplan</t>
  </si>
  <si>
    <t>Cityliner</t>
  </si>
  <si>
    <t>S 417</t>
  </si>
  <si>
    <t>S 416</t>
  </si>
  <si>
    <t>S 417 UL</t>
  </si>
  <si>
    <t>S 415 H</t>
  </si>
  <si>
    <t>Tourismo</t>
  </si>
  <si>
    <t>Coach</t>
  </si>
  <si>
    <t>S 416 GT-HD</t>
  </si>
  <si>
    <t>Length</t>
  </si>
  <si>
    <t>Height</t>
  </si>
  <si>
    <t>Pass. Capacity</t>
  </si>
  <si>
    <t>Curb weight</t>
  </si>
  <si>
    <t>Width</t>
  </si>
  <si>
    <t>S 516 HD</t>
  </si>
  <si>
    <t>S 431 DT</t>
  </si>
  <si>
    <t>S 516+</t>
  </si>
  <si>
    <t>Connecto-G</t>
  </si>
  <si>
    <t>Power [kW]</t>
  </si>
  <si>
    <t>Fuel tank cap. [l]</t>
  </si>
  <si>
    <t>Bova</t>
  </si>
  <si>
    <t>XHD 139 D430</t>
  </si>
  <si>
    <t>Double deck</t>
  </si>
  <si>
    <t>Van Hool</t>
  </si>
  <si>
    <t>T916 Astron</t>
  </si>
  <si>
    <t>Single deck</t>
  </si>
  <si>
    <t>EVOBUS</t>
  </si>
  <si>
    <t>DAF/Berkhof</t>
  </si>
  <si>
    <t>927 SD3</t>
  </si>
  <si>
    <t>Travego</t>
  </si>
  <si>
    <t>S 328 DT</t>
  </si>
  <si>
    <t>B12B</t>
  </si>
  <si>
    <t>SB 4000</t>
  </si>
  <si>
    <t>FHD 13.380</t>
  </si>
  <si>
    <t>Bus SB 4000</t>
  </si>
  <si>
    <t>K124 IB</t>
  </si>
  <si>
    <t>FHD 13.340</t>
  </si>
  <si>
    <t>Axle number</t>
  </si>
  <si>
    <t>N316SHD</t>
  </si>
  <si>
    <t>N1116</t>
  </si>
  <si>
    <t>Jonkheere/Volvo</t>
  </si>
  <si>
    <t>N122L</t>
  </si>
  <si>
    <t>O404 15R</t>
  </si>
  <si>
    <t>Tourismo O350</t>
  </si>
  <si>
    <t>O 350RHD</t>
  </si>
  <si>
    <t>B12 Mistral</t>
  </si>
  <si>
    <t>Leyland</t>
  </si>
  <si>
    <t>Olympian</t>
  </si>
  <si>
    <t>XHD120.D340</t>
  </si>
  <si>
    <t>SETRA</t>
  </si>
  <si>
    <t>T917</t>
  </si>
  <si>
    <t>TD 927 Astromega</t>
  </si>
  <si>
    <t>Irizar K124</t>
  </si>
  <si>
    <t>Evobus D8553</t>
  </si>
  <si>
    <t>TD927 Astromega</t>
  </si>
  <si>
    <t>VDL Scania</t>
  </si>
  <si>
    <t>Axial 100</t>
  </si>
  <si>
    <t>https://www.iru.org/sites/default/files/2016-01/en-nea-bus-2007.pdf</t>
  </si>
  <si>
    <t>Average passenger</t>
  </si>
  <si>
    <t>Weight [kg]</t>
  </si>
  <si>
    <t>Average luggage</t>
  </si>
  <si>
    <t>Luggage volume [m3]</t>
  </si>
  <si>
    <t>7.1-13.3</t>
  </si>
  <si>
    <t>7.2-11.1</t>
  </si>
  <si>
    <t>Cooling cap. [kW]</t>
  </si>
  <si>
    <t>Heating cap. [kW]</t>
  </si>
  <si>
    <t>Deck number</t>
  </si>
  <si>
    <t>Articulated?</t>
  </si>
  <si>
    <t>No</t>
  </si>
  <si>
    <t>Yes</t>
  </si>
  <si>
    <t>FHD 15 430</t>
  </si>
  <si>
    <t>Plaxton B12M</t>
  </si>
  <si>
    <t>Power, combustion [kW]</t>
  </si>
  <si>
    <t>Power, electric [kW]</t>
  </si>
  <si>
    <t>Irizar, i3LE</t>
  </si>
  <si>
    <t>Irizar, i4</t>
  </si>
  <si>
    <t>https://www.scania.com/content/dam/scanianoe/market/master/products-and-services/buses-and-Coaches/novali/brochures/product-brochure-scania-irizar.pdf</t>
  </si>
  <si>
    <t>A507</t>
  </si>
  <si>
    <t>A508</t>
  </si>
  <si>
    <t>A308</t>
  </si>
  <si>
    <t>A309</t>
  </si>
  <si>
    <t>Midibus</t>
  </si>
  <si>
    <t>OmniTown</t>
  </si>
  <si>
    <t>Optare</t>
  </si>
  <si>
    <t>Versa</t>
  </si>
  <si>
    <t>Solo, Slimline</t>
  </si>
  <si>
    <t>https://static1.squarespace.com/static/5318a7c0e4b03ba2018b69f4/t/5ca1e0ae15fcc094af86f36a/1554112689484/Solo+Spec+Sheet+Oct+2018+AW+8pp.pdf</t>
  </si>
  <si>
    <t>Onboard charger [kW]</t>
  </si>
  <si>
    <t>Battery cap. [kWh]</t>
  </si>
  <si>
    <t>Metrocity</t>
  </si>
  <si>
    <t>Electrcity use [kWh/km]</t>
  </si>
  <si>
    <t>Battery type</t>
  </si>
  <si>
    <t>LiFePO4</t>
  </si>
  <si>
    <t>Otokar</t>
  </si>
  <si>
    <t>Elektra</t>
  </si>
  <si>
    <t>LFP</t>
  </si>
  <si>
    <t>Rampini</t>
  </si>
  <si>
    <t>E12</t>
  </si>
  <si>
    <t>Single</t>
  </si>
  <si>
    <t>Safra</t>
  </si>
  <si>
    <t>Businova</t>
  </si>
  <si>
    <t>https://www.vdv.de/zeeus-ebus-report-internet.pdfx</t>
  </si>
  <si>
    <t>Skoda</t>
  </si>
  <si>
    <t>Perun HE</t>
  </si>
  <si>
    <t>Perun HP</t>
  </si>
  <si>
    <t>26Tr</t>
  </si>
  <si>
    <t>27Tr</t>
  </si>
  <si>
    <t>Trolleybus</t>
  </si>
  <si>
    <t>Charging type</t>
  </si>
  <si>
    <t>Plug-in</t>
  </si>
  <si>
    <t>In motion</t>
  </si>
  <si>
    <t>NMC</t>
  </si>
  <si>
    <t>LTO</t>
  </si>
  <si>
    <t>Solaris</t>
  </si>
  <si>
    <t xml:space="preserve">Urbino 8.9 LE </t>
  </si>
  <si>
    <t>Urbino 12</t>
  </si>
  <si>
    <t>Urbino 18</t>
  </si>
  <si>
    <t>Trollino 12</t>
  </si>
  <si>
    <t>Trollino 18</t>
  </si>
  <si>
    <t>LiFePO4/LTO</t>
  </si>
  <si>
    <t>SOR</t>
  </si>
  <si>
    <t>EBN 11</t>
  </si>
  <si>
    <t>EBN 10.5</t>
  </si>
  <si>
    <t>Li</t>
  </si>
  <si>
    <t>Temsa</t>
  </si>
  <si>
    <t>MD9 electriCITY</t>
  </si>
  <si>
    <t>Avenue EV</t>
  </si>
  <si>
    <t>Overhead</t>
  </si>
  <si>
    <t>Ursus Bus</t>
  </si>
  <si>
    <t>Ekovolt</t>
  </si>
  <si>
    <t>City Smile</t>
  </si>
  <si>
    <t>Exqui.City</t>
  </si>
  <si>
    <t>Citea LLE-99</t>
  </si>
  <si>
    <t>Citea SLF-120</t>
  </si>
  <si>
    <t>Citea SLFA-180</t>
  </si>
  <si>
    <t>Vectia</t>
  </si>
  <si>
    <t>Veris.12</t>
  </si>
  <si>
    <t>80/300</t>
  </si>
  <si>
    <t>80/450</t>
  </si>
  <si>
    <t>Charging rate [kW]</t>
  </si>
  <si>
    <t>Charing time [h]</t>
  </si>
  <si>
    <t>3/6</t>
  </si>
  <si>
    <t>4/6</t>
  </si>
  <si>
    <t>10m</t>
  </si>
  <si>
    <t>1.33/5 kWh/m</t>
  </si>
  <si>
    <t>1.33/7.5 kWh/m</t>
  </si>
  <si>
    <t>1 kWh/m</t>
  </si>
  <si>
    <t>1 to 2</t>
  </si>
  <si>
    <t>40m</t>
  </si>
  <si>
    <t>15m</t>
  </si>
  <si>
    <t>Charging time [h]</t>
  </si>
  <si>
    <t>3/5m</t>
  </si>
  <si>
    <t>7900 Electric Hybrid</t>
  </si>
  <si>
    <t>3-6m</t>
  </si>
  <si>
    <t>7900 Electric</t>
  </si>
  <si>
    <t>Operating time [h/day]</t>
  </si>
  <si>
    <t>Distance [km/day]</t>
  </si>
  <si>
    <t>50-60</t>
  </si>
  <si>
    <t>Minibus, 5t</t>
  </si>
  <si>
    <t>Midibus, 12t</t>
  </si>
  <si>
    <t>Single deck, city bus, 19t</t>
  </si>
  <si>
    <t>Single deck, city bus, 28t</t>
  </si>
  <si>
    <t>Double deck, city bus, 26t</t>
  </si>
  <si>
    <t>Single deck, coach, 19t</t>
  </si>
  <si>
    <t>Double deck, coach, 26t</t>
  </si>
  <si>
    <t>Curb mass</t>
  </si>
  <si>
    <t>average curb mass from "Diesel buses" tab</t>
  </si>
  <si>
    <t>rigid, 2 axles</t>
  </si>
  <si>
    <t>articulated, 3 axles</t>
  </si>
  <si>
    <t>rigid, 3 axles</t>
  </si>
  <si>
    <t>source</t>
  </si>
  <si>
    <t>https://www.mcc-hvac.com/wp-content/uploads/2014/11/MCC-Catalog-Nov-2014-Web.pdf</t>
  </si>
  <si>
    <t>Mass [kg]</t>
  </si>
  <si>
    <t>Eco 136 - V24</t>
  </si>
  <si>
    <t>Eco 136 - V28</t>
  </si>
  <si>
    <t>Eco 136 - V32</t>
  </si>
  <si>
    <t>Fuel tank cap. [kg]</t>
  </si>
  <si>
    <t>Row Labels</t>
  </si>
  <si>
    <t>Grand Total</t>
  </si>
  <si>
    <t>Count of Curb weight</t>
  </si>
  <si>
    <t>Articulated</t>
  </si>
  <si>
    <t>A 330 FC</t>
  </si>
  <si>
    <t>H2 conusmption [kg/km]</t>
  </si>
  <si>
    <t>Battery capacity [kWh]</t>
  </si>
  <si>
    <t>Range [km]</t>
  </si>
  <si>
    <t>https://www.urban-transport-magazine.com/en/35-new-van-hool-hydrogen-buses-for-rvk-cologne/</t>
  </si>
  <si>
    <t>New Flyer</t>
  </si>
  <si>
    <t>Xcelsior</t>
  </si>
  <si>
    <t>Fuel tank [kg H2]</t>
  </si>
  <si>
    <t>https://www.nrel.gov/docs/fy21osti/75583.pdf</t>
  </si>
  <si>
    <t>https://www.nrel.gov/docs/fy21osti/75583.pdf
https://www.nrel.gov/docs/fy21osti/78078.pdf</t>
  </si>
  <si>
    <t>Fuel cell</t>
  </si>
  <si>
    <t>Power combustion [kW]</t>
  </si>
  <si>
    <t>Power electric [kW]</t>
  </si>
  <si>
    <t>Diesel hybrid</t>
  </si>
  <si>
    <t>Electric</t>
  </si>
  <si>
    <t>Karsan</t>
  </si>
  <si>
    <t>Avancity</t>
  </si>
  <si>
    <t>NABI</t>
  </si>
  <si>
    <t>BRT-07</t>
  </si>
  <si>
    <t>Energy storage [kWh]</t>
  </si>
  <si>
    <t>Full type</t>
  </si>
  <si>
    <t>Opportunity</t>
  </si>
  <si>
    <t>Midi</t>
  </si>
  <si>
    <t>Artic.?</t>
  </si>
  <si>
    <t>Artic.</t>
  </si>
  <si>
    <t>Double</t>
  </si>
  <si>
    <t>Urbino 12 LE lite hybrid</t>
  </si>
  <si>
    <t>Urbine 18 hybrid</t>
  </si>
  <si>
    <t>Xcelsior DE</t>
  </si>
  <si>
    <t>Xcelsoir CNG</t>
  </si>
  <si>
    <t>Xcelsior Trolley</t>
  </si>
  <si>
    <t>Xcelsior Charge NG</t>
  </si>
  <si>
    <t>Fontal area</t>
  </si>
  <si>
    <t>BYD</t>
  </si>
  <si>
    <t>Hyundai</t>
  </si>
  <si>
    <t>A 308 citybus</t>
  </si>
  <si>
    <t>7900 Electric hybrid</t>
  </si>
  <si>
    <t>Higer</t>
  </si>
  <si>
    <t>Chariot e-Bus</t>
  </si>
  <si>
    <t>EBN 9.5</t>
  </si>
  <si>
    <t>26 Tr</t>
  </si>
  <si>
    <t>NS 12</t>
  </si>
  <si>
    <t>K9</t>
  </si>
  <si>
    <t>Linkker</t>
  </si>
  <si>
    <t>12+ LE</t>
  </si>
  <si>
    <t>Yutong</t>
  </si>
  <si>
    <t>E12LF</t>
  </si>
  <si>
    <t>Irizar</t>
  </si>
  <si>
    <t>i2e</t>
  </si>
  <si>
    <t>Heuliez</t>
  </si>
  <si>
    <t>GX 337 Elec</t>
  </si>
  <si>
    <t>Bluebus</t>
  </si>
  <si>
    <t>12m</t>
  </si>
  <si>
    <t>Alstom</t>
  </si>
  <si>
    <t>Aptis</t>
  </si>
  <si>
    <t>Sileo</t>
  </si>
  <si>
    <t>S12</t>
  </si>
  <si>
    <t>S10</t>
  </si>
  <si>
    <t>Göppel</t>
  </si>
  <si>
    <t>G58</t>
  </si>
  <si>
    <t>Hess</t>
  </si>
  <si>
    <t>Swiss Primove</t>
  </si>
  <si>
    <t>evopro</t>
  </si>
  <si>
    <t>Modulo C68e</t>
  </si>
  <si>
    <t>Tr187.2</t>
  </si>
  <si>
    <t>A 330T</t>
  </si>
  <si>
    <t>Ebusco</t>
  </si>
  <si>
    <t>2.1 HV</t>
  </si>
  <si>
    <t>Solo EV</t>
  </si>
  <si>
    <t>2.0</t>
  </si>
  <si>
    <t>T70116</t>
  </si>
  <si>
    <t>K9-13C</t>
  </si>
  <si>
    <t>Citywide LE4</t>
  </si>
  <si>
    <t>HAW</t>
  </si>
  <si>
    <t>12 LE</t>
  </si>
  <si>
    <t>18 LE</t>
  </si>
  <si>
    <t>TOSA</t>
  </si>
  <si>
    <t>Articulated Bus</t>
  </si>
  <si>
    <t>SwissTrolley BGT-N2D</t>
  </si>
  <si>
    <t>Light Tram BG-GT-N2D</t>
  </si>
  <si>
    <t>ADL</t>
  </si>
  <si>
    <t>Enviro400 VE</t>
  </si>
  <si>
    <t>Versa EV</t>
  </si>
  <si>
    <t>S18</t>
  </si>
  <si>
    <t>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</si>
</sst>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£&quot;* #,##0.00_-;\-&quot;£&quot;* #,##0.00_-;_-&quot;£&quot;* &quot;-&quot;??_-;_-@_-"/>
    <numFmt numFmtId="165" formatCode="0.000"/>
    <numFmt numFmtId="166" formatCode="_-[$€-2]\ * #,##0.00_-;\-[$€-2]\ * #,##0.00_-;_-[$€-2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5" fontId="0" fillId="0" borderId="0" xfId="0" applyNumberFormat="1"/>
    <xf numFmtId="0" fontId="2" fillId="0" borderId="0" xfId="0" applyFont="1"/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2"/>
    <xf numFmtId="0" fontId="0" fillId="2" borderId="0" xfId="0" applyFill="1"/>
    <xf numFmtId="1" fontId="0" fillId="2" borderId="0" xfId="0" applyNumberFormat="1" applyFill="1"/>
    <xf numFmtId="9" fontId="0" fillId="0" borderId="0" xfId="4" applyFont="1"/>
    <xf numFmtId="166" fontId="0" fillId="0" borderId="0" xfId="3" applyNumberFormat="1" applyFont="1"/>
    <xf numFmtId="1" fontId="0" fillId="0" borderId="0" xfId="0" applyNumberFormat="1" applyFill="1"/>
    <xf numFmtId="0" fontId="6" fillId="0" borderId="0" xfId="0" applyFont="1"/>
    <xf numFmtId="2" fontId="0" fillId="0" borderId="0" xfId="0" applyNumberFormat="1"/>
    <xf numFmtId="49" fontId="0" fillId="0" borderId="0" xfId="0" applyNumberFormat="1"/>
    <xf numFmtId="0" fontId="0" fillId="0" borderId="0" xfId="0" applyFill="1"/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0" fillId="3" borderId="0" xfId="0" applyNumberFormat="1" applyFill="1"/>
    <xf numFmtId="0" fontId="0" fillId="3" borderId="0" xfId="0" applyFill="1"/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/>
    <xf numFmtId="0" fontId="0" fillId="0" borderId="0" xfId="0" quotePrefix="1"/>
  </cellXfs>
  <cellStyles count="5">
    <cellStyle name="Currency" xfId="3" builtinId="4"/>
    <cellStyle name="Hyperlink" xfId="2" builtinId="8"/>
    <cellStyle name="Normal" xfId="0" builtinId="0"/>
    <cellStyle name="Normal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[Assumptions and data for buses.xlsx]Sheet3!PivotTable2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Sheet3!$A$2:$A$25</c:f>
              <c:multiLvlStrCache>
                <c:ptCount val="12"/>
                <c:lvl>
                  <c:pt idx="0">
                    <c:v>Articulated</c:v>
                  </c:pt>
                  <c:pt idx="1">
                    <c:v>Double deck</c:v>
                  </c:pt>
                  <c:pt idx="2">
                    <c:v>Midibus</c:v>
                  </c:pt>
                  <c:pt idx="3">
                    <c:v>Single deck</c:v>
                  </c:pt>
                  <c:pt idx="4">
                    <c:v>Double deck</c:v>
                  </c:pt>
                  <c:pt idx="5">
                    <c:v>Single deck</c:v>
                  </c:pt>
                  <c:pt idx="6">
                    <c:v>Single deck</c:v>
                  </c:pt>
                  <c:pt idx="7">
                    <c:v>Midibus</c:v>
                  </c:pt>
                  <c:pt idx="8">
                    <c:v>Single</c:v>
                  </c:pt>
                  <c:pt idx="9">
                    <c:v>Trolleybus</c:v>
                  </c:pt>
                  <c:pt idx="10">
                    <c:v>Single deck</c:v>
                  </c:pt>
                  <c:pt idx="11">
                    <c:v>Single</c:v>
                  </c:pt>
                </c:lvl>
                <c:lvl>
                  <c:pt idx="0">
                    <c:v>City</c:v>
                  </c:pt>
                  <c:pt idx="4">
                    <c:v>Coach</c:v>
                  </c:pt>
                  <c:pt idx="6">
                    <c:v>City</c:v>
                  </c:pt>
                  <c:pt idx="7">
                    <c:v>City</c:v>
                  </c:pt>
                  <c:pt idx="10">
                    <c:v>City</c:v>
                  </c:pt>
                  <c:pt idx="11">
                    <c:v>City</c:v>
                  </c:pt>
                </c:lvl>
                <c:lvl>
                  <c:pt idx="0">
                    <c:v>Diesel</c:v>
                  </c:pt>
                  <c:pt idx="6">
                    <c:v>Diesel hybrid</c:v>
                  </c:pt>
                  <c:pt idx="7">
                    <c:v>Electric</c:v>
                  </c:pt>
                  <c:pt idx="10">
                    <c:v>Fuel cell</c:v>
                  </c:pt>
                  <c:pt idx="11">
                    <c:v>CNG</c:v>
                  </c:pt>
                </c:lvl>
              </c:multiLvlStrCache>
            </c:multiLvlStrRef>
          </c:cat>
          <c:val>
            <c:numRef>
              <c:f>Sheet3!$B$2:$B$25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5-46B9-9795-817BAB73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198000"/>
        <c:axId val="556194720"/>
      </c:barChart>
      <c:catAx>
        <c:axId val="5561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194720"/>
        <c:crosses val="autoZero"/>
        <c:auto val="1"/>
        <c:lblAlgn val="ctr"/>
        <c:lblOffset val="100"/>
        <c:noMultiLvlLbl val="0"/>
      </c:catAx>
      <c:valAx>
        <c:axId val="5561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1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Drivetrain mass vs. gross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'weight composition'!$F$6:$M$6</c:f>
              <c:numCache>
                <c:formatCode>General</c:formatCode>
                <c:ptCount val="8"/>
                <c:pt idx="0">
                  <c:v>5000</c:v>
                </c:pt>
                <c:pt idx="1">
                  <c:v>12000</c:v>
                </c:pt>
                <c:pt idx="2">
                  <c:v>19000</c:v>
                </c:pt>
                <c:pt idx="3">
                  <c:v>28000</c:v>
                </c:pt>
                <c:pt idx="4">
                  <c:v>26000</c:v>
                </c:pt>
                <c:pt idx="5">
                  <c:v>19000</c:v>
                </c:pt>
                <c:pt idx="6">
                  <c:v>26000</c:v>
                </c:pt>
              </c:numCache>
            </c:numRef>
          </c:xVal>
          <c:yVal>
            <c:numRef>
              <c:f>'weight composition'!$F$24:$M$24</c:f>
              <c:numCache>
                <c:formatCode>0</c:formatCode>
                <c:ptCount val="8"/>
                <c:pt idx="0">
                  <c:v>148</c:v>
                </c:pt>
                <c:pt idx="1">
                  <c:v>451</c:v>
                </c:pt>
                <c:pt idx="2">
                  <c:v>395.2029520295203</c:v>
                </c:pt>
                <c:pt idx="3">
                  <c:v>570.84870848708488</c:v>
                </c:pt>
                <c:pt idx="4">
                  <c:v>442.62730627306274</c:v>
                </c:pt>
                <c:pt idx="5">
                  <c:v>476</c:v>
                </c:pt>
                <c:pt idx="6">
                  <c:v>618.27306273062732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2-464F-A745-80475C1D5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83024"/>
        <c:axId val="741568848"/>
      </c:scatterChart>
      <c:valAx>
        <c:axId val="79258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1568848"/>
        <c:crosses val="autoZero"/>
        <c:crossBetween val="midCat"/>
      </c:valAx>
      <c:valAx>
        <c:axId val="74156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925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'HVAC mass'!$D$4</c:f>
              <c:strCache>
                <c:ptCount val="1"/>
                <c:pt idx="0">
                  <c:v>Mass [kg]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'HVAC mass'!$C$5:$C$7</c:f>
              <c:numCache>
                <c:formatCode>General</c:formatCode>
                <c:ptCount val="3"/>
                <c:pt idx="0">
                  <c:v>24</c:v>
                </c:pt>
                <c:pt idx="1">
                  <c:v>28</c:v>
                </c:pt>
                <c:pt idx="2">
                  <c:v>32</c:v>
                </c:pt>
              </c:numCache>
            </c:numRef>
          </c:xVal>
          <c:yVal>
            <c:numRef>
              <c:f>'HVAC mass'!$D$5:$D$7</c:f>
              <c:numCache>
                <c:formatCode>General</c:formatCode>
                <c:ptCount val="3"/>
                <c:pt idx="0">
                  <c:v>160</c:v>
                </c:pt>
                <c:pt idx="1">
                  <c:v>207</c:v>
                </c:pt>
                <c:pt idx="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5-4594-8F08-B066B5EF7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846992"/>
        <c:axId val="964849944"/>
      </c:scatterChart>
      <c:valAx>
        <c:axId val="9648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9944"/>
        <c:crosses val="autoZero"/>
        <c:crossBetween val="midCat"/>
      </c:valAx>
      <c:valAx>
        <c:axId val="96484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484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'Engines mass'!$D$23</c:f>
              <c:strCache>
                <c:ptCount val="1"/>
                <c:pt idx="0">
                  <c:v>Diesel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mass'!$E$23:$AE$23</c:f>
              <c:numCache>
                <c:formatCode>General</c:formatCode>
                <c:ptCount val="27"/>
                <c:pt idx="4">
                  <c:v>1343</c:v>
                </c:pt>
                <c:pt idx="5">
                  <c:v>1343</c:v>
                </c:pt>
                <c:pt idx="6">
                  <c:v>929</c:v>
                </c:pt>
                <c:pt idx="7">
                  <c:v>380</c:v>
                </c:pt>
                <c:pt idx="8">
                  <c:v>521</c:v>
                </c:pt>
                <c:pt idx="9">
                  <c:v>770</c:v>
                </c:pt>
                <c:pt idx="10">
                  <c:v>997</c:v>
                </c:pt>
                <c:pt idx="11">
                  <c:v>522</c:v>
                </c:pt>
                <c:pt idx="12">
                  <c:v>737</c:v>
                </c:pt>
                <c:pt idx="13">
                  <c:v>867</c:v>
                </c:pt>
                <c:pt idx="14">
                  <c:v>390</c:v>
                </c:pt>
                <c:pt idx="15">
                  <c:v>400</c:v>
                </c:pt>
                <c:pt idx="16">
                  <c:v>510</c:v>
                </c:pt>
                <c:pt idx="17">
                  <c:v>529</c:v>
                </c:pt>
                <c:pt idx="18">
                  <c:v>680</c:v>
                </c:pt>
                <c:pt idx="19">
                  <c:v>390</c:v>
                </c:pt>
                <c:pt idx="20">
                  <c:v>900</c:v>
                </c:pt>
                <c:pt idx="21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6-45A7-8A2D-9E2752925B6A}"/>
            </c:ext>
          </c:extLst>
        </c:ser>
        <c:ser>
          <c:idx val="1"/>
          <c:order val="1"/>
          <c:tx>
            <c:strRef>
              <c:f>'Engines mass'!$D$24</c:f>
              <c:strCache>
                <c:ptCount val="1"/>
                <c:pt idx="0">
                  <c:v>CNG engine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mass'!$E$24:$AE$24</c:f>
              <c:numCache>
                <c:formatCode>General</c:formatCode>
                <c:ptCount val="27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76-45A7-8A2D-9E2752925B6A}"/>
            </c:ext>
          </c:extLst>
        </c:ser>
        <c:ser>
          <c:idx val="2"/>
          <c:order val="2"/>
          <c:tx>
            <c:strRef>
              <c:f>'Engines mass'!$D$25</c:f>
              <c:strCache>
                <c:ptCount val="1"/>
                <c:pt idx="0">
                  <c:v>Electric motor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'Engines mass'!$E$22:$AE$22</c:f>
              <c:numCache>
                <c:formatCode>General</c:formatCode>
                <c:ptCount val="27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  <c:pt idx="4">
                  <c:v>400</c:v>
                </c:pt>
                <c:pt idx="5">
                  <c:v>350</c:v>
                </c:pt>
                <c:pt idx="6">
                  <c:v>300</c:v>
                </c:pt>
                <c:pt idx="7">
                  <c:v>224</c:v>
                </c:pt>
                <c:pt idx="8">
                  <c:v>250</c:v>
                </c:pt>
                <c:pt idx="9">
                  <c:v>350</c:v>
                </c:pt>
                <c:pt idx="10">
                  <c:v>380</c:v>
                </c:pt>
                <c:pt idx="11">
                  <c:v>200</c:v>
                </c:pt>
                <c:pt idx="12">
                  <c:v>210</c:v>
                </c:pt>
                <c:pt idx="13">
                  <c:v>240</c:v>
                </c:pt>
                <c:pt idx="14">
                  <c:v>103</c:v>
                </c:pt>
                <c:pt idx="15">
                  <c:v>118</c:v>
                </c:pt>
                <c:pt idx="16">
                  <c:v>135</c:v>
                </c:pt>
                <c:pt idx="17">
                  <c:v>162</c:v>
                </c:pt>
                <c:pt idx="18">
                  <c:v>228</c:v>
                </c:pt>
                <c:pt idx="19">
                  <c:v>134</c:v>
                </c:pt>
                <c:pt idx="20">
                  <c:v>228</c:v>
                </c:pt>
                <c:pt idx="21">
                  <c:v>310</c:v>
                </c:pt>
                <c:pt idx="22">
                  <c:v>93</c:v>
                </c:pt>
                <c:pt idx="23">
                  <c:v>70</c:v>
                </c:pt>
                <c:pt idx="24">
                  <c:v>28</c:v>
                </c:pt>
                <c:pt idx="25">
                  <c:v>145</c:v>
                </c:pt>
                <c:pt idx="26">
                  <c:v>50</c:v>
                </c:pt>
              </c:numCache>
            </c:numRef>
          </c:xVal>
          <c:yVal>
            <c:numRef>
              <c:f>'Engines mass'!$E$25:$AE$25</c:f>
              <c:numCache>
                <c:formatCode>General</c:formatCode>
                <c:ptCount val="27"/>
                <c:pt idx="22">
                  <c:v>51</c:v>
                </c:pt>
                <c:pt idx="23">
                  <c:v>51</c:v>
                </c:pt>
                <c:pt idx="24">
                  <c:v>26</c:v>
                </c:pt>
                <c:pt idx="25">
                  <c:v>76</c:v>
                </c:pt>
                <c:pt idx="26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6-45A7-8A2D-9E275292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492911"/>
        <c:axId val="1081512687"/>
      </c:scatterChart>
      <c:valAx>
        <c:axId val="113249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81512687"/>
        <c:crosses val="autoZero"/>
        <c:crossBetween val="midCat"/>
      </c:valAx>
      <c:valAx>
        <c:axId val="10815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engine mass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13249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engines'!$A$7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engines'!$B$6:$S$6</c:f>
              <c:numCache>
                <c:formatCode>General</c:formatCode>
                <c:ptCount val="1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224</c:v>
                </c:pt>
                <c:pt idx="4">
                  <c:v>250</c:v>
                </c:pt>
                <c:pt idx="5">
                  <c:v>350</c:v>
                </c:pt>
                <c:pt idx="6">
                  <c:v>380</c:v>
                </c:pt>
                <c:pt idx="7">
                  <c:v>200</c:v>
                </c:pt>
                <c:pt idx="8">
                  <c:v>210</c:v>
                </c:pt>
                <c:pt idx="9">
                  <c:v>240</c:v>
                </c:pt>
                <c:pt idx="10">
                  <c:v>103</c:v>
                </c:pt>
                <c:pt idx="11">
                  <c:v>118</c:v>
                </c:pt>
                <c:pt idx="12">
                  <c:v>135</c:v>
                </c:pt>
                <c:pt idx="13">
                  <c:v>162</c:v>
                </c:pt>
                <c:pt idx="14">
                  <c:v>228</c:v>
                </c:pt>
                <c:pt idx="15">
                  <c:v>134</c:v>
                </c:pt>
                <c:pt idx="16">
                  <c:v>228</c:v>
                </c:pt>
                <c:pt idx="17">
                  <c:v>310</c:v>
                </c:pt>
              </c:numCache>
            </c:numRef>
          </c:xVal>
          <c:yVal>
            <c:numRef>
              <c:f>'ICEV engines'!$B$7:$S$7</c:f>
              <c:numCache>
                <c:formatCode>General</c:formatCode>
                <c:ptCount val="18"/>
                <c:pt idx="0">
                  <c:v>1343</c:v>
                </c:pt>
                <c:pt idx="1">
                  <c:v>1343</c:v>
                </c:pt>
                <c:pt idx="2">
                  <c:v>929</c:v>
                </c:pt>
                <c:pt idx="3">
                  <c:v>380</c:v>
                </c:pt>
                <c:pt idx="4">
                  <c:v>521</c:v>
                </c:pt>
                <c:pt idx="5">
                  <c:v>770</c:v>
                </c:pt>
                <c:pt idx="6">
                  <c:v>997</c:v>
                </c:pt>
                <c:pt idx="7">
                  <c:v>522</c:v>
                </c:pt>
                <c:pt idx="8">
                  <c:v>737</c:v>
                </c:pt>
                <c:pt idx="9">
                  <c:v>867</c:v>
                </c:pt>
                <c:pt idx="10">
                  <c:v>390</c:v>
                </c:pt>
                <c:pt idx="11">
                  <c:v>400</c:v>
                </c:pt>
                <c:pt idx="12">
                  <c:v>510</c:v>
                </c:pt>
                <c:pt idx="13">
                  <c:v>529</c:v>
                </c:pt>
                <c:pt idx="14">
                  <c:v>680</c:v>
                </c:pt>
                <c:pt idx="15">
                  <c:v>390</c:v>
                </c:pt>
                <c:pt idx="16">
                  <c:v>900</c:v>
                </c:pt>
                <c:pt idx="17">
                  <c:v>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F-47C9-BD52-8FE248EA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gas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'ICEV engines'!$A$12</c:f>
              <c:strCache>
                <c:ptCount val="1"/>
                <c:pt idx="0">
                  <c:v>kg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'ICEV engines'!$B$11:$E$11</c:f>
              <c:numCache>
                <c:formatCode>General</c:formatCode>
                <c:ptCount val="4"/>
                <c:pt idx="0">
                  <c:v>147</c:v>
                </c:pt>
                <c:pt idx="1">
                  <c:v>180</c:v>
                </c:pt>
                <c:pt idx="2">
                  <c:v>294</c:v>
                </c:pt>
                <c:pt idx="3">
                  <c:v>343</c:v>
                </c:pt>
              </c:numCache>
            </c:numRef>
          </c:xVal>
          <c:yVal>
            <c:numRef>
              <c:f>'ICEV engines'!$B$12:$E$12</c:f>
              <c:numCache>
                <c:formatCode>General</c:formatCode>
                <c:ptCount val="4"/>
                <c:pt idx="0">
                  <c:v>520</c:v>
                </c:pt>
                <c:pt idx="1">
                  <c:v>800</c:v>
                </c:pt>
                <c:pt idx="2">
                  <c:v>870</c:v>
                </c:pt>
                <c:pt idx="3">
                  <c:v>1240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4-4460-A5BA-47F000CB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motors'!$B$7:$F$7</c:f>
              <c:numCache>
                <c:formatCode>General</c:formatCode>
                <c:ptCount val="5"/>
                <c:pt idx="0">
                  <c:v>93</c:v>
                </c:pt>
                <c:pt idx="1">
                  <c:v>70</c:v>
                </c:pt>
                <c:pt idx="2">
                  <c:v>28</c:v>
                </c:pt>
                <c:pt idx="3">
                  <c:v>145</c:v>
                </c:pt>
                <c:pt idx="4">
                  <c:v>50</c:v>
                </c:pt>
              </c:numCache>
            </c:numRef>
          </c:xVal>
          <c:yVal>
            <c:numRef>
              <c:f>'BEV motors'!$B$8:$F$8</c:f>
              <c:numCache>
                <c:formatCode>General</c:formatCode>
                <c:ptCount val="5"/>
                <c:pt idx="0">
                  <c:v>51</c:v>
                </c:pt>
                <c:pt idx="1">
                  <c:v>51</c:v>
                </c:pt>
                <c:pt idx="2">
                  <c:v>26</c:v>
                </c:pt>
                <c:pt idx="3">
                  <c:v>76</c:v>
                </c:pt>
                <c:pt idx="4">
                  <c:v>36.299999999999997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B-48FF-B0A2-CB247534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'BEV chargers'!$B$3:$C$3</c:f>
              <c:numCache>
                <c:formatCode>General</c:formatCode>
                <c:ptCount val="2"/>
                <c:pt idx="0">
                  <c:v>100</c:v>
                </c:pt>
                <c:pt idx="1">
                  <c:v>212</c:v>
                </c:pt>
              </c:numCache>
            </c:numRef>
          </c:xVal>
          <c:yVal>
            <c:numRef>
              <c:f>'BEV chargers'!$B$4:$C$4</c:f>
              <c:numCache>
                <c:formatCode>General</c:formatCode>
                <c:ptCount val="2"/>
                <c:pt idx="0">
                  <c:v>9.5</c:v>
                </c:pt>
                <c:pt idx="1">
                  <c:v>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5CC-8424-42117DA6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449695"/>
        <c:axId val="1471918991"/>
      </c:scatterChart>
      <c:valAx>
        <c:axId val="14784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1918991"/>
        <c:crosses val="autoZero"/>
        <c:crossBetween val="midCat"/>
      </c:valAx>
      <c:valAx>
        <c:axId val="14719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84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381000</xdr:colOff>
      <xdr:row>23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454025</xdr:colOff>
      <xdr:row>32</xdr:row>
      <xdr:rowOff>122237</xdr:rowOff>
    </xdr:from>
    <xdr:to>
      <xdr:col>6</xdr:col>
      <xdr:colOff>473075</xdr:colOff>
      <xdr:row>47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E4CB-2BD3-49C0-A8F4-0A3628A02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130175</xdr:colOff>
      <xdr:row>9</xdr:row>
      <xdr:rowOff>79375</xdr:rowOff>
    </xdr:from>
    <xdr:to>
      <xdr:col>22</xdr:col>
      <xdr:colOff>434975</xdr:colOff>
      <xdr:row>24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DBFEA-B62A-40BE-9BE4-56260E49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177800</xdr:colOff>
      <xdr:row>13</xdr:row>
      <xdr:rowOff>57150</xdr:rowOff>
    </xdr:from>
    <xdr:to>
      <xdr:col>12</xdr:col>
      <xdr:colOff>482600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8A0C9-570E-4D1F-B76C-96E341C3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13</xdr:row>
      <xdr:rowOff>69850</xdr:rowOff>
    </xdr:from>
    <xdr:to>
      <xdr:col>20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64ED7-6092-4836-88DA-CA3FF60CC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14</xdr:row>
      <xdr:rowOff>76200</xdr:rowOff>
    </xdr:from>
    <xdr:to>
      <xdr:col>13</xdr:col>
      <xdr:colOff>495300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C19C1-03B6-4BA7-BFA2-BCDC52132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130175</xdr:colOff>
      <xdr:row>2</xdr:row>
      <xdr:rowOff>79375</xdr:rowOff>
    </xdr:from>
    <xdr:to>
      <xdr:col>11</xdr:col>
      <xdr:colOff>434975</xdr:colOff>
      <xdr:row>17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354FE-C245-430C-8E82-2CBB529D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cchi Romain" refreshedDate="44359.491948842595" createdVersion="6" refreshedVersion="6" minRefreshableVersion="3" recordCount="108">
  <cacheSource type="worksheet">
    <worksheetSource ref="A1:V179" sheet="All buses"/>
  </cacheSource>
  <cacheFields count="19">
    <cacheField name="Powertrain" numFmtId="0">
      <sharedItems count="5">
        <s v="Diesel"/>
        <s v="Diesel hybrid"/>
        <s v="Fuel cell"/>
        <s v="Electric"/>
        <s v="CNG"/>
      </sharedItems>
    </cacheField>
    <cacheField name="Make" numFmtId="0">
      <sharedItems/>
    </cacheField>
    <cacheField name="Model" numFmtId="0">
      <sharedItems containsMixedTypes="1" containsNumber="1" minValue="24.46" maxValue="24.46"/>
    </cacheField>
    <cacheField name="Type" numFmtId="0">
      <sharedItems count="2">
        <s v="City"/>
        <s v="Coach"/>
      </sharedItems>
    </cacheField>
    <cacheField name="Deck number" numFmtId="0">
      <sharedItems count="6">
        <s v="Single deck"/>
        <s v="Double deck"/>
        <s v="Articulated"/>
        <s v="Midibus"/>
        <s v="Single"/>
        <s v="Trolleybus"/>
      </sharedItems>
    </cacheField>
    <cacheField name="Articulated?" numFmtId="0">
      <sharedItems containsBlank="1"/>
    </cacheField>
    <cacheField name="Axle number" numFmtId="0">
      <sharedItems containsSemiMixedTypes="0" containsString="0" containsNumber="1" containsInteger="1" minValue="2" maxValue="3"/>
    </cacheField>
    <cacheField name="Length" numFmtId="0">
      <sharedItems containsString="0" containsBlank="1" containsNumber="1" containsInteger="1" minValue="7680" maxValue="23820"/>
    </cacheField>
    <cacheField name="Height" numFmtId="0">
      <sharedItems containsString="0" containsBlank="1" containsNumber="1" containsInteger="1" minValue="2800" maxValue="4400"/>
    </cacheField>
    <cacheField name="Width" numFmtId="0">
      <sharedItems containsString="0" containsBlank="1" containsNumber="1" containsInteger="1" minValue="2250" maxValue="2550"/>
    </cacheField>
    <cacheField name="Pass. Capacity" numFmtId="0">
      <sharedItems containsString="0" containsBlank="1" containsNumber="1" containsInteger="1" minValue="22" maxValue="150"/>
    </cacheField>
    <cacheField name="Curb weight" numFmtId="0">
      <sharedItems containsString="0" containsBlank="1" containsNumber="1" containsInteger="1" minValue="11134" maxValue="19260"/>
    </cacheField>
    <cacheField name="Gross weight" numFmtId="0">
      <sharedItems containsString="0" containsBlank="1" containsNumber="1" containsInteger="1" minValue="10780" maxValue="36500"/>
    </cacheField>
    <cacheField name="Power combustion [kW]" numFmtId="0">
      <sharedItems containsString="0" containsBlank="1" containsNumber="1" containsInteger="1" minValue="110" maxValue="353"/>
    </cacheField>
    <cacheField name="Power electric [kW]" numFmtId="0">
      <sharedItems containsString="0" containsBlank="1" containsNumber="1" containsInteger="1" minValue="103" maxValue="452"/>
    </cacheField>
    <cacheField name="Fuel tank cap. [l]" numFmtId="0">
      <sharedItems containsString="0" containsBlank="1" containsNumber="1" minValue="200" maxValue="550"/>
    </cacheField>
    <cacheField name="Fuel tank cap. [kg]" numFmtId="0">
      <sharedItems containsString="0" containsBlank="1" containsNumber="1" minValue="37.5" maxValue="467.5"/>
    </cacheField>
    <cacheField name="Battery capacity [kWh]" numFmtId="0">
      <sharedItems containsString="0" containsBlank="1" containsNumber="1" containsInteger="1" minValue="20" maxValue="240"/>
    </cacheField>
    <cacheField name="Energy storage [kWh]" numFmtId="0">
      <sharedItems containsSemiMixedTypes="0" containsString="0" containsNumber="1" minValue="0" maxValue="5584.0277777777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s v="Mercedes-Benz"/>
    <s v="Citaro"/>
    <x v="0"/>
    <x v="0"/>
    <s v="No"/>
    <n v="2"/>
    <n v="12135"/>
    <n v="3130"/>
    <n v="2550"/>
    <n v="105"/>
    <m/>
    <n v="19000"/>
    <n v="220"/>
    <m/>
    <n v="260"/>
    <n v="221"/>
    <m/>
    <n v="2639.7222222222222"/>
  </r>
  <r>
    <x v="0"/>
    <s v="Setra"/>
    <s v="S 516+"/>
    <x v="1"/>
    <x v="0"/>
    <s v="No"/>
    <n v="3"/>
    <n v="13115"/>
    <n v="3770"/>
    <n v="2550"/>
    <n v="55"/>
    <m/>
    <m/>
    <n v="335"/>
    <m/>
    <n v="480"/>
    <n v="408"/>
    <m/>
    <n v="4873.333333333333"/>
  </r>
  <r>
    <x v="0"/>
    <s v="Mercedes-Benz"/>
    <s v="Connecto"/>
    <x v="0"/>
    <x v="0"/>
    <s v="No"/>
    <n v="2"/>
    <n v="12134"/>
    <n v="3120"/>
    <n v="2550"/>
    <n v="101"/>
    <m/>
    <n v="19500"/>
    <n v="220"/>
    <m/>
    <n v="250"/>
    <n v="212.5"/>
    <m/>
    <n v="2538.1944444444443"/>
  </r>
  <r>
    <x v="0"/>
    <s v="Setra"/>
    <s v="S 319"/>
    <x v="0"/>
    <x v="0"/>
    <s v="No"/>
    <n v="3"/>
    <n v="14950"/>
    <n v="3200"/>
    <n v="2550"/>
    <n v="59"/>
    <m/>
    <n v="20000"/>
    <m/>
    <m/>
    <m/>
    <m/>
    <m/>
    <n v="0"/>
  </r>
  <r>
    <x v="0"/>
    <s v="Neoplan"/>
    <s v="Cityliner"/>
    <x v="1"/>
    <x v="0"/>
    <s v="No"/>
    <n v="2"/>
    <n v="14000"/>
    <n v="4000"/>
    <n v="2550"/>
    <n v="69"/>
    <m/>
    <n v="26000"/>
    <m/>
    <m/>
    <m/>
    <m/>
    <m/>
    <n v="0"/>
  </r>
  <r>
    <x v="0"/>
    <s v="Setra"/>
    <s v="S 417"/>
    <x v="1"/>
    <x v="0"/>
    <s v="No"/>
    <n v="3"/>
    <n v="14050"/>
    <n v="3860"/>
    <n v="2550"/>
    <n v="59"/>
    <m/>
    <n v="24000"/>
    <n v="315"/>
    <m/>
    <m/>
    <m/>
    <m/>
    <n v="0"/>
  </r>
  <r>
    <x v="0"/>
    <s v="Setra"/>
    <s v="S 416"/>
    <x v="0"/>
    <x v="0"/>
    <s v="No"/>
    <n v="2"/>
    <n v="13040"/>
    <n v="3240"/>
    <n v="2550"/>
    <n v="53"/>
    <m/>
    <n v="24000"/>
    <n v="260"/>
    <m/>
    <n v="350"/>
    <n v="297.5"/>
    <m/>
    <n v="3553.4722222222222"/>
  </r>
  <r>
    <x v="0"/>
    <s v="Setra"/>
    <s v="S 417 UL"/>
    <x v="0"/>
    <x v="0"/>
    <s v="No"/>
    <n v="3"/>
    <n v="14050"/>
    <n v="3175"/>
    <n v="2550"/>
    <n v="61"/>
    <m/>
    <n v="19000"/>
    <n v="220"/>
    <m/>
    <m/>
    <m/>
    <m/>
    <n v="0"/>
  </r>
  <r>
    <x v="0"/>
    <s v="Setra"/>
    <s v="S 415 H"/>
    <x v="1"/>
    <x v="0"/>
    <s v="No"/>
    <n v="2"/>
    <n v="12200"/>
    <n v="3175"/>
    <n v="2550"/>
    <n v="49"/>
    <n v="13025"/>
    <n v="18000"/>
    <n v="260"/>
    <m/>
    <n v="350"/>
    <n v="297.5"/>
    <m/>
    <n v="3553.4722222222222"/>
  </r>
  <r>
    <x v="0"/>
    <s v="Setra"/>
    <s v="S 516 HD"/>
    <x v="1"/>
    <x v="0"/>
    <s v="No"/>
    <n v="3"/>
    <n v="13115"/>
    <n v="3770"/>
    <n v="2550"/>
    <n v="55"/>
    <n v="13500"/>
    <n v="18000"/>
    <n v="335"/>
    <m/>
    <n v="480"/>
    <n v="408"/>
    <m/>
    <n v="4873.333333333333"/>
  </r>
  <r>
    <x v="0"/>
    <s v="Setra"/>
    <s v="S 431 DT"/>
    <x v="1"/>
    <x v="1"/>
    <s v="No"/>
    <n v="3"/>
    <n v="13890"/>
    <n v="4000"/>
    <n v="2550"/>
    <n v="78"/>
    <n v="19000"/>
    <n v="26000"/>
    <m/>
    <m/>
    <m/>
    <m/>
    <m/>
    <n v="0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Setra"/>
    <s v="S 416 GT-HD"/>
    <x v="1"/>
    <x v="0"/>
    <s v="No"/>
    <n v="3"/>
    <n v="13020"/>
    <n v="3620"/>
    <n v="2550"/>
    <n v="55"/>
    <m/>
    <m/>
    <n v="315"/>
    <m/>
    <n v="490"/>
    <n v="416.5"/>
    <m/>
    <n v="4974.8611111111113"/>
  </r>
  <r>
    <x v="0"/>
    <s v="Mercedes-Benz"/>
    <s v="Connecto-G"/>
    <x v="0"/>
    <x v="2"/>
    <s v="Yes"/>
    <n v="3"/>
    <n v="18124"/>
    <n v="3120"/>
    <n v="2550"/>
    <n v="150"/>
    <n v="18000"/>
    <n v="28000"/>
    <n v="265"/>
    <m/>
    <n v="250"/>
    <n v="212.5"/>
    <m/>
    <n v="2538.1944444444443"/>
  </r>
  <r>
    <x v="0"/>
    <s v="Bova"/>
    <s v="XHD 139 D430"/>
    <x v="1"/>
    <x v="0"/>
    <s v="No"/>
    <n v="3"/>
    <n v="13900"/>
    <m/>
    <n v="2550"/>
    <n v="59"/>
    <n v="15487"/>
    <n v="28000"/>
    <n v="315"/>
    <m/>
    <n v="482.35294117647061"/>
    <n v="410"/>
    <m/>
    <n v="4897.2222222222217"/>
  </r>
  <r>
    <x v="0"/>
    <s v="Van Hool"/>
    <s v="T916 Astron"/>
    <x v="1"/>
    <x v="0"/>
    <s v="No"/>
    <n v="3"/>
    <n v="13200"/>
    <n v="3730"/>
    <n v="2550"/>
    <n v="51"/>
    <n v="14800"/>
    <n v="24500"/>
    <n v="353"/>
    <m/>
    <n v="364.70588235294116"/>
    <n v="310"/>
    <m/>
    <n v="3702.7777777777778"/>
  </r>
  <r>
    <x v="0"/>
    <s v="Van Hool"/>
    <s v="927 SD3"/>
    <x v="1"/>
    <x v="1"/>
    <s v="No"/>
    <n v="3"/>
    <n v="13070"/>
    <m/>
    <n v="2550"/>
    <n v="66"/>
    <n v="17132"/>
    <n v="29500"/>
    <n v="338"/>
    <m/>
    <n v="482.35294117647061"/>
    <n v="410"/>
    <m/>
    <n v="4897.2222222222217"/>
  </r>
  <r>
    <x v="0"/>
    <s v="EVOBUS"/>
    <s v="Travego"/>
    <x v="0"/>
    <x v="0"/>
    <s v="No"/>
    <n v="3"/>
    <n v="12180"/>
    <n v="3710"/>
    <n v="2550"/>
    <n v="51"/>
    <n v="13880"/>
    <n v="24000"/>
    <n v="315"/>
    <m/>
    <n v="305.88235294117646"/>
    <n v="260"/>
    <m/>
    <n v="3105.5555555555557"/>
  </r>
  <r>
    <x v="0"/>
    <s v="Bova"/>
    <s v="FHD 15 430"/>
    <x v="1"/>
    <x v="0"/>
    <s v="No"/>
    <n v="3"/>
    <n v="14990"/>
    <n v="3560"/>
    <n v="2550"/>
    <n v="70"/>
    <n v="15800"/>
    <n v="24950"/>
    <n v="316"/>
    <m/>
    <n v="364.70588235294116"/>
    <n v="310"/>
    <m/>
    <n v="3702.7777777777778"/>
  </r>
  <r>
    <x v="0"/>
    <s v="Setra"/>
    <s v="S 328 DT"/>
    <x v="0"/>
    <x v="1"/>
    <s v="No"/>
    <n v="3"/>
    <m/>
    <m/>
    <m/>
    <n v="73"/>
    <n v="16750"/>
    <n v="25000"/>
    <n v="280"/>
    <m/>
    <n v="482.35294117647061"/>
    <n v="410"/>
    <m/>
    <n v="4897.2222222222217"/>
  </r>
  <r>
    <x v="0"/>
    <s v="Volvo"/>
    <s v="B12B"/>
    <x v="0"/>
    <x v="0"/>
    <m/>
    <n v="3"/>
    <m/>
    <m/>
    <m/>
    <n v="44"/>
    <n v="15710"/>
    <m/>
    <n v="291"/>
    <m/>
    <n v="364.70588235294116"/>
    <n v="310"/>
    <m/>
    <n v="3702.7777777777778"/>
  </r>
  <r>
    <x v="0"/>
    <s v="DAF/Berkhof"/>
    <s v="SB 4000"/>
    <x v="0"/>
    <x v="0"/>
    <m/>
    <n v="2"/>
    <m/>
    <m/>
    <m/>
    <n v="51"/>
    <n v="12920"/>
    <m/>
    <n v="283"/>
    <m/>
    <n v="305.88235294117646"/>
    <n v="260"/>
    <m/>
    <n v="3105.5555555555557"/>
  </r>
  <r>
    <x v="0"/>
    <s v="Bova"/>
    <s v="FHD 13.380"/>
    <x v="1"/>
    <x v="0"/>
    <s v="No"/>
    <n v="2"/>
    <m/>
    <m/>
    <m/>
    <n v="51"/>
    <n v="13710"/>
    <m/>
    <n v="280"/>
    <m/>
    <n v="305.88235294117646"/>
    <n v="260"/>
    <m/>
    <n v="3105.5555555555557"/>
  </r>
  <r>
    <x v="0"/>
    <s v="VDL"/>
    <s v="Bus SB 4000"/>
    <x v="1"/>
    <x v="0"/>
    <s v="No"/>
    <n v="2"/>
    <n v="12800"/>
    <n v="3500"/>
    <n v="2550"/>
    <n v="55"/>
    <n v="13380"/>
    <n v="18600"/>
    <n v="300"/>
    <m/>
    <n v="305.88235294117646"/>
    <n v="260"/>
    <m/>
    <n v="3105.5555555555557"/>
  </r>
  <r>
    <x v="0"/>
    <s v="Van Hool"/>
    <s v="927 SD3"/>
    <x v="1"/>
    <x v="1"/>
    <s v="No"/>
    <n v="3"/>
    <n v="13070"/>
    <m/>
    <n v="2550"/>
    <n v="66"/>
    <n v="17132"/>
    <n v="29500"/>
    <n v="338"/>
    <m/>
    <n v="482.35294117647061"/>
    <n v="410"/>
    <m/>
    <n v="4897.2222222222217"/>
  </r>
  <r>
    <x v="0"/>
    <s v="Scania"/>
    <s v="K124 IB"/>
    <x v="1"/>
    <x v="1"/>
    <s v="No"/>
    <n v="2"/>
    <m/>
    <m/>
    <m/>
    <n v="56"/>
    <n v="14600"/>
    <m/>
    <n v="268"/>
    <m/>
    <n v="482.35294117647061"/>
    <n v="410"/>
    <m/>
    <n v="4897.2222222222217"/>
  </r>
  <r>
    <x v="0"/>
    <s v="Bova"/>
    <s v="FHD 13.340"/>
    <x v="0"/>
    <x v="0"/>
    <m/>
    <n v="2"/>
    <n v="12500"/>
    <m/>
    <n v="2550"/>
    <n v="55"/>
    <n v="13362"/>
    <m/>
    <n v="249"/>
    <m/>
    <n v="305.88235294117646"/>
    <n v="260"/>
    <m/>
    <n v="3105.5555555555557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Neoplan"/>
    <s v="N316SHD"/>
    <x v="1"/>
    <x v="0"/>
    <s v="No"/>
    <n v="2"/>
    <n v="12000"/>
    <n v="3730"/>
    <n v="2550"/>
    <n v="52"/>
    <n v="13850"/>
    <m/>
    <n v="300"/>
    <m/>
    <n v="445"/>
    <n v="378.25"/>
    <m/>
    <n v="4517.9861111111113"/>
  </r>
  <r>
    <x v="0"/>
    <s v="Mercedes-Benz"/>
    <s v="O404 15R"/>
    <x v="0"/>
    <x v="0"/>
    <m/>
    <n v="2"/>
    <m/>
    <m/>
    <m/>
    <n v="46"/>
    <n v="13350"/>
    <n v="18000"/>
    <n v="280"/>
    <m/>
    <n v="550"/>
    <n v="467.5"/>
    <m/>
    <n v="5584.0277777777774"/>
  </r>
  <r>
    <x v="0"/>
    <s v="Mercedes-Benz"/>
    <s v="Tourismo O350"/>
    <x v="1"/>
    <x v="0"/>
    <s v="No"/>
    <n v="2"/>
    <n v="12000"/>
    <n v="3650"/>
    <n v="2550"/>
    <n v="52"/>
    <n v="13900"/>
    <n v="18000"/>
    <n v="200"/>
    <m/>
    <n v="305.88235294117646"/>
    <n v="260"/>
    <m/>
    <n v="3105.5555555555557"/>
  </r>
  <r>
    <x v="0"/>
    <s v="Neoplan"/>
    <s v="N1116"/>
    <x v="1"/>
    <x v="0"/>
    <s v="No"/>
    <n v="2"/>
    <m/>
    <m/>
    <m/>
    <n v="54"/>
    <n v="13775"/>
    <m/>
    <n v="338"/>
    <m/>
    <n v="305.88235294117646"/>
    <n v="260"/>
    <m/>
    <n v="3105.5555555555557"/>
  </r>
  <r>
    <x v="0"/>
    <s v="Mercedes"/>
    <s v="O 350RHD"/>
    <x v="0"/>
    <x v="0"/>
    <m/>
    <n v="2"/>
    <m/>
    <m/>
    <m/>
    <n v="49"/>
    <n v="13200"/>
    <m/>
    <n v="303"/>
    <m/>
    <n v="305.88235294117646"/>
    <n v="260"/>
    <m/>
    <n v="3105.5555555555557"/>
  </r>
  <r>
    <x v="0"/>
    <s v="Jonkheere/Volvo"/>
    <s v="B12 Mistral"/>
    <x v="0"/>
    <x v="0"/>
    <m/>
    <n v="2"/>
    <m/>
    <m/>
    <m/>
    <n v="51"/>
    <n v="13130"/>
    <m/>
    <n v="313"/>
    <m/>
    <n v="305.88235294117646"/>
    <n v="260"/>
    <m/>
    <n v="3105.5555555555557"/>
  </r>
  <r>
    <x v="0"/>
    <s v="Neoplan"/>
    <s v="N122L"/>
    <x v="1"/>
    <x v="1"/>
    <s v="No"/>
    <n v="3"/>
    <n v="13700"/>
    <n v="4000"/>
    <n v="2550"/>
    <n v="81"/>
    <n v="18745"/>
    <m/>
    <n v="338"/>
    <m/>
    <n v="482.35294117647061"/>
    <n v="410"/>
    <m/>
    <n v="4897.2222222222217"/>
  </r>
  <r>
    <x v="0"/>
    <s v="Volvo"/>
    <s v="Plaxton B12M"/>
    <x v="1"/>
    <x v="0"/>
    <s v="No"/>
    <n v="3"/>
    <n v="12500"/>
    <m/>
    <m/>
    <n v="58"/>
    <n v="11134"/>
    <m/>
    <n v="246"/>
    <m/>
    <n v="305.88235294117646"/>
    <n v="260"/>
    <m/>
    <n v="3105.5555555555557"/>
  </r>
  <r>
    <x v="0"/>
    <s v="Neoplan"/>
    <s v="N122L"/>
    <x v="1"/>
    <x v="1"/>
    <s v="No"/>
    <n v="3"/>
    <n v="13700"/>
    <n v="4000"/>
    <n v="2550"/>
    <n v="81"/>
    <n v="18745"/>
    <m/>
    <n v="338"/>
    <m/>
    <n v="482.35294117647061"/>
    <n v="410"/>
    <m/>
    <n v="4897.2222222222217"/>
  </r>
  <r>
    <x v="0"/>
    <s v="Volvo"/>
    <s v="Plaxton B12M"/>
    <x v="1"/>
    <x v="0"/>
    <s v="No"/>
    <n v="3"/>
    <n v="12500"/>
    <m/>
    <m/>
    <n v="58"/>
    <n v="11134"/>
    <m/>
    <n v="246"/>
    <m/>
    <n v="305.88235294117646"/>
    <n v="260"/>
    <m/>
    <n v="3105.5555555555557"/>
  </r>
  <r>
    <x v="0"/>
    <s v="Scania"/>
    <s v="Irizar, i3LE"/>
    <x v="0"/>
    <x v="0"/>
    <s v="No"/>
    <n v="2"/>
    <n v="12750"/>
    <n v="3399"/>
    <n v="2550"/>
    <n v="50"/>
    <m/>
    <m/>
    <n v="235"/>
    <m/>
    <n v="270"/>
    <n v="229.5"/>
    <m/>
    <n v="2741.25"/>
  </r>
  <r>
    <x v="0"/>
    <s v="Scania"/>
    <s v="Irizar, i3LE"/>
    <x v="0"/>
    <x v="0"/>
    <s v="No"/>
    <n v="3"/>
    <n v="14000"/>
    <n v="3399"/>
    <n v="2550"/>
    <n v="50"/>
    <m/>
    <m/>
    <n v="235"/>
    <m/>
    <n v="270"/>
    <n v="229.5"/>
    <m/>
    <n v="2741.25"/>
  </r>
  <r>
    <x v="0"/>
    <s v="Scania"/>
    <s v="Irizar, i4"/>
    <x v="0"/>
    <x v="0"/>
    <s v="No"/>
    <n v="2"/>
    <n v="12900"/>
    <n v="3405"/>
    <n v="2550"/>
    <n v="50"/>
    <m/>
    <m/>
    <n v="235"/>
    <m/>
    <n v="270"/>
    <n v="229.5"/>
    <m/>
    <n v="2741.25"/>
  </r>
  <r>
    <x v="0"/>
    <s v="Scania"/>
    <s v="Irizar, i4"/>
    <x v="0"/>
    <x v="0"/>
    <s v="No"/>
    <n v="3"/>
    <n v="14000"/>
    <n v="3405"/>
    <n v="2550"/>
    <n v="50"/>
    <m/>
    <m/>
    <n v="235"/>
    <m/>
    <n v="270"/>
    <n v="229.5"/>
    <m/>
    <n v="2741.25"/>
  </r>
  <r>
    <x v="0"/>
    <s v="Leyland"/>
    <s v="Olympian"/>
    <x v="0"/>
    <x v="1"/>
    <s v="No"/>
    <n v="3"/>
    <n v="12000"/>
    <n v="4400"/>
    <n v="2550"/>
    <n v="93"/>
    <n v="14520"/>
    <m/>
    <m/>
    <m/>
    <n v="482.35294117647061"/>
    <n v="410"/>
    <m/>
    <n v="4897.2222222222217"/>
  </r>
  <r>
    <x v="0"/>
    <s v="Volvo"/>
    <s v="B12B"/>
    <x v="0"/>
    <x v="0"/>
    <m/>
    <n v="2"/>
    <m/>
    <m/>
    <m/>
    <n v="51"/>
    <n v="13340"/>
    <m/>
    <m/>
    <m/>
    <n v="305.88235294117646"/>
    <n v="260"/>
    <m/>
    <n v="3105.5555555555557"/>
  </r>
  <r>
    <x v="0"/>
    <s v="VDL"/>
    <s v="Bova"/>
    <x v="0"/>
    <x v="1"/>
    <m/>
    <n v="3"/>
    <m/>
    <m/>
    <m/>
    <n v="67"/>
    <n v="18840"/>
    <m/>
    <m/>
    <m/>
    <n v="482.35294117647061"/>
    <n v="410"/>
    <m/>
    <n v="4897.2222222222217"/>
  </r>
  <r>
    <x v="0"/>
    <s v="Bova"/>
    <s v="XHD120.D340"/>
    <x v="0"/>
    <x v="0"/>
    <m/>
    <n v="2"/>
    <m/>
    <m/>
    <m/>
    <n v="38"/>
    <n v="13370"/>
    <m/>
    <m/>
    <m/>
    <n v="482.35294117647061"/>
    <n v="410"/>
    <m/>
    <n v="4897.2222222222217"/>
  </r>
  <r>
    <x v="0"/>
    <s v="MAN"/>
    <n v="24.46"/>
    <x v="1"/>
    <x v="1"/>
    <s v="No"/>
    <n v="3"/>
    <n v="13480"/>
    <m/>
    <n v="2550"/>
    <n v="71"/>
    <n v="18140"/>
    <n v="24000"/>
    <n v="343"/>
    <m/>
    <n v="482.35294117647061"/>
    <n v="410"/>
    <m/>
    <n v="4897.2222222222217"/>
  </r>
  <r>
    <x v="0"/>
    <s v="Mercedes-Benz"/>
    <s v="Tourismo"/>
    <x v="1"/>
    <x v="0"/>
    <s v="No"/>
    <n v="3"/>
    <n v="12925"/>
    <n v="3680"/>
    <n v="2550"/>
    <n v="51"/>
    <m/>
    <n v="19500"/>
    <n v="265"/>
    <m/>
    <n v="480"/>
    <n v="408"/>
    <m/>
    <n v="4873.333333333333"/>
  </r>
  <r>
    <x v="0"/>
    <s v="VDL Scania"/>
    <s v="Axial 100"/>
    <x v="0"/>
    <x v="1"/>
    <m/>
    <n v="3"/>
    <m/>
    <m/>
    <m/>
    <n v="69"/>
    <n v="19260"/>
    <m/>
    <m/>
    <m/>
    <n v="482.35294117647061"/>
    <n v="410"/>
    <m/>
    <n v="4897.2222222222217"/>
  </r>
  <r>
    <x v="0"/>
    <s v="Van Hool"/>
    <s v="TD927 Astromega"/>
    <x v="1"/>
    <x v="1"/>
    <s v="No"/>
    <n v="3"/>
    <m/>
    <m/>
    <m/>
    <n v="68"/>
    <n v="17000"/>
    <n v="26000"/>
    <n v="338"/>
    <m/>
    <n v="482.35294117647061"/>
    <n v="410"/>
    <m/>
    <n v="4897.2222222222217"/>
  </r>
  <r>
    <x v="0"/>
    <s v="Setra"/>
    <s v="Evobus D8553"/>
    <x v="0"/>
    <x v="1"/>
    <m/>
    <n v="3"/>
    <m/>
    <m/>
    <m/>
    <n v="84"/>
    <n v="19200"/>
    <m/>
    <m/>
    <m/>
    <n v="482.35294117647061"/>
    <n v="410"/>
    <m/>
    <n v="4897.2222222222217"/>
  </r>
  <r>
    <x v="0"/>
    <s v="Scania"/>
    <s v="Irizar K124"/>
    <x v="1"/>
    <x v="0"/>
    <s v="No"/>
    <n v="2"/>
    <m/>
    <m/>
    <m/>
    <n v="58"/>
    <n v="13752"/>
    <n v="18000"/>
    <n v="309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8"/>
    <n v="17000"/>
    <n v="26000"/>
    <n v="338"/>
    <m/>
    <n v="482.35294117647061"/>
    <n v="410"/>
    <m/>
    <n v="4897.2222222222217"/>
  </r>
  <r>
    <x v="0"/>
    <s v="Van Hool"/>
    <s v="T917"/>
    <x v="1"/>
    <x v="0"/>
    <s v="No"/>
    <n v="3"/>
    <n v="13840"/>
    <m/>
    <n v="2550"/>
    <n v="52"/>
    <n v="16760"/>
    <n v="24440"/>
    <n v="315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7"/>
    <n v="18370"/>
    <n v="26000"/>
    <n v="338"/>
    <m/>
    <n v="482.35294117647061"/>
    <n v="410"/>
    <m/>
    <n v="4897.2222222222217"/>
  </r>
  <r>
    <x v="0"/>
    <s v="Van Hool"/>
    <s v="TD 927 Astromega"/>
    <x v="1"/>
    <x v="1"/>
    <s v="No"/>
    <n v="3"/>
    <m/>
    <m/>
    <m/>
    <n v="69"/>
    <n v="18040"/>
    <n v="26000"/>
    <n v="338"/>
    <m/>
    <n v="482.35294117647061"/>
    <n v="410"/>
    <m/>
    <n v="4897.2222222222217"/>
  </r>
  <r>
    <x v="0"/>
    <s v="Van Hool"/>
    <s v="A507"/>
    <x v="0"/>
    <x v="3"/>
    <s v="No"/>
    <n v="2"/>
    <n v="7680"/>
    <n v="2800"/>
    <n v="2250"/>
    <n v="48"/>
    <m/>
    <m/>
    <n v="110"/>
    <m/>
    <m/>
    <m/>
    <m/>
    <n v="0"/>
  </r>
  <r>
    <x v="0"/>
    <s v="Van Hool"/>
    <s v="A508"/>
    <x v="0"/>
    <x v="3"/>
    <s v="No"/>
    <n v="2"/>
    <n v="8940"/>
    <n v="2800"/>
    <n v="2250"/>
    <n v="48"/>
    <m/>
    <m/>
    <n v="110"/>
    <m/>
    <m/>
    <m/>
    <m/>
    <n v="0"/>
  </r>
  <r>
    <x v="0"/>
    <s v="Van Hool"/>
    <s v="A308"/>
    <x v="0"/>
    <x v="3"/>
    <s v="No"/>
    <n v="2"/>
    <n v="9495"/>
    <n v="2985"/>
    <n v="2350"/>
    <n v="22"/>
    <m/>
    <m/>
    <n v="162"/>
    <m/>
    <m/>
    <m/>
    <m/>
    <n v="0"/>
  </r>
  <r>
    <x v="0"/>
    <s v="Van Hool"/>
    <s v="A309"/>
    <x v="0"/>
    <x v="3"/>
    <s v="No"/>
    <n v="2"/>
    <n v="9990"/>
    <n v="3100"/>
    <n v="2350"/>
    <n v="23"/>
    <m/>
    <m/>
    <n v="165"/>
    <m/>
    <m/>
    <m/>
    <m/>
    <n v="0"/>
  </r>
  <r>
    <x v="0"/>
    <s v="Scania"/>
    <s v="OmniTown"/>
    <x v="0"/>
    <x v="3"/>
    <s v="No"/>
    <n v="2"/>
    <n v="9100"/>
    <n v="3000"/>
    <n v="2550"/>
    <n v="26"/>
    <m/>
    <m/>
    <m/>
    <m/>
    <m/>
    <m/>
    <m/>
    <n v="0"/>
  </r>
  <r>
    <x v="0"/>
    <s v="Optare"/>
    <s v="Versa"/>
    <x v="0"/>
    <x v="3"/>
    <s v="No"/>
    <n v="2"/>
    <n v="11785"/>
    <n v="2840"/>
    <n v="2510"/>
    <n v="54"/>
    <m/>
    <n v="13000"/>
    <n v="130"/>
    <m/>
    <n v="200"/>
    <n v="170"/>
    <m/>
    <n v="2030.5555555555554"/>
  </r>
  <r>
    <x v="0"/>
    <s v="Optare"/>
    <s v="Solo, Slimline"/>
    <x v="0"/>
    <x v="3"/>
    <s v="No"/>
    <n v="2"/>
    <n v="7870"/>
    <n v="2885"/>
    <n v="2340"/>
    <n v="35"/>
    <m/>
    <n v="10780"/>
    <n v="130"/>
    <m/>
    <n v="200"/>
    <n v="170"/>
    <m/>
    <n v="2030.5555555555554"/>
  </r>
  <r>
    <x v="0"/>
    <s v="Optare"/>
    <s v="Solo, Slimline"/>
    <x v="0"/>
    <x v="3"/>
    <s v="No"/>
    <n v="2"/>
    <n v="8570"/>
    <n v="2885"/>
    <n v="2340"/>
    <n v="41"/>
    <m/>
    <n v="10780"/>
    <n v="130"/>
    <m/>
    <n v="200"/>
    <n v="170"/>
    <m/>
    <n v="2030.5555555555554"/>
  </r>
  <r>
    <x v="0"/>
    <s v="Optare"/>
    <s v="Metrocity"/>
    <x v="0"/>
    <x v="3"/>
    <s v="No"/>
    <n v="2"/>
    <n v="10130"/>
    <n v="2850"/>
    <n v="2470"/>
    <n v="60"/>
    <m/>
    <n v="13000"/>
    <n v="130"/>
    <m/>
    <n v="200"/>
    <n v="170"/>
    <m/>
    <n v="2030.5555555555554"/>
  </r>
  <r>
    <x v="0"/>
    <s v="Optare"/>
    <s v="Metrocity"/>
    <x v="0"/>
    <x v="3"/>
    <s v="No"/>
    <n v="2"/>
    <n v="10820"/>
    <n v="2850"/>
    <n v="2470"/>
    <n v="60"/>
    <m/>
    <n v="13000"/>
    <n v="130"/>
    <m/>
    <n v="200"/>
    <n v="170"/>
    <m/>
    <n v="2030.5555555555554"/>
  </r>
  <r>
    <x v="0"/>
    <s v="Optare"/>
    <s v="Metrocity"/>
    <x v="0"/>
    <x v="3"/>
    <s v="No"/>
    <n v="2"/>
    <n v="11520"/>
    <n v="2850"/>
    <n v="2470"/>
    <n v="60"/>
    <m/>
    <n v="13000"/>
    <n v="130"/>
    <m/>
    <n v="200"/>
    <n v="170"/>
    <m/>
    <n v="2030.5555555555554"/>
  </r>
  <r>
    <x v="1"/>
    <s v="Scania"/>
    <s v="Irizar, i3LE"/>
    <x v="0"/>
    <x v="0"/>
    <s v="No"/>
    <n v="2"/>
    <n v="12750"/>
    <n v="3399"/>
    <m/>
    <m/>
    <m/>
    <m/>
    <n v="235"/>
    <n v="130"/>
    <m/>
    <m/>
    <m/>
    <n v="0"/>
  </r>
  <r>
    <x v="1"/>
    <s v="Scania"/>
    <s v="Irizar, i3LE"/>
    <x v="0"/>
    <x v="0"/>
    <s v="No"/>
    <n v="3"/>
    <n v="14000"/>
    <n v="3399"/>
    <m/>
    <m/>
    <m/>
    <m/>
    <n v="235"/>
    <n v="130"/>
    <m/>
    <m/>
    <m/>
    <n v="0"/>
  </r>
  <r>
    <x v="1"/>
    <s v="Scania"/>
    <s v="Irizar, i4"/>
    <x v="0"/>
    <x v="0"/>
    <s v="No"/>
    <n v="2"/>
    <n v="12900"/>
    <n v="3405"/>
    <m/>
    <m/>
    <m/>
    <m/>
    <n v="235"/>
    <n v="130"/>
    <m/>
    <m/>
    <m/>
    <n v="0"/>
  </r>
  <r>
    <x v="1"/>
    <s v="Scania"/>
    <s v="Irizar, i4"/>
    <x v="0"/>
    <x v="0"/>
    <s v="No"/>
    <n v="3"/>
    <n v="14000"/>
    <n v="3405"/>
    <m/>
    <m/>
    <m/>
    <m/>
    <n v="235"/>
    <n v="130"/>
    <m/>
    <m/>
    <m/>
    <n v="0"/>
  </r>
  <r>
    <x v="2"/>
    <s v="Van Hool"/>
    <s v="A 330 FC"/>
    <x v="0"/>
    <x v="0"/>
    <s v="No"/>
    <n v="2"/>
    <n v="11995"/>
    <n v="3420"/>
    <n v="2550"/>
    <n v="74"/>
    <n v="13630"/>
    <n v="19000"/>
    <n v="210"/>
    <m/>
    <m/>
    <m/>
    <n v="36"/>
    <n v="0"/>
  </r>
  <r>
    <x v="2"/>
    <s v="New Flyer"/>
    <s v="Xcelsior"/>
    <x v="0"/>
    <x v="0"/>
    <s v="No"/>
    <n v="2"/>
    <m/>
    <m/>
    <m/>
    <m/>
    <n v="14000"/>
    <n v="19000"/>
    <n v="170"/>
    <m/>
    <m/>
    <n v="37.5"/>
    <n v="100"/>
    <n v="1250"/>
  </r>
  <r>
    <x v="3"/>
    <s v="Optare"/>
    <s v="Solo, Slimline"/>
    <x v="0"/>
    <x v="3"/>
    <s v="No"/>
    <n v="2"/>
    <n v="7870"/>
    <n v="2885"/>
    <n v="2340"/>
    <n v="35"/>
    <m/>
    <n v="10780"/>
    <m/>
    <n v="150"/>
    <m/>
    <m/>
    <n v="138"/>
    <n v="138"/>
  </r>
  <r>
    <x v="3"/>
    <s v="Optare"/>
    <s v="Solo, Slimline"/>
    <x v="0"/>
    <x v="3"/>
    <s v="No"/>
    <n v="2"/>
    <n v="8570"/>
    <n v="2885"/>
    <n v="2340"/>
    <n v="41"/>
    <m/>
    <n v="10780"/>
    <m/>
    <n v="150"/>
    <m/>
    <m/>
    <n v="138"/>
    <n v="138"/>
  </r>
  <r>
    <x v="3"/>
    <s v="Optare"/>
    <s v="Metrocity"/>
    <x v="0"/>
    <x v="3"/>
    <s v="No"/>
    <n v="2"/>
    <n v="10800"/>
    <m/>
    <m/>
    <n v="58"/>
    <m/>
    <n v="12960"/>
    <m/>
    <n v="150"/>
    <m/>
    <m/>
    <n v="138"/>
    <n v="138"/>
  </r>
  <r>
    <x v="3"/>
    <s v="Otokar"/>
    <s v="Elektra"/>
    <x v="0"/>
    <x v="3"/>
    <s v="No"/>
    <n v="2"/>
    <n v="9000"/>
    <m/>
    <m/>
    <n v="55"/>
    <m/>
    <n v="13500"/>
    <m/>
    <n v="103"/>
    <m/>
    <m/>
    <n v="170"/>
    <n v="170"/>
  </r>
  <r>
    <x v="3"/>
    <s v="Rampini"/>
    <s v="E12"/>
    <x v="0"/>
    <x v="4"/>
    <s v="No"/>
    <n v="2"/>
    <n v="12000"/>
    <m/>
    <n v="2550"/>
    <n v="70"/>
    <m/>
    <n v="19000"/>
    <m/>
    <n v="160"/>
    <m/>
    <m/>
    <n v="180"/>
    <n v="180"/>
  </r>
  <r>
    <x v="3"/>
    <s v="Safra"/>
    <s v="Businova"/>
    <x v="0"/>
    <x v="3"/>
    <s v="No"/>
    <n v="2"/>
    <n v="10500"/>
    <m/>
    <m/>
    <n v="70"/>
    <m/>
    <n v="19000"/>
    <m/>
    <n v="200"/>
    <m/>
    <m/>
    <n v="132"/>
    <n v="132"/>
  </r>
  <r>
    <x v="3"/>
    <s v="Safra"/>
    <s v="Businova"/>
    <x v="0"/>
    <x v="4"/>
    <s v="No"/>
    <n v="2"/>
    <n v="12000"/>
    <m/>
    <n v="2550"/>
    <n v="100"/>
    <m/>
    <n v="20000"/>
    <m/>
    <n v="200"/>
    <m/>
    <m/>
    <n v="132"/>
    <n v="132"/>
  </r>
  <r>
    <x v="3"/>
    <s v="Skoda"/>
    <s v="Perun HE"/>
    <x v="0"/>
    <x v="4"/>
    <s v="No"/>
    <n v="2"/>
    <n v="12000"/>
    <m/>
    <n v="2550"/>
    <n v="82"/>
    <m/>
    <n v="18600"/>
    <m/>
    <n v="160"/>
    <m/>
    <m/>
    <n v="230"/>
    <n v="230"/>
  </r>
  <r>
    <x v="3"/>
    <s v="Skoda"/>
    <s v="Perun HP"/>
    <x v="0"/>
    <x v="4"/>
    <s v="No"/>
    <n v="2"/>
    <n v="12000"/>
    <m/>
    <n v="2550"/>
    <n v="82"/>
    <m/>
    <n v="18600"/>
    <m/>
    <n v="160"/>
    <m/>
    <m/>
    <n v="80"/>
    <n v="80"/>
  </r>
  <r>
    <x v="3"/>
    <s v="Skoda"/>
    <s v="26Tr"/>
    <x v="0"/>
    <x v="5"/>
    <s v="No"/>
    <n v="2"/>
    <n v="12000"/>
    <m/>
    <n v="2550"/>
    <n v="85"/>
    <m/>
    <n v="18000"/>
    <m/>
    <n v="160"/>
    <m/>
    <m/>
    <n v="50"/>
    <n v="50"/>
  </r>
  <r>
    <x v="3"/>
    <s v="Skoda"/>
    <s v="27Tr"/>
    <x v="0"/>
    <x v="5"/>
    <s v="Yes"/>
    <n v="3"/>
    <n v="18000"/>
    <m/>
    <n v="2550"/>
    <n v="125"/>
    <m/>
    <n v="29000"/>
    <m/>
    <n v="250"/>
    <m/>
    <m/>
    <n v="80"/>
    <n v="80"/>
  </r>
  <r>
    <x v="3"/>
    <s v="Solaris"/>
    <s v="Urbino 8.9 LE "/>
    <x v="0"/>
    <x v="3"/>
    <s v="No"/>
    <n v="2"/>
    <n v="8950"/>
    <m/>
    <n v="2550"/>
    <n v="65"/>
    <m/>
    <n v="14500"/>
    <m/>
    <n v="160"/>
    <m/>
    <m/>
    <n v="160"/>
    <n v="160"/>
  </r>
  <r>
    <x v="3"/>
    <s v="Solaris"/>
    <s v="Urbino 12"/>
    <x v="0"/>
    <x v="4"/>
    <s v="No"/>
    <n v="2"/>
    <n v="12000"/>
    <m/>
    <n v="2550"/>
    <n v="90"/>
    <m/>
    <n v="18000"/>
    <m/>
    <n v="120"/>
    <m/>
    <m/>
    <n v="240"/>
    <n v="240"/>
  </r>
  <r>
    <x v="3"/>
    <s v="Solaris"/>
    <s v="Urbino 18"/>
    <x v="0"/>
    <x v="4"/>
    <s v="Yes"/>
    <n v="3"/>
    <n v="18000"/>
    <m/>
    <n v="2550"/>
    <n v="129"/>
    <m/>
    <n v="28000"/>
    <m/>
    <n v="240"/>
    <m/>
    <m/>
    <n v="240"/>
    <n v="240"/>
  </r>
  <r>
    <x v="3"/>
    <s v="Solaris"/>
    <s v="Trollino 12"/>
    <x v="0"/>
    <x v="4"/>
    <s v="No"/>
    <n v="2"/>
    <n v="12000"/>
    <m/>
    <n v="2550"/>
    <n v="83"/>
    <m/>
    <n v="18000"/>
    <m/>
    <n v="160"/>
    <m/>
    <m/>
    <n v="69"/>
    <n v="69"/>
  </r>
  <r>
    <x v="3"/>
    <s v="Solaris"/>
    <s v="Trollino 18"/>
    <x v="0"/>
    <x v="4"/>
    <s v="Yes"/>
    <n v="3"/>
    <n v="18000"/>
    <m/>
    <n v="2550"/>
    <n v="139"/>
    <m/>
    <n v="28000"/>
    <m/>
    <n v="250"/>
    <m/>
    <m/>
    <n v="69"/>
    <n v="69"/>
  </r>
  <r>
    <x v="3"/>
    <s v="SOR"/>
    <s v="EBN 11"/>
    <x v="0"/>
    <x v="3"/>
    <s v="No"/>
    <n v="2"/>
    <n v="11100"/>
    <m/>
    <n v="2550"/>
    <n v="90"/>
    <m/>
    <n v="16500"/>
    <m/>
    <n v="120"/>
    <m/>
    <m/>
    <n v="172"/>
    <n v="172"/>
  </r>
  <r>
    <x v="3"/>
    <s v="SOR"/>
    <s v="EBN 10.5"/>
    <x v="0"/>
    <x v="3"/>
    <s v="No"/>
    <n v="2"/>
    <n v="10370"/>
    <m/>
    <n v="2550"/>
    <n v="82"/>
    <m/>
    <n v="16500"/>
    <m/>
    <n v="120"/>
    <m/>
    <m/>
    <n v="172"/>
    <n v="172"/>
  </r>
  <r>
    <x v="3"/>
    <s v="Temsa"/>
    <s v="MD9 electriCITY"/>
    <x v="0"/>
    <x v="3"/>
    <s v="No"/>
    <n v="2"/>
    <n v="9300"/>
    <m/>
    <n v="2550"/>
    <n v="65"/>
    <m/>
    <n v="14000"/>
    <m/>
    <n v="200"/>
    <m/>
    <m/>
    <n v="200"/>
    <n v="200"/>
  </r>
  <r>
    <x v="3"/>
    <s v="Temsa"/>
    <s v="Avenue EV"/>
    <x v="0"/>
    <x v="4"/>
    <s v="No"/>
    <n v="2"/>
    <n v="12000"/>
    <m/>
    <n v="2550"/>
    <n v="90"/>
    <m/>
    <n v="19000"/>
    <m/>
    <n v="270"/>
    <m/>
    <m/>
    <n v="75"/>
    <n v="75"/>
  </r>
  <r>
    <x v="3"/>
    <s v="Ursus Bus"/>
    <s v="Ekovolt"/>
    <x v="0"/>
    <x v="3"/>
    <s v="No"/>
    <n v="2"/>
    <n v="11960"/>
    <m/>
    <n v="2550"/>
    <n v="81"/>
    <m/>
    <n v="18000"/>
    <m/>
    <n v="170"/>
    <m/>
    <m/>
    <n v="120"/>
    <n v="120"/>
  </r>
  <r>
    <x v="3"/>
    <s v="Ursus Bus"/>
    <s v="City Smile"/>
    <x v="0"/>
    <x v="3"/>
    <s v="No"/>
    <n v="2"/>
    <n v="8500"/>
    <m/>
    <n v="2550"/>
    <n v="61"/>
    <m/>
    <n v="16000"/>
    <m/>
    <n v="170"/>
    <m/>
    <m/>
    <n v="175"/>
    <n v="175"/>
  </r>
  <r>
    <x v="3"/>
    <s v="Ursus Bus"/>
    <s v="City Smile"/>
    <x v="0"/>
    <x v="3"/>
    <s v="No"/>
    <n v="2"/>
    <n v="9950"/>
    <m/>
    <n v="2550"/>
    <n v="84"/>
    <m/>
    <n v="18000"/>
    <m/>
    <n v="120"/>
    <m/>
    <m/>
    <n v="210"/>
    <n v="210"/>
  </r>
  <r>
    <x v="3"/>
    <s v="Ursus Bus"/>
    <s v="City Smile"/>
    <x v="0"/>
    <x v="4"/>
    <s v="No"/>
    <n v="2"/>
    <n v="12000"/>
    <m/>
    <n v="2550"/>
    <n v="82"/>
    <m/>
    <n v="18000"/>
    <m/>
    <n v="170"/>
    <m/>
    <m/>
    <n v="175"/>
    <n v="175"/>
  </r>
  <r>
    <x v="3"/>
    <s v="Ursus Bus"/>
    <s v="City Smile"/>
    <x v="0"/>
    <x v="4"/>
    <s v="No"/>
    <n v="2"/>
    <n v="12000"/>
    <m/>
    <n v="2550"/>
    <n v="62"/>
    <m/>
    <n v="18000"/>
    <m/>
    <n v="226"/>
    <m/>
    <m/>
    <n v="105"/>
    <n v="105"/>
  </r>
  <r>
    <x v="3"/>
    <s v="Ursus Bus"/>
    <s v="City Smile"/>
    <x v="0"/>
    <x v="4"/>
    <s v="Yes"/>
    <n v="3"/>
    <n v="18000"/>
    <m/>
    <n v="2550"/>
    <n v="104"/>
    <m/>
    <n v="28000"/>
    <m/>
    <n v="452"/>
    <m/>
    <m/>
    <n v="105"/>
    <n v="105"/>
  </r>
  <r>
    <x v="3"/>
    <s v="Van Hool"/>
    <s v="Exqui.City"/>
    <x v="0"/>
    <x v="4"/>
    <s v="Yes"/>
    <n v="3"/>
    <n v="18610"/>
    <m/>
    <n v="2550"/>
    <n v="117"/>
    <m/>
    <n v="28000"/>
    <m/>
    <n v="320"/>
    <m/>
    <m/>
    <n v="215"/>
    <n v="215"/>
  </r>
  <r>
    <x v="3"/>
    <s v="Van Hool"/>
    <s v="Exqui.City"/>
    <x v="0"/>
    <x v="5"/>
    <s v="No"/>
    <n v="2"/>
    <n v="18610"/>
    <m/>
    <n v="2550"/>
    <n v="131"/>
    <m/>
    <n v="29000"/>
    <m/>
    <n v="120"/>
    <m/>
    <m/>
    <n v="35"/>
    <n v="35"/>
  </r>
  <r>
    <x v="3"/>
    <s v="Van Hool"/>
    <s v="Exqui.City"/>
    <x v="0"/>
    <x v="5"/>
    <s v="No"/>
    <n v="2"/>
    <n v="23820"/>
    <m/>
    <n v="2550"/>
    <n v="149"/>
    <m/>
    <n v="36500"/>
    <m/>
    <n v="320"/>
    <m/>
    <m/>
    <n v="20"/>
    <n v="20"/>
  </r>
  <r>
    <x v="3"/>
    <s v="VDL"/>
    <s v="Citea LLE-99"/>
    <x v="0"/>
    <x v="3"/>
    <s v="No"/>
    <n v="2"/>
    <n v="9950"/>
    <m/>
    <n v="2550"/>
    <n v="60"/>
    <m/>
    <n v="14440"/>
    <m/>
    <n v="153"/>
    <m/>
    <m/>
    <n v="180"/>
    <n v="180"/>
  </r>
  <r>
    <x v="3"/>
    <s v="VDL"/>
    <s v="Citea SLF-120"/>
    <x v="0"/>
    <x v="4"/>
    <s v="No"/>
    <n v="2"/>
    <n v="12000"/>
    <m/>
    <n v="2550"/>
    <n v="92"/>
    <m/>
    <n v="19500"/>
    <m/>
    <n v="153"/>
    <m/>
    <m/>
    <n v="240"/>
    <n v="240"/>
  </r>
  <r>
    <x v="3"/>
    <s v="VDL"/>
    <s v="Citea SLFA-180"/>
    <x v="0"/>
    <x v="4"/>
    <s v="Yes"/>
    <n v="3"/>
    <n v="18000"/>
    <m/>
    <n v="2550"/>
    <n v="145"/>
    <m/>
    <n v="29000"/>
    <m/>
    <n v="210"/>
    <m/>
    <m/>
    <n v="180"/>
    <n v="180"/>
  </r>
  <r>
    <x v="3"/>
    <s v="Volvo"/>
    <s v="7900 Electric"/>
    <x v="0"/>
    <x v="4"/>
    <s v="No"/>
    <n v="2"/>
    <n v="12000"/>
    <m/>
    <n v="2550"/>
    <n v="105"/>
    <m/>
    <n v="12000"/>
    <m/>
    <n v="155"/>
    <m/>
    <m/>
    <n v="76"/>
    <n v="76"/>
  </r>
  <r>
    <x v="4"/>
    <s v="Karsan"/>
    <s v="Avancity"/>
    <x v="0"/>
    <x v="4"/>
    <s v="No"/>
    <n v="2"/>
    <n v="12000"/>
    <n v="3373"/>
    <n v="2550"/>
    <n v="88"/>
    <m/>
    <m/>
    <n v="205"/>
    <m/>
    <m/>
    <m/>
    <m/>
    <n v="0"/>
  </r>
  <r>
    <x v="4"/>
    <s v="NABI"/>
    <s v="BRT-07"/>
    <x v="0"/>
    <x v="4"/>
    <s v="No"/>
    <n v="2"/>
    <m/>
    <m/>
    <m/>
    <n v="48"/>
    <n v="15370"/>
    <m/>
    <n v="208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5" firstHeaderRow="1" firstDataRow="1" firstDataCol="1"/>
  <pivotFields count="19"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2"/>
        <item x="1"/>
        <item x="3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3">
    <field x="0"/>
    <field x="3"/>
    <field x="4"/>
  </rowFields>
  <rowItems count="24">
    <i>
      <x/>
    </i>
    <i r="1">
      <x/>
    </i>
    <i r="2">
      <x/>
    </i>
    <i r="2">
      <x v="1"/>
    </i>
    <i r="2">
      <x v="2"/>
    </i>
    <i r="2">
      <x v="4"/>
    </i>
    <i r="1">
      <x v="1"/>
    </i>
    <i r="2">
      <x v="1"/>
    </i>
    <i r="2">
      <x v="4"/>
    </i>
    <i>
      <x v="1"/>
    </i>
    <i r="1">
      <x/>
    </i>
    <i r="2">
      <x v="4"/>
    </i>
    <i>
      <x v="2"/>
    </i>
    <i r="1">
      <x/>
    </i>
    <i r="2">
      <x v="2"/>
    </i>
    <i r="2">
      <x v="3"/>
    </i>
    <i r="2">
      <x v="5"/>
    </i>
    <i>
      <x v="3"/>
    </i>
    <i r="1">
      <x/>
    </i>
    <i r="2">
      <x v="4"/>
    </i>
    <i>
      <x v="4"/>
    </i>
    <i r="1">
      <x/>
    </i>
    <i r="2">
      <x v="3"/>
    </i>
    <i t="grand">
      <x/>
    </i>
  </rowItems>
  <colItems count="1">
    <i/>
  </colItems>
  <dataFields count="1">
    <dataField name="Count of Curb weight" fld="11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ru.org/sites/default/files/2016-01/en-nea-bus-2007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dv.de/zeeus-ebus-report-internet.pdfx" TargetMode="External"/><Relationship Id="rId2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1" Type="http://schemas.openxmlformats.org/officeDocument/2006/relationships/hyperlink" Target="https://static1.squarespace.com/static/5318a7c0e4b03ba2018b69f4/t/5ca1e0ae15fcc094af86f36a/1554112689484/Solo+Spec+Sheet+Oct+2018+AW+8pp.pdf" TargetMode="External"/><Relationship Id="rId4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c.europa.eu/clima/sites/clima/files/transport/vehicles/heavy/docs/hdv_lightweighting_en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Q14" sqref="Q14"/>
    </sheetView>
  </sheetViews>
  <sheetFormatPr defaultRowHeight="14.4" x14ac:dyDescent="0.3"/>
  <cols>
    <col min="1" max="1" width="17.109375" bestFit="1" customWidth="1"/>
    <col min="2" max="2" width="19.109375" customWidth="1"/>
  </cols>
  <sheetData>
    <row r="1" spans="1:2" x14ac:dyDescent="0.3">
      <c r="A1" s="20" t="s">
        <v>244</v>
      </c>
      <c r="B1" t="s">
        <v>246</v>
      </c>
    </row>
    <row r="2" spans="1:2" x14ac:dyDescent="0.3">
      <c r="A2" s="21" t="s">
        <v>42</v>
      </c>
      <c r="B2" s="22">
        <v>40</v>
      </c>
    </row>
    <row r="3" spans="1:2" x14ac:dyDescent="0.3">
      <c r="A3" s="23" t="s">
        <v>65</v>
      </c>
      <c r="B3" s="22">
        <v>15</v>
      </c>
    </row>
    <row r="4" spans="1:2" x14ac:dyDescent="0.3">
      <c r="A4" s="24" t="s">
        <v>247</v>
      </c>
      <c r="B4" s="22">
        <v>1</v>
      </c>
    </row>
    <row r="5" spans="1:2" x14ac:dyDescent="0.3">
      <c r="A5" s="24" t="s">
        <v>89</v>
      </c>
      <c r="B5" s="22">
        <v>5</v>
      </c>
    </row>
    <row r="6" spans="1:2" x14ac:dyDescent="0.3">
      <c r="A6" s="24" t="s">
        <v>148</v>
      </c>
      <c r="B6" s="22"/>
    </row>
    <row r="7" spans="1:2" x14ac:dyDescent="0.3">
      <c r="A7" s="24" t="s">
        <v>92</v>
      </c>
      <c r="B7" s="22">
        <v>9</v>
      </c>
    </row>
    <row r="8" spans="1:2" x14ac:dyDescent="0.3">
      <c r="A8" s="23" t="s">
        <v>74</v>
      </c>
      <c r="B8" s="22">
        <v>25</v>
      </c>
    </row>
    <row r="9" spans="1:2" x14ac:dyDescent="0.3">
      <c r="A9" s="24" t="s">
        <v>89</v>
      </c>
      <c r="B9" s="22">
        <v>11</v>
      </c>
    </row>
    <row r="10" spans="1:2" x14ac:dyDescent="0.3">
      <c r="A10" s="24" t="s">
        <v>92</v>
      </c>
      <c r="B10" s="22">
        <v>14</v>
      </c>
    </row>
    <row r="11" spans="1:2" x14ac:dyDescent="0.3">
      <c r="A11" s="21" t="s">
        <v>261</v>
      </c>
      <c r="B11" s="22"/>
    </row>
    <row r="12" spans="1:2" x14ac:dyDescent="0.3">
      <c r="A12" s="23" t="s">
        <v>65</v>
      </c>
      <c r="B12" s="22"/>
    </row>
    <row r="13" spans="1:2" x14ac:dyDescent="0.3">
      <c r="A13" s="24" t="s">
        <v>92</v>
      </c>
      <c r="B13" s="22"/>
    </row>
    <row r="14" spans="1:2" x14ac:dyDescent="0.3">
      <c r="A14" s="21" t="s">
        <v>262</v>
      </c>
      <c r="B14" s="22"/>
    </row>
    <row r="15" spans="1:2" x14ac:dyDescent="0.3">
      <c r="A15" s="23" t="s">
        <v>65</v>
      </c>
      <c r="B15" s="22"/>
    </row>
    <row r="16" spans="1:2" x14ac:dyDescent="0.3">
      <c r="A16" s="24" t="s">
        <v>148</v>
      </c>
      <c r="B16" s="22"/>
    </row>
    <row r="17" spans="1:2" x14ac:dyDescent="0.3">
      <c r="A17" s="24" t="s">
        <v>165</v>
      </c>
      <c r="B17" s="22"/>
    </row>
    <row r="18" spans="1:2" x14ac:dyDescent="0.3">
      <c r="A18" s="24" t="s">
        <v>174</v>
      </c>
      <c r="B18" s="22"/>
    </row>
    <row r="19" spans="1:2" x14ac:dyDescent="0.3">
      <c r="A19" s="21" t="s">
        <v>258</v>
      </c>
      <c r="B19" s="22">
        <v>2</v>
      </c>
    </row>
    <row r="20" spans="1:2" x14ac:dyDescent="0.3">
      <c r="A20" s="23" t="s">
        <v>65</v>
      </c>
      <c r="B20" s="22">
        <v>2</v>
      </c>
    </row>
    <row r="21" spans="1:2" x14ac:dyDescent="0.3">
      <c r="A21" s="24" t="s">
        <v>92</v>
      </c>
      <c r="B21" s="22">
        <v>2</v>
      </c>
    </row>
    <row r="22" spans="1:2" x14ac:dyDescent="0.3">
      <c r="A22" s="21" t="s">
        <v>43</v>
      </c>
      <c r="B22" s="22">
        <v>1</v>
      </c>
    </row>
    <row r="23" spans="1:2" x14ac:dyDescent="0.3">
      <c r="A23" s="23" t="s">
        <v>65</v>
      </c>
      <c r="B23" s="22">
        <v>1</v>
      </c>
    </row>
    <row r="24" spans="1:2" x14ac:dyDescent="0.3">
      <c r="A24" s="24" t="s">
        <v>165</v>
      </c>
      <c r="B24" s="22">
        <v>1</v>
      </c>
    </row>
    <row r="25" spans="1:2" x14ac:dyDescent="0.3">
      <c r="A25" s="21" t="s">
        <v>245</v>
      </c>
      <c r="B25" s="22">
        <v>43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defaultRowHeight="14.4" x14ac:dyDescent="0.3"/>
  <cols>
    <col min="1" max="1" width="17.21875" bestFit="1" customWidth="1"/>
    <col min="2" max="2" width="18.5546875" bestFit="1" customWidth="1"/>
  </cols>
  <sheetData>
    <row r="1" spans="1:3" x14ac:dyDescent="0.3">
      <c r="B1" t="s">
        <v>126</v>
      </c>
      <c r="C1" t="s">
        <v>54</v>
      </c>
    </row>
    <row r="2" spans="1:3" x14ac:dyDescent="0.3">
      <c r="A2" t="s">
        <v>125</v>
      </c>
      <c r="B2">
        <v>75</v>
      </c>
      <c r="C2" s="5" t="s">
        <v>124</v>
      </c>
    </row>
    <row r="3" spans="1:3" x14ac:dyDescent="0.3">
      <c r="A3" t="s">
        <v>127</v>
      </c>
      <c r="B3">
        <v>16.8</v>
      </c>
      <c r="C3" t="s">
        <v>124</v>
      </c>
    </row>
    <row r="6" spans="1:3" x14ac:dyDescent="0.3">
      <c r="B6" t="s">
        <v>128</v>
      </c>
      <c r="C6" t="s">
        <v>54</v>
      </c>
    </row>
    <row r="7" spans="1:3" x14ac:dyDescent="0.3">
      <c r="A7" t="s">
        <v>92</v>
      </c>
      <c r="B7" t="s">
        <v>129</v>
      </c>
      <c r="C7" t="s">
        <v>124</v>
      </c>
    </row>
    <row r="8" spans="1:3" x14ac:dyDescent="0.3">
      <c r="A8" t="s">
        <v>89</v>
      </c>
      <c r="B8" t="s">
        <v>130</v>
      </c>
      <c r="C8" t="s">
        <v>124</v>
      </c>
    </row>
  </sheetData>
  <hyperlinks>
    <hyperlink ref="C2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E25"/>
  <sheetViews>
    <sheetView workbookViewId="0">
      <selection activeCell="I38" sqref="I38"/>
    </sheetView>
  </sheetViews>
  <sheetFormatPr defaultRowHeight="14.4" x14ac:dyDescent="0.3"/>
  <sheetData>
    <row r="7" spans="5:24" x14ac:dyDescent="0.3">
      <c r="F7" t="s">
        <v>6</v>
      </c>
      <c r="G7" t="s">
        <v>7</v>
      </c>
      <c r="H7" t="s">
        <v>7</v>
      </c>
      <c r="I7" t="s">
        <v>7</v>
      </c>
      <c r="J7" t="s">
        <v>8</v>
      </c>
      <c r="K7" t="s">
        <v>9</v>
      </c>
      <c r="L7" t="s">
        <v>9</v>
      </c>
      <c r="M7" t="s">
        <v>9</v>
      </c>
      <c r="N7" t="s">
        <v>7</v>
      </c>
      <c r="O7" t="s">
        <v>7</v>
      </c>
      <c r="P7" t="s">
        <v>7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</row>
    <row r="8" spans="5:24" x14ac:dyDescent="0.3">
      <c r="F8" t="s">
        <v>0</v>
      </c>
      <c r="G8">
        <v>400</v>
      </c>
      <c r="H8">
        <v>350</v>
      </c>
      <c r="I8">
        <v>300</v>
      </c>
      <c r="J8">
        <v>224</v>
      </c>
      <c r="K8">
        <v>250</v>
      </c>
      <c r="L8">
        <v>350</v>
      </c>
      <c r="M8">
        <v>380</v>
      </c>
      <c r="N8">
        <v>200</v>
      </c>
      <c r="O8">
        <v>210</v>
      </c>
      <c r="P8">
        <v>240</v>
      </c>
      <c r="Q8">
        <v>103</v>
      </c>
      <c r="R8">
        <v>118</v>
      </c>
      <c r="S8">
        <v>135</v>
      </c>
      <c r="T8">
        <v>162</v>
      </c>
      <c r="U8">
        <v>228</v>
      </c>
      <c r="V8">
        <v>134</v>
      </c>
      <c r="W8">
        <v>228</v>
      </c>
      <c r="X8">
        <v>310</v>
      </c>
    </row>
    <row r="9" spans="5:24" x14ac:dyDescent="0.3">
      <c r="E9" t="s">
        <v>48</v>
      </c>
      <c r="F9" t="s">
        <v>1</v>
      </c>
      <c r="G9">
        <v>1343</v>
      </c>
      <c r="H9">
        <v>1343</v>
      </c>
      <c r="I9">
        <v>929</v>
      </c>
      <c r="J9">
        <v>380</v>
      </c>
      <c r="K9">
        <v>521</v>
      </c>
      <c r="L9">
        <v>770</v>
      </c>
      <c r="M9">
        <v>997</v>
      </c>
      <c r="N9">
        <v>522</v>
      </c>
      <c r="O9">
        <v>737</v>
      </c>
      <c r="P9">
        <v>867</v>
      </c>
      <c r="Q9">
        <v>390</v>
      </c>
      <c r="R9">
        <v>400</v>
      </c>
      <c r="S9">
        <v>510</v>
      </c>
      <c r="T9">
        <v>529</v>
      </c>
      <c r="U9">
        <v>680</v>
      </c>
      <c r="V9">
        <v>390</v>
      </c>
      <c r="W9">
        <v>900</v>
      </c>
      <c r="X9">
        <v>930</v>
      </c>
    </row>
    <row r="10" spans="5:24" x14ac:dyDescent="0.3">
      <c r="F10" t="s">
        <v>0</v>
      </c>
      <c r="G10">
        <v>147</v>
      </c>
      <c r="H10">
        <v>180</v>
      </c>
      <c r="I10">
        <v>294</v>
      </c>
      <c r="J10">
        <v>343</v>
      </c>
    </row>
    <row r="11" spans="5:24" x14ac:dyDescent="0.3">
      <c r="E11" t="s">
        <v>49</v>
      </c>
      <c r="F11" t="s">
        <v>1</v>
      </c>
      <c r="G11">
        <v>520</v>
      </c>
      <c r="H11">
        <v>800</v>
      </c>
      <c r="I11">
        <v>870</v>
      </c>
      <c r="J11">
        <v>1240</v>
      </c>
    </row>
    <row r="12" spans="5:24" x14ac:dyDescent="0.3">
      <c r="F12" t="s">
        <v>2</v>
      </c>
    </row>
    <row r="13" spans="5:24" x14ac:dyDescent="0.3">
      <c r="F13" t="s">
        <v>1</v>
      </c>
    </row>
    <row r="22" spans="4:31" x14ac:dyDescent="0.3">
      <c r="D22" t="s">
        <v>0</v>
      </c>
      <c r="E22">
        <v>147</v>
      </c>
      <c r="F22">
        <v>180</v>
      </c>
      <c r="G22">
        <v>294</v>
      </c>
      <c r="H22">
        <v>343</v>
      </c>
      <c r="I22">
        <v>400</v>
      </c>
      <c r="J22">
        <v>350</v>
      </c>
      <c r="K22">
        <v>300</v>
      </c>
      <c r="L22">
        <v>224</v>
      </c>
      <c r="M22">
        <v>250</v>
      </c>
      <c r="N22">
        <v>350</v>
      </c>
      <c r="O22">
        <v>380</v>
      </c>
      <c r="P22">
        <v>200</v>
      </c>
      <c r="Q22">
        <v>210</v>
      </c>
      <c r="R22">
        <v>240</v>
      </c>
      <c r="S22">
        <v>103</v>
      </c>
      <c r="T22">
        <v>118</v>
      </c>
      <c r="U22">
        <v>135</v>
      </c>
      <c r="V22">
        <v>162</v>
      </c>
      <c r="W22">
        <v>228</v>
      </c>
      <c r="X22">
        <v>134</v>
      </c>
      <c r="Y22">
        <v>228</v>
      </c>
      <c r="Z22">
        <v>310</v>
      </c>
      <c r="AA22">
        <v>93</v>
      </c>
      <c r="AB22">
        <v>70</v>
      </c>
      <c r="AC22">
        <v>28</v>
      </c>
      <c r="AD22">
        <v>145</v>
      </c>
      <c r="AE22">
        <v>50</v>
      </c>
    </row>
    <row r="23" spans="4:31" x14ac:dyDescent="0.3">
      <c r="D23" t="s">
        <v>50</v>
      </c>
      <c r="I23">
        <v>1343</v>
      </c>
      <c r="J23">
        <v>1343</v>
      </c>
      <c r="K23">
        <v>929</v>
      </c>
      <c r="L23">
        <v>380</v>
      </c>
      <c r="M23">
        <v>521</v>
      </c>
      <c r="N23">
        <v>770</v>
      </c>
      <c r="O23">
        <v>997</v>
      </c>
      <c r="P23">
        <v>522</v>
      </c>
      <c r="Q23">
        <v>737</v>
      </c>
      <c r="R23">
        <v>867</v>
      </c>
      <c r="S23">
        <v>390</v>
      </c>
      <c r="T23">
        <v>400</v>
      </c>
      <c r="U23">
        <v>510</v>
      </c>
      <c r="V23">
        <v>529</v>
      </c>
      <c r="W23">
        <v>680</v>
      </c>
      <c r="X23">
        <v>390</v>
      </c>
      <c r="Y23">
        <v>900</v>
      </c>
      <c r="Z23">
        <v>930</v>
      </c>
    </row>
    <row r="24" spans="4:31" x14ac:dyDescent="0.3">
      <c r="D24" t="s">
        <v>51</v>
      </c>
      <c r="E24">
        <v>520</v>
      </c>
      <c r="F24">
        <v>800</v>
      </c>
      <c r="G24">
        <v>870</v>
      </c>
      <c r="H24">
        <v>1240</v>
      </c>
    </row>
    <row r="25" spans="4:31" x14ac:dyDescent="0.3">
      <c r="D25" t="s">
        <v>52</v>
      </c>
      <c r="AA25">
        <v>51</v>
      </c>
      <c r="AB25">
        <v>51</v>
      </c>
      <c r="AC25">
        <v>26</v>
      </c>
      <c r="AD25">
        <v>76</v>
      </c>
      <c r="AE25">
        <v>36.299999999999997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2"/>
  <sheetViews>
    <sheetView workbookViewId="0">
      <selection activeCell="B37" sqref="B37"/>
    </sheetView>
  </sheetViews>
  <sheetFormatPr defaultRowHeight="14.4" x14ac:dyDescent="0.3"/>
  <sheetData>
    <row r="2" spans="1:19" x14ac:dyDescent="0.3">
      <c r="A2" t="s">
        <v>10</v>
      </c>
    </row>
    <row r="3" spans="1:19" x14ac:dyDescent="0.3">
      <c r="A3" t="s">
        <v>5</v>
      </c>
      <c r="B3">
        <v>0.74570000000000003</v>
      </c>
    </row>
    <row r="4" spans="1:19" x14ac:dyDescent="0.3">
      <c r="A4" t="s">
        <v>42</v>
      </c>
    </row>
    <row r="5" spans="1:19" x14ac:dyDescent="0.3">
      <c r="A5" t="s">
        <v>6</v>
      </c>
      <c r="B5" t="s">
        <v>7</v>
      </c>
      <c r="C5" t="s">
        <v>7</v>
      </c>
      <c r="D5" t="s">
        <v>7</v>
      </c>
      <c r="E5" t="s">
        <v>8</v>
      </c>
      <c r="F5" t="s">
        <v>9</v>
      </c>
      <c r="G5" t="s">
        <v>9</v>
      </c>
      <c r="H5" t="s">
        <v>9</v>
      </c>
      <c r="I5" t="s">
        <v>7</v>
      </c>
      <c r="J5" t="s">
        <v>7</v>
      </c>
      <c r="K5" t="s">
        <v>7</v>
      </c>
      <c r="L5" t="s">
        <v>41</v>
      </c>
      <c r="M5" t="s">
        <v>41</v>
      </c>
      <c r="N5" t="s">
        <v>41</v>
      </c>
      <c r="O5" t="s">
        <v>41</v>
      </c>
      <c r="P5" t="s">
        <v>41</v>
      </c>
      <c r="Q5" t="s">
        <v>41</v>
      </c>
      <c r="R5" t="s">
        <v>41</v>
      </c>
      <c r="S5" t="s">
        <v>41</v>
      </c>
    </row>
    <row r="6" spans="1:19" x14ac:dyDescent="0.3">
      <c r="A6" t="s">
        <v>0</v>
      </c>
      <c r="B6">
        <v>400</v>
      </c>
      <c r="C6">
        <v>350</v>
      </c>
      <c r="D6">
        <v>300</v>
      </c>
      <c r="E6">
        <v>224</v>
      </c>
      <c r="F6">
        <v>250</v>
      </c>
      <c r="G6">
        <v>350</v>
      </c>
      <c r="H6">
        <v>380</v>
      </c>
      <c r="I6">
        <v>200</v>
      </c>
      <c r="J6">
        <v>210</v>
      </c>
      <c r="K6">
        <v>240</v>
      </c>
      <c r="L6">
        <v>103</v>
      </c>
      <c r="M6">
        <v>118</v>
      </c>
      <c r="N6">
        <v>135</v>
      </c>
      <c r="O6">
        <v>162</v>
      </c>
      <c r="P6">
        <v>228</v>
      </c>
      <c r="Q6">
        <v>134</v>
      </c>
      <c r="R6">
        <v>228</v>
      </c>
      <c r="S6">
        <v>310</v>
      </c>
    </row>
    <row r="7" spans="1:19" x14ac:dyDescent="0.3">
      <c r="A7" t="s">
        <v>1</v>
      </c>
      <c r="B7">
        <v>1343</v>
      </c>
      <c r="C7">
        <v>1343</v>
      </c>
      <c r="D7">
        <v>929</v>
      </c>
      <c r="E7">
        <v>380</v>
      </c>
      <c r="F7">
        <v>521</v>
      </c>
      <c r="G7">
        <v>770</v>
      </c>
      <c r="H7">
        <v>997</v>
      </c>
      <c r="I7">
        <v>522</v>
      </c>
      <c r="J7">
        <v>737</v>
      </c>
      <c r="K7">
        <v>867</v>
      </c>
      <c r="L7">
        <v>390</v>
      </c>
      <c r="M7">
        <v>400</v>
      </c>
      <c r="N7">
        <v>510</v>
      </c>
      <c r="O7">
        <v>529</v>
      </c>
      <c r="P7">
        <v>680</v>
      </c>
      <c r="Q7">
        <v>390</v>
      </c>
      <c r="R7">
        <v>900</v>
      </c>
      <c r="S7">
        <v>930</v>
      </c>
    </row>
    <row r="9" spans="1:19" x14ac:dyDescent="0.3">
      <c r="A9" t="s">
        <v>43</v>
      </c>
    </row>
    <row r="10" spans="1:19" x14ac:dyDescent="0.3">
      <c r="A10" t="s">
        <v>6</v>
      </c>
      <c r="B10" t="s">
        <v>41</v>
      </c>
      <c r="C10" t="s">
        <v>41</v>
      </c>
      <c r="D10" t="s">
        <v>41</v>
      </c>
      <c r="E10" t="s">
        <v>41</v>
      </c>
    </row>
    <row r="11" spans="1:19" x14ac:dyDescent="0.3">
      <c r="A11" t="s">
        <v>0</v>
      </c>
      <c r="B11">
        <v>147</v>
      </c>
      <c r="C11">
        <v>180</v>
      </c>
      <c r="D11">
        <v>294</v>
      </c>
      <c r="E11">
        <v>343</v>
      </c>
    </row>
    <row r="12" spans="1:19" x14ac:dyDescent="0.3">
      <c r="A12" t="s">
        <v>1</v>
      </c>
      <c r="B12">
        <v>520</v>
      </c>
      <c r="C12">
        <v>800</v>
      </c>
      <c r="D12">
        <v>870</v>
      </c>
      <c r="E12">
        <v>1240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8"/>
  <sheetViews>
    <sheetView workbookViewId="0">
      <selection activeCell="A7" sqref="A7:F8"/>
    </sheetView>
  </sheetViews>
  <sheetFormatPr defaultRowHeight="14.4" x14ac:dyDescent="0.3"/>
  <cols>
    <col min="1" max="1" width="13.33203125" bestFit="1" customWidth="1"/>
  </cols>
  <sheetData>
    <row r="6" spans="1:6" x14ac:dyDescent="0.3">
      <c r="A6" t="s">
        <v>3</v>
      </c>
      <c r="B6" t="s">
        <v>44</v>
      </c>
      <c r="C6" t="s">
        <v>44</v>
      </c>
      <c r="D6" t="s">
        <v>44</v>
      </c>
      <c r="E6" t="s">
        <v>44</v>
      </c>
      <c r="F6" t="s">
        <v>45</v>
      </c>
    </row>
    <row r="7" spans="1:6" x14ac:dyDescent="0.3">
      <c r="A7" t="s">
        <v>2</v>
      </c>
      <c r="B7">
        <v>93</v>
      </c>
      <c r="C7">
        <v>70</v>
      </c>
      <c r="D7">
        <v>28</v>
      </c>
      <c r="E7">
        <v>145</v>
      </c>
      <c r="F7">
        <v>50</v>
      </c>
    </row>
    <row r="8" spans="1:6" x14ac:dyDescent="0.3">
      <c r="A8" t="s">
        <v>1</v>
      </c>
      <c r="B8">
        <v>51</v>
      </c>
      <c r="C8">
        <v>51</v>
      </c>
      <c r="D8">
        <v>26</v>
      </c>
      <c r="E8">
        <v>76</v>
      </c>
      <c r="F8">
        <v>36.299999999999997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RowHeight="14.4" x14ac:dyDescent="0.3"/>
  <sheetData>
    <row r="2" spans="1:3" x14ac:dyDescent="0.3">
      <c r="A2" t="s">
        <v>4</v>
      </c>
    </row>
    <row r="3" spans="1:3" x14ac:dyDescent="0.3">
      <c r="A3" t="s">
        <v>0</v>
      </c>
      <c r="B3">
        <v>100</v>
      </c>
      <c r="C3">
        <v>212</v>
      </c>
    </row>
    <row r="4" spans="1:3" x14ac:dyDescent="0.3">
      <c r="A4" t="s">
        <v>1</v>
      </c>
      <c r="B4">
        <v>9.5</v>
      </c>
      <c r="C4">
        <v>15.5</v>
      </c>
    </row>
    <row r="5" spans="1:3" x14ac:dyDescent="0.3">
      <c r="A5" t="s">
        <v>11</v>
      </c>
      <c r="B5">
        <f>B4/B3</f>
        <v>9.5000000000000001E-2</v>
      </c>
      <c r="C5" s="1">
        <f>C4/C3</f>
        <v>7.3113207547169809E-2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1"/>
  <sheetViews>
    <sheetView topLeftCell="G1" workbookViewId="0">
      <pane ySplit="1" topLeftCell="A155" activePane="bottomLeft" state="frozen"/>
      <selection pane="bottomLeft" sqref="A1:W181"/>
    </sheetView>
  </sheetViews>
  <sheetFormatPr defaultRowHeight="14.4" x14ac:dyDescent="0.3"/>
  <cols>
    <col min="2" max="2" width="15" customWidth="1"/>
    <col min="3" max="3" width="20.88671875" bestFit="1" customWidth="1"/>
    <col min="4" max="4" width="3.77734375" customWidth="1"/>
    <col min="5" max="5" width="12.21875" bestFit="1" customWidth="1"/>
    <col min="6" max="6" width="17.88671875" bestFit="1" customWidth="1"/>
    <col min="7" max="7" width="12" customWidth="1"/>
    <col min="8" max="9" width="12.44140625" customWidth="1"/>
    <col min="10" max="10" width="7.44140625" customWidth="1"/>
    <col min="11" max="12" width="9" customWidth="1"/>
    <col min="13" max="13" width="15.21875" customWidth="1"/>
    <col min="14" max="14" width="12" customWidth="1"/>
    <col min="15" max="16" width="6" customWidth="1"/>
    <col min="17" max="17" width="21.6640625" bestFit="1" customWidth="1"/>
    <col min="18" max="18" width="17.5546875" bestFit="1" customWidth="1"/>
    <col min="19" max="19" width="15" bestFit="1" customWidth="1"/>
    <col min="20" max="20" width="16.5546875" bestFit="1" customWidth="1"/>
    <col min="21" max="22" width="6" customWidth="1"/>
    <col min="23" max="23" width="12" bestFit="1" customWidth="1"/>
    <col min="24" max="42" width="6" customWidth="1"/>
    <col min="43" max="43" width="10" bestFit="1" customWidth="1"/>
    <col min="44" max="44" width="12" bestFit="1" customWidth="1"/>
  </cols>
  <sheetData>
    <row r="1" spans="1:23" x14ac:dyDescent="0.3">
      <c r="A1" s="2" t="s">
        <v>12</v>
      </c>
      <c r="B1" s="2" t="s">
        <v>60</v>
      </c>
      <c r="C1" s="2" t="s">
        <v>53</v>
      </c>
      <c r="D1" s="2" t="s">
        <v>47</v>
      </c>
      <c r="E1" s="2" t="s">
        <v>133</v>
      </c>
      <c r="F1" s="2" t="s">
        <v>268</v>
      </c>
      <c r="G1" s="2" t="s">
        <v>271</v>
      </c>
      <c r="H1" s="2" t="s">
        <v>104</v>
      </c>
      <c r="I1" s="2" t="s">
        <v>76</v>
      </c>
      <c r="J1" s="2" t="s">
        <v>77</v>
      </c>
      <c r="K1" s="2" t="s">
        <v>80</v>
      </c>
      <c r="L1" s="2" t="s">
        <v>280</v>
      </c>
      <c r="M1" s="2" t="s">
        <v>78</v>
      </c>
      <c r="N1" s="2" t="s">
        <v>79</v>
      </c>
      <c r="O1" s="2" t="s">
        <v>34</v>
      </c>
      <c r="P1" s="2" t="s">
        <v>85</v>
      </c>
      <c r="Q1" s="2" t="s">
        <v>259</v>
      </c>
      <c r="R1" s="2" t="s">
        <v>260</v>
      </c>
      <c r="S1" s="2" t="s">
        <v>86</v>
      </c>
      <c r="T1" s="19" t="s">
        <v>243</v>
      </c>
      <c r="U1" s="2" t="s">
        <v>250</v>
      </c>
      <c r="V1" s="2" t="s">
        <v>267</v>
      </c>
      <c r="W1" s="2" t="s">
        <v>175</v>
      </c>
    </row>
    <row r="2" spans="1:23" x14ac:dyDescent="0.3">
      <c r="A2" t="s">
        <v>42</v>
      </c>
      <c r="B2" t="s">
        <v>61</v>
      </c>
      <c r="C2" t="s">
        <v>62</v>
      </c>
      <c r="D2" t="s">
        <v>65</v>
      </c>
      <c r="E2" t="s">
        <v>165</v>
      </c>
      <c r="F2" t="str">
        <f>D2&amp;" - "&amp;E2</f>
        <v>City - Single</v>
      </c>
      <c r="G2" t="s">
        <v>135</v>
      </c>
      <c r="H2">
        <v>2</v>
      </c>
      <c r="I2">
        <v>12135</v>
      </c>
      <c r="J2">
        <v>3130</v>
      </c>
      <c r="K2">
        <v>2550</v>
      </c>
      <c r="L2" s="12">
        <f>(J2*K2)/1000000</f>
        <v>7.9814999999999996</v>
      </c>
      <c r="M2">
        <v>105</v>
      </c>
      <c r="O2">
        <v>19000</v>
      </c>
      <c r="P2">
        <f>SUM(Q2:R2)</f>
        <v>220</v>
      </c>
      <c r="Q2">
        <v>220</v>
      </c>
      <c r="S2">
        <v>260</v>
      </c>
      <c r="T2" s="3">
        <f>S2*0.85</f>
        <v>221</v>
      </c>
      <c r="V2">
        <f>T2*43/3.6</f>
        <v>2639.7222222222222</v>
      </c>
    </row>
    <row r="3" spans="1:23" x14ac:dyDescent="0.3">
      <c r="A3" t="s">
        <v>42</v>
      </c>
      <c r="B3" t="s">
        <v>63</v>
      </c>
      <c r="C3" t="s">
        <v>83</v>
      </c>
      <c r="D3" t="s">
        <v>74</v>
      </c>
      <c r="E3" t="s">
        <v>165</v>
      </c>
      <c r="F3" t="str">
        <f t="shared" ref="F3:F66" si="0">D3&amp;" - "&amp;E3</f>
        <v>Coach - Single</v>
      </c>
      <c r="G3" t="s">
        <v>135</v>
      </c>
      <c r="H3">
        <v>3</v>
      </c>
      <c r="I3">
        <v>13115</v>
      </c>
      <c r="J3">
        <v>3770</v>
      </c>
      <c r="K3">
        <v>2550</v>
      </c>
      <c r="L3" s="12">
        <f t="shared" ref="L3:L66" si="1">(J3*K3)/1000000</f>
        <v>9.6135000000000002</v>
      </c>
      <c r="M3">
        <v>55</v>
      </c>
      <c r="P3">
        <f t="shared" ref="P3:P66" si="2">SUM(Q3:R3)</f>
        <v>335</v>
      </c>
      <c r="Q3">
        <v>335</v>
      </c>
      <c r="S3">
        <v>480</v>
      </c>
      <c r="T3" s="3">
        <f t="shared" ref="T3:T66" si="3">S3*0.85</f>
        <v>408</v>
      </c>
      <c r="V3">
        <f t="shared" ref="V3:V66" si="4">T3*43/3.6</f>
        <v>4873.333333333333</v>
      </c>
    </row>
    <row r="4" spans="1:23" x14ac:dyDescent="0.3">
      <c r="A4" t="s">
        <v>42</v>
      </c>
      <c r="B4" t="s">
        <v>61</v>
      </c>
      <c r="C4" t="s">
        <v>64</v>
      </c>
      <c r="D4" t="s">
        <v>65</v>
      </c>
      <c r="E4" t="s">
        <v>165</v>
      </c>
      <c r="F4" t="str">
        <f t="shared" si="0"/>
        <v>City - Single</v>
      </c>
      <c r="G4" t="s">
        <v>135</v>
      </c>
      <c r="H4">
        <v>2</v>
      </c>
      <c r="I4">
        <v>12134</v>
      </c>
      <c r="J4">
        <v>3120</v>
      </c>
      <c r="K4">
        <v>2550</v>
      </c>
      <c r="L4" s="12">
        <f t="shared" si="1"/>
        <v>7.9560000000000004</v>
      </c>
      <c r="M4">
        <v>101</v>
      </c>
      <c r="O4">
        <v>19500</v>
      </c>
      <c r="P4">
        <f t="shared" si="2"/>
        <v>220</v>
      </c>
      <c r="Q4">
        <v>220</v>
      </c>
      <c r="S4">
        <v>250</v>
      </c>
      <c r="T4" s="3">
        <f t="shared" si="3"/>
        <v>212.5</v>
      </c>
      <c r="V4">
        <f t="shared" si="4"/>
        <v>2538.1944444444443</v>
      </c>
    </row>
    <row r="5" spans="1:23" x14ac:dyDescent="0.3">
      <c r="A5" t="s">
        <v>42</v>
      </c>
      <c r="B5" t="s">
        <v>63</v>
      </c>
      <c r="C5" t="s">
        <v>66</v>
      </c>
      <c r="D5" t="s">
        <v>65</v>
      </c>
      <c r="E5" t="s">
        <v>165</v>
      </c>
      <c r="F5" t="str">
        <f t="shared" si="0"/>
        <v>City - Single</v>
      </c>
      <c r="G5" t="s">
        <v>135</v>
      </c>
      <c r="H5">
        <v>3</v>
      </c>
      <c r="I5">
        <v>14950</v>
      </c>
      <c r="J5">
        <v>3200</v>
      </c>
      <c r="K5">
        <v>2550</v>
      </c>
      <c r="L5" s="12">
        <f t="shared" si="1"/>
        <v>8.16</v>
      </c>
      <c r="M5">
        <v>59</v>
      </c>
      <c r="O5">
        <v>20000</v>
      </c>
    </row>
    <row r="6" spans="1:23" x14ac:dyDescent="0.3">
      <c r="A6" t="s">
        <v>42</v>
      </c>
      <c r="B6" t="s">
        <v>67</v>
      </c>
      <c r="C6" t="s">
        <v>68</v>
      </c>
      <c r="D6" t="s">
        <v>74</v>
      </c>
      <c r="E6" t="s">
        <v>165</v>
      </c>
      <c r="F6" t="str">
        <f t="shared" si="0"/>
        <v>Coach - Single</v>
      </c>
      <c r="G6" t="s">
        <v>135</v>
      </c>
      <c r="H6">
        <v>2</v>
      </c>
      <c r="I6">
        <v>14000</v>
      </c>
      <c r="J6">
        <v>4000</v>
      </c>
      <c r="K6">
        <v>2550</v>
      </c>
      <c r="L6" s="12">
        <f t="shared" si="1"/>
        <v>10.199999999999999</v>
      </c>
      <c r="M6">
        <v>69</v>
      </c>
      <c r="O6">
        <v>26000</v>
      </c>
      <c r="T6" s="3"/>
    </row>
    <row r="7" spans="1:23" x14ac:dyDescent="0.3">
      <c r="A7" t="s">
        <v>42</v>
      </c>
      <c r="B7" t="s">
        <v>63</v>
      </c>
      <c r="C7" t="s">
        <v>69</v>
      </c>
      <c r="D7" t="s">
        <v>74</v>
      </c>
      <c r="E7" t="s">
        <v>165</v>
      </c>
      <c r="F7" t="str">
        <f t="shared" si="0"/>
        <v>Coach - Single</v>
      </c>
      <c r="G7" t="s">
        <v>135</v>
      </c>
      <c r="H7">
        <v>3</v>
      </c>
      <c r="I7">
        <v>14050</v>
      </c>
      <c r="J7">
        <v>3860</v>
      </c>
      <c r="K7">
        <v>2550</v>
      </c>
      <c r="L7" s="12">
        <f t="shared" si="1"/>
        <v>9.843</v>
      </c>
      <c r="M7">
        <v>59</v>
      </c>
      <c r="O7">
        <v>24000</v>
      </c>
      <c r="P7">
        <f t="shared" si="2"/>
        <v>315</v>
      </c>
      <c r="Q7">
        <v>315</v>
      </c>
      <c r="T7" s="3"/>
    </row>
    <row r="8" spans="1:23" x14ac:dyDescent="0.3">
      <c r="A8" t="s">
        <v>42</v>
      </c>
      <c r="B8" t="s">
        <v>63</v>
      </c>
      <c r="C8" t="s">
        <v>70</v>
      </c>
      <c r="D8" t="s">
        <v>65</v>
      </c>
      <c r="E8" t="s">
        <v>165</v>
      </c>
      <c r="F8" t="str">
        <f t="shared" si="0"/>
        <v>City - Single</v>
      </c>
      <c r="G8" t="s">
        <v>135</v>
      </c>
      <c r="H8">
        <v>2</v>
      </c>
      <c r="I8">
        <v>13040</v>
      </c>
      <c r="J8">
        <v>3240</v>
      </c>
      <c r="K8">
        <v>2550</v>
      </c>
      <c r="L8" s="12">
        <f t="shared" si="1"/>
        <v>8.2620000000000005</v>
      </c>
      <c r="M8">
        <v>53</v>
      </c>
      <c r="O8">
        <v>24000</v>
      </c>
      <c r="P8">
        <f t="shared" si="2"/>
        <v>260</v>
      </c>
      <c r="Q8">
        <v>260</v>
      </c>
      <c r="S8">
        <v>350</v>
      </c>
      <c r="T8" s="3">
        <f t="shared" si="3"/>
        <v>297.5</v>
      </c>
      <c r="V8">
        <f t="shared" si="4"/>
        <v>3553.4722222222222</v>
      </c>
    </row>
    <row r="9" spans="1:23" x14ac:dyDescent="0.3">
      <c r="A9" t="s">
        <v>42</v>
      </c>
      <c r="B9" t="s">
        <v>63</v>
      </c>
      <c r="C9" t="s">
        <v>71</v>
      </c>
      <c r="D9" t="s">
        <v>65</v>
      </c>
      <c r="E9" t="s">
        <v>165</v>
      </c>
      <c r="F9" t="str">
        <f t="shared" si="0"/>
        <v>City - Single</v>
      </c>
      <c r="G9" t="s">
        <v>135</v>
      </c>
      <c r="H9">
        <v>3</v>
      </c>
      <c r="I9">
        <v>14050</v>
      </c>
      <c r="J9">
        <v>3175</v>
      </c>
      <c r="K9">
        <v>2550</v>
      </c>
      <c r="L9" s="12">
        <f t="shared" si="1"/>
        <v>8.0962499999999995</v>
      </c>
      <c r="M9">
        <v>61</v>
      </c>
      <c r="O9">
        <v>19000</v>
      </c>
      <c r="P9">
        <f t="shared" si="2"/>
        <v>220</v>
      </c>
      <c r="Q9">
        <v>220</v>
      </c>
      <c r="T9" s="3"/>
    </row>
    <row r="10" spans="1:23" x14ac:dyDescent="0.3">
      <c r="A10" t="s">
        <v>42</v>
      </c>
      <c r="B10" t="s">
        <v>63</v>
      </c>
      <c r="C10" t="s">
        <v>72</v>
      </c>
      <c r="D10" t="s">
        <v>74</v>
      </c>
      <c r="E10" t="s">
        <v>165</v>
      </c>
      <c r="F10" t="str">
        <f t="shared" si="0"/>
        <v>Coach - Single</v>
      </c>
      <c r="G10" t="s">
        <v>135</v>
      </c>
      <c r="H10">
        <v>2</v>
      </c>
      <c r="I10">
        <v>12200</v>
      </c>
      <c r="J10">
        <v>3175</v>
      </c>
      <c r="K10">
        <v>2550</v>
      </c>
      <c r="L10" s="12">
        <f t="shared" si="1"/>
        <v>8.0962499999999995</v>
      </c>
      <c r="M10">
        <v>49</v>
      </c>
      <c r="N10">
        <v>13025</v>
      </c>
      <c r="O10">
        <v>18000</v>
      </c>
      <c r="P10">
        <f t="shared" si="2"/>
        <v>260</v>
      </c>
      <c r="Q10">
        <v>260</v>
      </c>
      <c r="S10">
        <v>350</v>
      </c>
      <c r="T10" s="3">
        <f t="shared" si="3"/>
        <v>297.5</v>
      </c>
      <c r="V10">
        <f t="shared" si="4"/>
        <v>3553.4722222222222</v>
      </c>
    </row>
    <row r="11" spans="1:23" x14ac:dyDescent="0.3">
      <c r="A11" t="s">
        <v>42</v>
      </c>
      <c r="B11" t="s">
        <v>63</v>
      </c>
      <c r="C11" t="s">
        <v>81</v>
      </c>
      <c r="D11" t="s">
        <v>74</v>
      </c>
      <c r="E11" t="s">
        <v>165</v>
      </c>
      <c r="F11" t="str">
        <f t="shared" si="0"/>
        <v>Coach - Single</v>
      </c>
      <c r="G11" t="s">
        <v>135</v>
      </c>
      <c r="H11">
        <v>3</v>
      </c>
      <c r="I11">
        <v>13115</v>
      </c>
      <c r="J11">
        <v>3770</v>
      </c>
      <c r="K11">
        <v>2550</v>
      </c>
      <c r="L11" s="12">
        <f t="shared" si="1"/>
        <v>9.6135000000000002</v>
      </c>
      <c r="M11">
        <v>55</v>
      </c>
      <c r="N11">
        <v>13500</v>
      </c>
      <c r="O11">
        <v>18000</v>
      </c>
      <c r="P11">
        <f t="shared" si="2"/>
        <v>335</v>
      </c>
      <c r="Q11">
        <v>335</v>
      </c>
      <c r="S11">
        <v>480</v>
      </c>
      <c r="T11" s="3">
        <f t="shared" si="3"/>
        <v>408</v>
      </c>
      <c r="V11">
        <f t="shared" si="4"/>
        <v>4873.333333333333</v>
      </c>
    </row>
    <row r="12" spans="1:23" x14ac:dyDescent="0.3">
      <c r="A12" t="s">
        <v>42</v>
      </c>
      <c r="B12" t="s">
        <v>63</v>
      </c>
      <c r="C12" t="s">
        <v>82</v>
      </c>
      <c r="D12" t="s">
        <v>74</v>
      </c>
      <c r="E12" t="s">
        <v>273</v>
      </c>
      <c r="F12" t="str">
        <f t="shared" si="0"/>
        <v>Coach - Double</v>
      </c>
      <c r="G12" t="s">
        <v>135</v>
      </c>
      <c r="H12">
        <v>3</v>
      </c>
      <c r="I12">
        <v>13890</v>
      </c>
      <c r="J12">
        <v>4000</v>
      </c>
      <c r="K12">
        <v>2550</v>
      </c>
      <c r="L12" s="12">
        <f t="shared" si="1"/>
        <v>10.199999999999999</v>
      </c>
      <c r="M12">
        <v>78</v>
      </c>
      <c r="N12">
        <v>19000</v>
      </c>
      <c r="O12">
        <v>26000</v>
      </c>
    </row>
    <row r="13" spans="1:23" x14ac:dyDescent="0.3">
      <c r="A13" t="s">
        <v>42</v>
      </c>
      <c r="B13" t="s">
        <v>61</v>
      </c>
      <c r="C13" t="s">
        <v>73</v>
      </c>
      <c r="D13" t="s">
        <v>74</v>
      </c>
      <c r="E13" t="s">
        <v>165</v>
      </c>
      <c r="F13" t="str">
        <f t="shared" si="0"/>
        <v>Coach - Single</v>
      </c>
      <c r="G13" t="s">
        <v>135</v>
      </c>
      <c r="H13">
        <v>3</v>
      </c>
      <c r="I13">
        <v>12925</v>
      </c>
      <c r="J13">
        <v>3680</v>
      </c>
      <c r="K13">
        <v>2550</v>
      </c>
      <c r="L13" s="12">
        <f t="shared" si="1"/>
        <v>9.3840000000000003</v>
      </c>
      <c r="M13">
        <v>51</v>
      </c>
      <c r="O13">
        <v>19500</v>
      </c>
      <c r="P13">
        <f t="shared" si="2"/>
        <v>265</v>
      </c>
      <c r="Q13">
        <v>265</v>
      </c>
      <c r="S13">
        <v>480</v>
      </c>
      <c r="T13" s="3">
        <f t="shared" si="3"/>
        <v>408</v>
      </c>
      <c r="V13">
        <f t="shared" si="4"/>
        <v>4873.333333333333</v>
      </c>
    </row>
    <row r="14" spans="1:23" x14ac:dyDescent="0.3">
      <c r="A14" t="s">
        <v>42</v>
      </c>
      <c r="B14" t="s">
        <v>63</v>
      </c>
      <c r="C14" t="s">
        <v>75</v>
      </c>
      <c r="D14" t="s">
        <v>74</v>
      </c>
      <c r="E14" t="s">
        <v>165</v>
      </c>
      <c r="F14" t="str">
        <f t="shared" si="0"/>
        <v>Coach - Single</v>
      </c>
      <c r="G14" t="s">
        <v>135</v>
      </c>
      <c r="H14">
        <v>3</v>
      </c>
      <c r="I14">
        <v>13020</v>
      </c>
      <c r="J14">
        <v>3620</v>
      </c>
      <c r="K14">
        <v>2550</v>
      </c>
      <c r="L14" s="12">
        <f t="shared" si="1"/>
        <v>9.2309999999999999</v>
      </c>
      <c r="M14">
        <v>55</v>
      </c>
      <c r="P14">
        <f t="shared" si="2"/>
        <v>315</v>
      </c>
      <c r="Q14">
        <v>315</v>
      </c>
      <c r="S14">
        <v>490</v>
      </c>
      <c r="T14" s="3">
        <f t="shared" si="3"/>
        <v>416.5</v>
      </c>
      <c r="V14">
        <f t="shared" si="4"/>
        <v>4974.8611111111113</v>
      </c>
    </row>
    <row r="15" spans="1:23" x14ac:dyDescent="0.3">
      <c r="A15" t="s">
        <v>42</v>
      </c>
      <c r="B15" t="s">
        <v>61</v>
      </c>
      <c r="C15" t="s">
        <v>84</v>
      </c>
      <c r="D15" t="s">
        <v>65</v>
      </c>
      <c r="E15" t="s">
        <v>272</v>
      </c>
      <c r="F15" t="str">
        <f t="shared" si="0"/>
        <v>City - Artic.</v>
      </c>
      <c r="G15" t="s">
        <v>136</v>
      </c>
      <c r="H15">
        <v>3</v>
      </c>
      <c r="I15">
        <v>18124</v>
      </c>
      <c r="J15">
        <v>3120</v>
      </c>
      <c r="K15">
        <v>2550</v>
      </c>
      <c r="L15" s="12">
        <f t="shared" si="1"/>
        <v>7.9560000000000004</v>
      </c>
      <c r="M15">
        <v>150</v>
      </c>
      <c r="N15">
        <v>18000</v>
      </c>
      <c r="O15">
        <v>28000</v>
      </c>
      <c r="P15">
        <f t="shared" si="2"/>
        <v>265</v>
      </c>
      <c r="Q15">
        <v>265</v>
      </c>
      <c r="S15">
        <v>250</v>
      </c>
      <c r="T15" s="3">
        <f t="shared" si="3"/>
        <v>212.5</v>
      </c>
      <c r="V15">
        <f t="shared" si="4"/>
        <v>2538.1944444444443</v>
      </c>
    </row>
    <row r="16" spans="1:23" x14ac:dyDescent="0.3">
      <c r="A16" t="s">
        <v>42</v>
      </c>
      <c r="B16" t="s">
        <v>87</v>
      </c>
      <c r="C16" t="s">
        <v>88</v>
      </c>
      <c r="D16" t="s">
        <v>74</v>
      </c>
      <c r="E16" t="s">
        <v>165</v>
      </c>
      <c r="F16" t="str">
        <f t="shared" si="0"/>
        <v>Coach - Single</v>
      </c>
      <c r="G16" t="s">
        <v>135</v>
      </c>
      <c r="H16">
        <v>3</v>
      </c>
      <c r="I16">
        <v>13900</v>
      </c>
      <c r="J16" s="3"/>
      <c r="K16" s="3">
        <v>2550</v>
      </c>
      <c r="L16" s="12">
        <f t="shared" si="1"/>
        <v>0</v>
      </c>
      <c r="M16">
        <v>59</v>
      </c>
      <c r="N16" s="3">
        <v>15487</v>
      </c>
      <c r="O16">
        <v>28000</v>
      </c>
      <c r="P16">
        <f t="shared" si="2"/>
        <v>315</v>
      </c>
      <c r="Q16">
        <v>315</v>
      </c>
      <c r="S16" s="3">
        <v>482.35294117647061</v>
      </c>
      <c r="T16" s="3">
        <f t="shared" si="3"/>
        <v>410</v>
      </c>
      <c r="V16">
        <f t="shared" si="4"/>
        <v>4897.2222222222217</v>
      </c>
    </row>
    <row r="17" spans="1:22" x14ac:dyDescent="0.3">
      <c r="A17" t="s">
        <v>42</v>
      </c>
      <c r="B17" t="s">
        <v>90</v>
      </c>
      <c r="C17" t="s">
        <v>91</v>
      </c>
      <c r="D17" t="s">
        <v>74</v>
      </c>
      <c r="E17" t="s">
        <v>165</v>
      </c>
      <c r="F17" t="str">
        <f t="shared" si="0"/>
        <v>Coach - Single</v>
      </c>
      <c r="G17" t="s">
        <v>135</v>
      </c>
      <c r="H17">
        <v>3</v>
      </c>
      <c r="I17">
        <v>13200</v>
      </c>
      <c r="J17" s="3">
        <v>3730</v>
      </c>
      <c r="K17" s="3">
        <v>2550</v>
      </c>
      <c r="L17" s="12">
        <f t="shared" si="1"/>
        <v>9.5114999999999998</v>
      </c>
      <c r="M17">
        <v>51</v>
      </c>
      <c r="N17" s="3">
        <v>14800</v>
      </c>
      <c r="O17" s="3">
        <v>24500</v>
      </c>
      <c r="P17">
        <f t="shared" si="2"/>
        <v>353</v>
      </c>
      <c r="Q17">
        <v>353</v>
      </c>
      <c r="S17" s="3">
        <v>364.70588235294116</v>
      </c>
      <c r="T17" s="3">
        <f t="shared" si="3"/>
        <v>310</v>
      </c>
      <c r="V17">
        <f t="shared" si="4"/>
        <v>3702.7777777777778</v>
      </c>
    </row>
    <row r="18" spans="1:22" x14ac:dyDescent="0.3">
      <c r="A18" t="s">
        <v>42</v>
      </c>
      <c r="B18" t="s">
        <v>90</v>
      </c>
      <c r="C18" t="s">
        <v>95</v>
      </c>
      <c r="D18" t="s">
        <v>74</v>
      </c>
      <c r="E18" t="s">
        <v>273</v>
      </c>
      <c r="F18" t="str">
        <f t="shared" si="0"/>
        <v>Coach - Double</v>
      </c>
      <c r="G18" t="s">
        <v>135</v>
      </c>
      <c r="H18">
        <v>3</v>
      </c>
      <c r="I18">
        <v>13070</v>
      </c>
      <c r="J18" s="3"/>
      <c r="K18" s="3">
        <v>2550</v>
      </c>
      <c r="L18" s="12">
        <f t="shared" si="1"/>
        <v>0</v>
      </c>
      <c r="M18">
        <v>66</v>
      </c>
      <c r="N18" s="3">
        <v>17132</v>
      </c>
      <c r="O18" s="3">
        <v>29500</v>
      </c>
      <c r="P18">
        <f t="shared" si="2"/>
        <v>338</v>
      </c>
      <c r="Q18">
        <v>338</v>
      </c>
      <c r="S18" s="3">
        <v>482.35294117647061</v>
      </c>
      <c r="T18">
        <f t="shared" si="3"/>
        <v>410</v>
      </c>
      <c r="V18">
        <f t="shared" si="4"/>
        <v>4897.2222222222217</v>
      </c>
    </row>
    <row r="19" spans="1:22" x14ac:dyDescent="0.3">
      <c r="A19" t="s">
        <v>42</v>
      </c>
      <c r="B19" t="s">
        <v>93</v>
      </c>
      <c r="C19" t="s">
        <v>96</v>
      </c>
      <c r="D19" t="s">
        <v>65</v>
      </c>
      <c r="E19" t="s">
        <v>165</v>
      </c>
      <c r="F19" t="str">
        <f t="shared" si="0"/>
        <v>City - Single</v>
      </c>
      <c r="G19" t="s">
        <v>135</v>
      </c>
      <c r="H19">
        <v>3</v>
      </c>
      <c r="I19">
        <v>12180</v>
      </c>
      <c r="J19" s="3">
        <v>3710</v>
      </c>
      <c r="K19" s="3">
        <v>2550</v>
      </c>
      <c r="L19" s="12">
        <f t="shared" si="1"/>
        <v>9.4604999999999997</v>
      </c>
      <c r="M19">
        <v>51</v>
      </c>
      <c r="N19" s="3">
        <v>13880</v>
      </c>
      <c r="O19" s="3">
        <v>24000</v>
      </c>
      <c r="P19">
        <f t="shared" si="2"/>
        <v>315</v>
      </c>
      <c r="Q19">
        <v>315</v>
      </c>
      <c r="S19" s="3">
        <v>305.88235294117646</v>
      </c>
      <c r="T19" s="3">
        <f t="shared" si="3"/>
        <v>260</v>
      </c>
      <c r="V19">
        <f t="shared" si="4"/>
        <v>3105.5555555555557</v>
      </c>
    </row>
    <row r="20" spans="1:22" x14ac:dyDescent="0.3">
      <c r="A20" t="s">
        <v>42</v>
      </c>
      <c r="B20" t="s">
        <v>87</v>
      </c>
      <c r="C20" t="s">
        <v>137</v>
      </c>
      <c r="D20" t="s">
        <v>74</v>
      </c>
      <c r="E20" t="s">
        <v>165</v>
      </c>
      <c r="F20" t="str">
        <f t="shared" si="0"/>
        <v>Coach - Single</v>
      </c>
      <c r="G20" t="s">
        <v>135</v>
      </c>
      <c r="H20">
        <v>3</v>
      </c>
      <c r="I20">
        <v>14990</v>
      </c>
      <c r="J20" s="3">
        <v>3560</v>
      </c>
      <c r="K20" s="3">
        <v>2550</v>
      </c>
      <c r="L20" s="12">
        <f t="shared" si="1"/>
        <v>9.0779999999999994</v>
      </c>
      <c r="M20">
        <v>70</v>
      </c>
      <c r="N20" s="3">
        <v>15800</v>
      </c>
      <c r="O20" s="3">
        <v>24950</v>
      </c>
      <c r="P20">
        <f t="shared" si="2"/>
        <v>316</v>
      </c>
      <c r="Q20" s="3">
        <v>316</v>
      </c>
      <c r="R20" s="3"/>
      <c r="S20" s="3">
        <v>364.70588235294116</v>
      </c>
      <c r="T20" s="3">
        <f t="shared" si="3"/>
        <v>310</v>
      </c>
      <c r="V20">
        <f t="shared" si="4"/>
        <v>3702.7777777777778</v>
      </c>
    </row>
    <row r="21" spans="1:22" x14ac:dyDescent="0.3">
      <c r="A21" t="s">
        <v>42</v>
      </c>
      <c r="B21" t="s">
        <v>63</v>
      </c>
      <c r="C21" t="s">
        <v>97</v>
      </c>
      <c r="D21" t="s">
        <v>65</v>
      </c>
      <c r="E21" t="s">
        <v>273</v>
      </c>
      <c r="F21" t="str">
        <f t="shared" si="0"/>
        <v>City - Double</v>
      </c>
      <c r="G21" t="s">
        <v>135</v>
      </c>
      <c r="H21">
        <v>3</v>
      </c>
      <c r="J21" s="3"/>
      <c r="K21" s="3"/>
      <c r="L21" s="12"/>
      <c r="M21">
        <v>73</v>
      </c>
      <c r="N21" s="3">
        <v>16750</v>
      </c>
      <c r="O21" s="3">
        <v>25000</v>
      </c>
      <c r="P21">
        <f t="shared" si="2"/>
        <v>280</v>
      </c>
      <c r="Q21">
        <v>280</v>
      </c>
      <c r="S21" s="3">
        <v>482.35294117647061</v>
      </c>
      <c r="T21">
        <f t="shared" si="3"/>
        <v>410</v>
      </c>
      <c r="V21">
        <f t="shared" si="4"/>
        <v>4897.2222222222217</v>
      </c>
    </row>
    <row r="22" spans="1:22" x14ac:dyDescent="0.3">
      <c r="A22" t="s">
        <v>42</v>
      </c>
      <c r="B22" t="s">
        <v>55</v>
      </c>
      <c r="C22" t="s">
        <v>98</v>
      </c>
      <c r="D22" t="s">
        <v>65</v>
      </c>
      <c r="E22" t="s">
        <v>165</v>
      </c>
      <c r="F22" t="str">
        <f t="shared" si="0"/>
        <v>City - Single</v>
      </c>
      <c r="H22">
        <v>3</v>
      </c>
      <c r="J22" s="3"/>
      <c r="K22" s="3"/>
      <c r="L22" s="12"/>
      <c r="M22">
        <v>44</v>
      </c>
      <c r="N22" s="3">
        <v>15710</v>
      </c>
      <c r="P22">
        <f t="shared" si="2"/>
        <v>291</v>
      </c>
      <c r="Q22">
        <v>291</v>
      </c>
      <c r="S22" s="3">
        <v>364.70588235294116</v>
      </c>
      <c r="T22">
        <f t="shared" si="3"/>
        <v>310</v>
      </c>
      <c r="V22">
        <f t="shared" si="4"/>
        <v>3702.7777777777778</v>
      </c>
    </row>
    <row r="23" spans="1:22" x14ac:dyDescent="0.3">
      <c r="A23" t="s">
        <v>42</v>
      </c>
      <c r="B23" t="s">
        <v>94</v>
      </c>
      <c r="C23" t="s">
        <v>99</v>
      </c>
      <c r="D23" t="s">
        <v>65</v>
      </c>
      <c r="E23" t="s">
        <v>165</v>
      </c>
      <c r="F23" t="str">
        <f t="shared" si="0"/>
        <v>City - Single</v>
      </c>
      <c r="H23">
        <v>2</v>
      </c>
      <c r="J23" s="3"/>
      <c r="K23" s="3"/>
      <c r="L23" s="12"/>
      <c r="M23">
        <v>51</v>
      </c>
      <c r="N23" s="3">
        <v>12920</v>
      </c>
      <c r="P23">
        <f t="shared" si="2"/>
        <v>283</v>
      </c>
      <c r="Q23">
        <v>283</v>
      </c>
      <c r="S23" s="3">
        <v>305.88235294117646</v>
      </c>
      <c r="T23">
        <f t="shared" si="3"/>
        <v>260</v>
      </c>
      <c r="V23">
        <f t="shared" si="4"/>
        <v>3105.5555555555557</v>
      </c>
    </row>
    <row r="24" spans="1:22" x14ac:dyDescent="0.3">
      <c r="A24" t="s">
        <v>42</v>
      </c>
      <c r="B24" t="s">
        <v>87</v>
      </c>
      <c r="C24" t="s">
        <v>100</v>
      </c>
      <c r="D24" t="s">
        <v>74</v>
      </c>
      <c r="E24" t="s">
        <v>165</v>
      </c>
      <c r="F24" t="str">
        <f t="shared" si="0"/>
        <v>Coach - Single</v>
      </c>
      <c r="G24" t="s">
        <v>135</v>
      </c>
      <c r="H24">
        <v>2</v>
      </c>
      <c r="J24" s="3"/>
      <c r="K24" s="3"/>
      <c r="L24" s="12"/>
      <c r="M24">
        <v>51</v>
      </c>
      <c r="N24" s="3">
        <v>13710</v>
      </c>
      <c r="P24">
        <f t="shared" si="2"/>
        <v>280</v>
      </c>
      <c r="Q24">
        <v>280</v>
      </c>
      <c r="S24" s="3">
        <v>305.88235294117646</v>
      </c>
      <c r="T24" s="3">
        <f t="shared" si="3"/>
        <v>260</v>
      </c>
      <c r="V24">
        <f t="shared" si="4"/>
        <v>3105.5555555555557</v>
      </c>
    </row>
    <row r="25" spans="1:22" x14ac:dyDescent="0.3">
      <c r="A25" t="s">
        <v>42</v>
      </c>
      <c r="B25" t="s">
        <v>58</v>
      </c>
      <c r="C25" t="s">
        <v>101</v>
      </c>
      <c r="D25" t="s">
        <v>74</v>
      </c>
      <c r="E25" t="s">
        <v>165</v>
      </c>
      <c r="F25" t="str">
        <f t="shared" si="0"/>
        <v>Coach - Single</v>
      </c>
      <c r="G25" t="s">
        <v>135</v>
      </c>
      <c r="H25">
        <v>2</v>
      </c>
      <c r="I25">
        <v>12800</v>
      </c>
      <c r="J25" s="3">
        <v>3500</v>
      </c>
      <c r="K25" s="3">
        <v>2550</v>
      </c>
      <c r="L25" s="12">
        <f t="shared" si="1"/>
        <v>8.9250000000000007</v>
      </c>
      <c r="M25">
        <v>55</v>
      </c>
      <c r="N25" s="3">
        <v>13380</v>
      </c>
      <c r="O25">
        <v>18600</v>
      </c>
      <c r="P25">
        <f t="shared" si="2"/>
        <v>300</v>
      </c>
      <c r="Q25" s="3">
        <v>300</v>
      </c>
      <c r="R25" s="3"/>
      <c r="S25" s="3">
        <v>305.88235294117646</v>
      </c>
      <c r="T25" s="3">
        <f t="shared" si="3"/>
        <v>260</v>
      </c>
      <c r="V25">
        <f t="shared" si="4"/>
        <v>3105.5555555555557</v>
      </c>
    </row>
    <row r="26" spans="1:22" x14ac:dyDescent="0.3">
      <c r="A26" t="s">
        <v>42</v>
      </c>
      <c r="B26" t="s">
        <v>90</v>
      </c>
      <c r="C26" t="s">
        <v>95</v>
      </c>
      <c r="D26" t="s">
        <v>74</v>
      </c>
      <c r="E26" t="s">
        <v>273</v>
      </c>
      <c r="F26" t="str">
        <f t="shared" si="0"/>
        <v>Coach - Double</v>
      </c>
      <c r="G26" t="s">
        <v>135</v>
      </c>
      <c r="H26">
        <v>3</v>
      </c>
      <c r="I26">
        <v>13070</v>
      </c>
      <c r="J26" s="3"/>
      <c r="K26" s="3">
        <v>2550</v>
      </c>
      <c r="L26" s="12"/>
      <c r="M26">
        <v>66</v>
      </c>
      <c r="N26" s="3">
        <v>17132</v>
      </c>
      <c r="O26" s="3">
        <v>29500</v>
      </c>
      <c r="P26">
        <f t="shared" si="2"/>
        <v>338</v>
      </c>
      <c r="Q26">
        <v>338</v>
      </c>
      <c r="S26" s="3">
        <v>482.35294117647061</v>
      </c>
      <c r="T26">
        <f t="shared" si="3"/>
        <v>410</v>
      </c>
      <c r="V26">
        <f t="shared" si="4"/>
        <v>4897.2222222222217</v>
      </c>
    </row>
    <row r="27" spans="1:22" x14ac:dyDescent="0.3">
      <c r="A27" t="s">
        <v>42</v>
      </c>
      <c r="B27" t="s">
        <v>59</v>
      </c>
      <c r="C27" t="s">
        <v>102</v>
      </c>
      <c r="D27" t="s">
        <v>74</v>
      </c>
      <c r="E27" t="s">
        <v>273</v>
      </c>
      <c r="F27" t="str">
        <f t="shared" si="0"/>
        <v>Coach - Double</v>
      </c>
      <c r="G27" t="s">
        <v>135</v>
      </c>
      <c r="H27">
        <v>2</v>
      </c>
      <c r="J27" s="3"/>
      <c r="K27" s="3"/>
      <c r="L27" s="12"/>
      <c r="M27">
        <v>56</v>
      </c>
      <c r="N27" s="3">
        <v>14600</v>
      </c>
      <c r="P27">
        <f t="shared" si="2"/>
        <v>268</v>
      </c>
      <c r="Q27">
        <v>268</v>
      </c>
      <c r="S27" s="3">
        <v>482.35294117647061</v>
      </c>
      <c r="T27">
        <f t="shared" si="3"/>
        <v>410</v>
      </c>
      <c r="V27">
        <f t="shared" si="4"/>
        <v>4897.2222222222217</v>
      </c>
    </row>
    <row r="28" spans="1:22" x14ac:dyDescent="0.3">
      <c r="A28" t="s">
        <v>42</v>
      </c>
      <c r="B28" t="s">
        <v>87</v>
      </c>
      <c r="C28" t="s">
        <v>103</v>
      </c>
      <c r="D28" t="s">
        <v>65</v>
      </c>
      <c r="E28" t="s">
        <v>165</v>
      </c>
      <c r="F28" t="str">
        <f t="shared" si="0"/>
        <v>City - Single</v>
      </c>
      <c r="H28">
        <v>2</v>
      </c>
      <c r="I28">
        <v>12500</v>
      </c>
      <c r="J28" s="3"/>
      <c r="K28" s="3">
        <v>2550</v>
      </c>
      <c r="L28" s="12"/>
      <c r="M28">
        <v>55</v>
      </c>
      <c r="N28" s="3">
        <v>13362</v>
      </c>
      <c r="P28">
        <f t="shared" si="2"/>
        <v>249</v>
      </c>
      <c r="Q28" s="3">
        <v>249</v>
      </c>
      <c r="R28" s="3"/>
      <c r="S28" s="3">
        <v>305.88235294117646</v>
      </c>
      <c r="T28">
        <f t="shared" si="3"/>
        <v>260</v>
      </c>
      <c r="V28">
        <f t="shared" si="4"/>
        <v>3105.5555555555557</v>
      </c>
    </row>
    <row r="29" spans="1:22" x14ac:dyDescent="0.3">
      <c r="A29" t="s">
        <v>42</v>
      </c>
      <c r="B29" t="s">
        <v>61</v>
      </c>
      <c r="C29" t="s">
        <v>73</v>
      </c>
      <c r="D29" t="s">
        <v>74</v>
      </c>
      <c r="E29" t="s">
        <v>165</v>
      </c>
      <c r="F29" t="str">
        <f t="shared" si="0"/>
        <v>Coach - Single</v>
      </c>
      <c r="G29" t="s">
        <v>135</v>
      </c>
      <c r="H29">
        <v>3</v>
      </c>
      <c r="I29">
        <v>12925</v>
      </c>
      <c r="J29">
        <v>3680</v>
      </c>
      <c r="K29">
        <v>2550</v>
      </c>
      <c r="L29" s="12">
        <f t="shared" si="1"/>
        <v>9.3840000000000003</v>
      </c>
      <c r="M29">
        <v>51</v>
      </c>
      <c r="O29">
        <v>19500</v>
      </c>
      <c r="P29">
        <f t="shared" si="2"/>
        <v>265</v>
      </c>
      <c r="Q29">
        <v>265</v>
      </c>
      <c r="S29">
        <v>480</v>
      </c>
      <c r="T29" s="3">
        <f t="shared" si="3"/>
        <v>408</v>
      </c>
      <c r="V29">
        <f t="shared" si="4"/>
        <v>4873.333333333333</v>
      </c>
    </row>
    <row r="30" spans="1:22" x14ac:dyDescent="0.3">
      <c r="A30" t="s">
        <v>42</v>
      </c>
      <c r="B30" t="s">
        <v>67</v>
      </c>
      <c r="C30" t="s">
        <v>105</v>
      </c>
      <c r="D30" t="s">
        <v>74</v>
      </c>
      <c r="E30" t="s">
        <v>165</v>
      </c>
      <c r="F30" t="str">
        <f t="shared" si="0"/>
        <v>Coach - Single</v>
      </c>
      <c r="G30" t="s">
        <v>135</v>
      </c>
      <c r="H30">
        <v>2</v>
      </c>
      <c r="I30">
        <v>12000</v>
      </c>
      <c r="J30">
        <v>3730</v>
      </c>
      <c r="K30" s="3">
        <v>2550</v>
      </c>
      <c r="L30" s="12">
        <f t="shared" si="1"/>
        <v>9.5114999999999998</v>
      </c>
      <c r="M30">
        <v>52</v>
      </c>
      <c r="N30">
        <v>13850</v>
      </c>
      <c r="P30">
        <f t="shared" si="2"/>
        <v>300</v>
      </c>
      <c r="Q30">
        <v>300</v>
      </c>
      <c r="S30" s="3">
        <v>445</v>
      </c>
      <c r="T30" s="3">
        <f t="shared" si="3"/>
        <v>378.25</v>
      </c>
      <c r="V30">
        <f t="shared" si="4"/>
        <v>4517.9861111111113</v>
      </c>
    </row>
    <row r="31" spans="1:22" x14ac:dyDescent="0.3">
      <c r="A31" t="s">
        <v>42</v>
      </c>
      <c r="B31" t="s">
        <v>61</v>
      </c>
      <c r="C31" t="s">
        <v>109</v>
      </c>
      <c r="D31" t="s">
        <v>65</v>
      </c>
      <c r="E31" t="s">
        <v>165</v>
      </c>
      <c r="F31" t="str">
        <f t="shared" si="0"/>
        <v>City - Single</v>
      </c>
      <c r="H31">
        <v>2</v>
      </c>
      <c r="L31" s="12"/>
      <c r="M31">
        <v>46</v>
      </c>
      <c r="N31">
        <v>13350</v>
      </c>
      <c r="O31">
        <v>18000</v>
      </c>
      <c r="P31">
        <f t="shared" si="2"/>
        <v>280</v>
      </c>
      <c r="Q31">
        <v>280</v>
      </c>
      <c r="S31" s="3">
        <v>550</v>
      </c>
      <c r="T31" s="3">
        <f t="shared" si="3"/>
        <v>467.5</v>
      </c>
      <c r="V31">
        <f t="shared" si="4"/>
        <v>5584.0277777777774</v>
      </c>
    </row>
    <row r="32" spans="1:22" x14ac:dyDescent="0.3">
      <c r="A32" t="s">
        <v>42</v>
      </c>
      <c r="B32" t="s">
        <v>61</v>
      </c>
      <c r="C32" t="s">
        <v>110</v>
      </c>
      <c r="D32" t="s">
        <v>74</v>
      </c>
      <c r="E32" t="s">
        <v>165</v>
      </c>
      <c r="F32" t="str">
        <f t="shared" si="0"/>
        <v>Coach - Single</v>
      </c>
      <c r="G32" t="s">
        <v>135</v>
      </c>
      <c r="H32">
        <v>2</v>
      </c>
      <c r="I32">
        <v>12000</v>
      </c>
      <c r="J32">
        <v>3650</v>
      </c>
      <c r="K32" s="3">
        <v>2550</v>
      </c>
      <c r="L32" s="12">
        <f t="shared" si="1"/>
        <v>9.3074999999999992</v>
      </c>
      <c r="M32">
        <v>52</v>
      </c>
      <c r="N32">
        <v>13900</v>
      </c>
      <c r="O32">
        <v>18000</v>
      </c>
      <c r="P32">
        <f t="shared" si="2"/>
        <v>200</v>
      </c>
      <c r="Q32">
        <v>200</v>
      </c>
      <c r="S32" s="3">
        <v>305.88235294117646</v>
      </c>
      <c r="T32" s="3">
        <f t="shared" si="3"/>
        <v>260</v>
      </c>
      <c r="V32">
        <f t="shared" si="4"/>
        <v>3105.5555555555557</v>
      </c>
    </row>
    <row r="33" spans="1:22" x14ac:dyDescent="0.3">
      <c r="A33" t="s">
        <v>42</v>
      </c>
      <c r="B33" t="s">
        <v>67</v>
      </c>
      <c r="C33" t="s">
        <v>106</v>
      </c>
      <c r="D33" t="s">
        <v>74</v>
      </c>
      <c r="E33" t="s">
        <v>165</v>
      </c>
      <c r="F33" t="str">
        <f t="shared" si="0"/>
        <v>Coach - Single</v>
      </c>
      <c r="G33" t="s">
        <v>135</v>
      </c>
      <c r="H33">
        <v>2</v>
      </c>
      <c r="L33" s="12"/>
      <c r="M33">
        <v>54</v>
      </c>
      <c r="N33">
        <v>13775</v>
      </c>
      <c r="P33">
        <f t="shared" si="2"/>
        <v>338</v>
      </c>
      <c r="Q33">
        <v>338</v>
      </c>
      <c r="S33" s="3">
        <v>305.88235294117646</v>
      </c>
      <c r="T33" s="3">
        <f t="shared" si="3"/>
        <v>260</v>
      </c>
      <c r="V33">
        <f t="shared" si="4"/>
        <v>3105.5555555555557</v>
      </c>
    </row>
    <row r="34" spans="1:22" x14ac:dyDescent="0.3">
      <c r="A34" t="s">
        <v>42</v>
      </c>
      <c r="B34" t="s">
        <v>56</v>
      </c>
      <c r="C34" t="s">
        <v>111</v>
      </c>
      <c r="D34" t="s">
        <v>65</v>
      </c>
      <c r="E34" t="s">
        <v>165</v>
      </c>
      <c r="F34" t="str">
        <f t="shared" si="0"/>
        <v>City - Single</v>
      </c>
      <c r="H34">
        <v>2</v>
      </c>
      <c r="L34" s="12"/>
      <c r="M34">
        <v>49</v>
      </c>
      <c r="N34">
        <v>13200</v>
      </c>
      <c r="P34">
        <f t="shared" si="2"/>
        <v>303</v>
      </c>
      <c r="Q34">
        <v>303</v>
      </c>
      <c r="S34" s="3">
        <v>305.88235294117646</v>
      </c>
      <c r="T34">
        <f t="shared" si="3"/>
        <v>260</v>
      </c>
      <c r="V34">
        <f t="shared" si="4"/>
        <v>3105.5555555555557</v>
      </c>
    </row>
    <row r="35" spans="1:22" x14ac:dyDescent="0.3">
      <c r="A35" t="s">
        <v>42</v>
      </c>
      <c r="B35" t="s">
        <v>107</v>
      </c>
      <c r="C35" t="s">
        <v>112</v>
      </c>
      <c r="D35" t="s">
        <v>65</v>
      </c>
      <c r="E35" t="s">
        <v>165</v>
      </c>
      <c r="F35" t="str">
        <f t="shared" si="0"/>
        <v>City - Single</v>
      </c>
      <c r="H35">
        <v>2</v>
      </c>
      <c r="L35" s="12"/>
      <c r="M35">
        <v>51</v>
      </c>
      <c r="N35">
        <v>13130</v>
      </c>
      <c r="P35">
        <f t="shared" si="2"/>
        <v>313</v>
      </c>
      <c r="Q35">
        <v>313</v>
      </c>
      <c r="S35" s="3">
        <v>305.88235294117646</v>
      </c>
      <c r="T35">
        <f t="shared" si="3"/>
        <v>260</v>
      </c>
      <c r="V35">
        <f t="shared" si="4"/>
        <v>3105.5555555555557</v>
      </c>
    </row>
    <row r="36" spans="1:22" x14ac:dyDescent="0.3">
      <c r="A36" t="s">
        <v>42</v>
      </c>
      <c r="B36" t="s">
        <v>67</v>
      </c>
      <c r="C36" t="s">
        <v>108</v>
      </c>
      <c r="D36" t="s">
        <v>74</v>
      </c>
      <c r="E36" t="s">
        <v>273</v>
      </c>
      <c r="F36" t="str">
        <f t="shared" si="0"/>
        <v>Coach - Double</v>
      </c>
      <c r="G36" t="s">
        <v>135</v>
      </c>
      <c r="H36">
        <v>3</v>
      </c>
      <c r="I36">
        <v>13700</v>
      </c>
      <c r="J36">
        <v>4000</v>
      </c>
      <c r="K36">
        <v>2550</v>
      </c>
      <c r="L36" s="12">
        <f t="shared" si="1"/>
        <v>10.199999999999999</v>
      </c>
      <c r="M36">
        <v>81</v>
      </c>
      <c r="N36">
        <v>18745</v>
      </c>
      <c r="P36">
        <f t="shared" si="2"/>
        <v>338</v>
      </c>
      <c r="Q36">
        <v>338</v>
      </c>
      <c r="S36" s="3">
        <v>482.35294117647061</v>
      </c>
      <c r="T36">
        <f t="shared" si="3"/>
        <v>410</v>
      </c>
      <c r="V36">
        <f t="shared" si="4"/>
        <v>4897.2222222222217</v>
      </c>
    </row>
    <row r="37" spans="1:22" x14ac:dyDescent="0.3">
      <c r="A37" t="s">
        <v>42</v>
      </c>
      <c r="B37" t="s">
        <v>55</v>
      </c>
      <c r="C37" t="s">
        <v>138</v>
      </c>
      <c r="D37" t="s">
        <v>74</v>
      </c>
      <c r="E37" t="s">
        <v>165</v>
      </c>
      <c r="F37" t="str">
        <f t="shared" si="0"/>
        <v>Coach - Single</v>
      </c>
      <c r="G37" t="s">
        <v>135</v>
      </c>
      <c r="H37">
        <v>3</v>
      </c>
      <c r="I37">
        <v>12500</v>
      </c>
      <c r="L37" s="12"/>
      <c r="M37">
        <v>58</v>
      </c>
      <c r="N37">
        <v>11134</v>
      </c>
      <c r="P37">
        <f t="shared" si="2"/>
        <v>246</v>
      </c>
      <c r="Q37">
        <v>246</v>
      </c>
      <c r="S37" s="3">
        <v>305.88235294117646</v>
      </c>
      <c r="T37" s="3">
        <f t="shared" si="3"/>
        <v>260</v>
      </c>
      <c r="V37">
        <f t="shared" si="4"/>
        <v>3105.5555555555557</v>
      </c>
    </row>
    <row r="38" spans="1:22" x14ac:dyDescent="0.3">
      <c r="A38" t="s">
        <v>42</v>
      </c>
      <c r="B38" t="s">
        <v>67</v>
      </c>
      <c r="C38" t="s">
        <v>108</v>
      </c>
      <c r="D38" t="s">
        <v>74</v>
      </c>
      <c r="E38" t="s">
        <v>273</v>
      </c>
      <c r="F38" t="str">
        <f t="shared" si="0"/>
        <v>Coach - Double</v>
      </c>
      <c r="G38" t="s">
        <v>135</v>
      </c>
      <c r="H38">
        <v>3</v>
      </c>
      <c r="I38">
        <v>13700</v>
      </c>
      <c r="J38">
        <v>4000</v>
      </c>
      <c r="K38">
        <v>2550</v>
      </c>
      <c r="L38" s="12">
        <f t="shared" si="1"/>
        <v>10.199999999999999</v>
      </c>
      <c r="M38">
        <v>81</v>
      </c>
      <c r="N38">
        <v>18745</v>
      </c>
      <c r="P38">
        <f t="shared" si="2"/>
        <v>338</v>
      </c>
      <c r="Q38">
        <v>338</v>
      </c>
      <c r="S38" s="3">
        <v>482.35294117647061</v>
      </c>
      <c r="T38">
        <f t="shared" si="3"/>
        <v>410</v>
      </c>
      <c r="V38">
        <f t="shared" si="4"/>
        <v>4897.2222222222217</v>
      </c>
    </row>
    <row r="39" spans="1:22" x14ac:dyDescent="0.3">
      <c r="A39" t="s">
        <v>42</v>
      </c>
      <c r="B39" t="s">
        <v>55</v>
      </c>
      <c r="C39" t="s">
        <v>138</v>
      </c>
      <c r="D39" t="s">
        <v>74</v>
      </c>
      <c r="E39" t="s">
        <v>165</v>
      </c>
      <c r="F39" t="str">
        <f t="shared" si="0"/>
        <v>Coach - Single</v>
      </c>
      <c r="G39" t="s">
        <v>135</v>
      </c>
      <c r="H39">
        <v>3</v>
      </c>
      <c r="I39">
        <v>12500</v>
      </c>
      <c r="L39" s="12"/>
      <c r="M39">
        <v>58</v>
      </c>
      <c r="N39">
        <v>11134</v>
      </c>
      <c r="P39">
        <f t="shared" si="2"/>
        <v>246</v>
      </c>
      <c r="Q39">
        <v>246</v>
      </c>
      <c r="S39" s="3">
        <v>305.88235294117646</v>
      </c>
      <c r="T39" s="3">
        <f t="shared" si="3"/>
        <v>260</v>
      </c>
      <c r="V39">
        <f t="shared" si="4"/>
        <v>3105.5555555555557</v>
      </c>
    </row>
    <row r="40" spans="1:22" x14ac:dyDescent="0.3">
      <c r="A40" t="s">
        <v>42</v>
      </c>
      <c r="B40" t="s">
        <v>59</v>
      </c>
      <c r="C40" t="s">
        <v>141</v>
      </c>
      <c r="D40" t="s">
        <v>65</v>
      </c>
      <c r="E40" t="s">
        <v>165</v>
      </c>
      <c r="F40" t="str">
        <f t="shared" si="0"/>
        <v>City - Single</v>
      </c>
      <c r="G40" t="s">
        <v>135</v>
      </c>
      <c r="H40">
        <v>2</v>
      </c>
      <c r="I40">
        <v>12750</v>
      </c>
      <c r="J40">
        <v>3399</v>
      </c>
      <c r="K40">
        <v>2550</v>
      </c>
      <c r="L40" s="12">
        <f t="shared" si="1"/>
        <v>8.6674500000000005</v>
      </c>
      <c r="M40">
        <v>50</v>
      </c>
      <c r="P40">
        <f t="shared" si="2"/>
        <v>235</v>
      </c>
      <c r="Q40">
        <v>235</v>
      </c>
      <c r="S40">
        <v>270</v>
      </c>
      <c r="T40" s="3">
        <f t="shared" si="3"/>
        <v>229.5</v>
      </c>
      <c r="V40">
        <f t="shared" si="4"/>
        <v>2741.25</v>
      </c>
    </row>
    <row r="41" spans="1:22" x14ac:dyDescent="0.3">
      <c r="A41" t="s">
        <v>42</v>
      </c>
      <c r="B41" t="s">
        <v>59</v>
      </c>
      <c r="C41" t="s">
        <v>141</v>
      </c>
      <c r="D41" t="s">
        <v>65</v>
      </c>
      <c r="E41" t="s">
        <v>165</v>
      </c>
      <c r="F41" t="str">
        <f t="shared" si="0"/>
        <v>City - Single</v>
      </c>
      <c r="G41" t="s">
        <v>135</v>
      </c>
      <c r="H41">
        <v>3</v>
      </c>
      <c r="I41">
        <v>14000</v>
      </c>
      <c r="J41">
        <v>3399</v>
      </c>
      <c r="K41">
        <v>2550</v>
      </c>
      <c r="L41" s="12">
        <f t="shared" si="1"/>
        <v>8.6674500000000005</v>
      </c>
      <c r="M41">
        <v>50</v>
      </c>
      <c r="P41">
        <f t="shared" si="2"/>
        <v>235</v>
      </c>
      <c r="Q41">
        <v>235</v>
      </c>
      <c r="S41">
        <v>270</v>
      </c>
      <c r="T41" s="3">
        <f t="shared" si="3"/>
        <v>229.5</v>
      </c>
      <c r="V41">
        <f t="shared" si="4"/>
        <v>2741.25</v>
      </c>
    </row>
    <row r="42" spans="1:22" x14ac:dyDescent="0.3">
      <c r="A42" t="s">
        <v>42</v>
      </c>
      <c r="B42" t="s">
        <v>59</v>
      </c>
      <c r="C42" t="s">
        <v>142</v>
      </c>
      <c r="D42" t="s">
        <v>65</v>
      </c>
      <c r="E42" t="s">
        <v>165</v>
      </c>
      <c r="F42" t="str">
        <f t="shared" si="0"/>
        <v>City - Single</v>
      </c>
      <c r="G42" t="s">
        <v>135</v>
      </c>
      <c r="H42">
        <v>2</v>
      </c>
      <c r="I42">
        <v>12900</v>
      </c>
      <c r="J42">
        <v>3405</v>
      </c>
      <c r="K42">
        <v>2550</v>
      </c>
      <c r="L42" s="12">
        <f t="shared" si="1"/>
        <v>8.6827500000000004</v>
      </c>
      <c r="M42">
        <v>50</v>
      </c>
      <c r="P42">
        <f t="shared" si="2"/>
        <v>235</v>
      </c>
      <c r="Q42">
        <v>235</v>
      </c>
      <c r="S42">
        <v>270</v>
      </c>
      <c r="T42" s="3">
        <f t="shared" si="3"/>
        <v>229.5</v>
      </c>
      <c r="V42">
        <f t="shared" si="4"/>
        <v>2741.25</v>
      </c>
    </row>
    <row r="43" spans="1:22" x14ac:dyDescent="0.3">
      <c r="A43" t="s">
        <v>42</v>
      </c>
      <c r="B43" t="s">
        <v>59</v>
      </c>
      <c r="C43" t="s">
        <v>142</v>
      </c>
      <c r="D43" t="s">
        <v>65</v>
      </c>
      <c r="E43" t="s">
        <v>165</v>
      </c>
      <c r="F43" t="str">
        <f t="shared" si="0"/>
        <v>City - Single</v>
      </c>
      <c r="G43" t="s">
        <v>135</v>
      </c>
      <c r="H43">
        <v>3</v>
      </c>
      <c r="I43">
        <v>14000</v>
      </c>
      <c r="J43">
        <v>3405</v>
      </c>
      <c r="K43">
        <v>2550</v>
      </c>
      <c r="L43" s="12">
        <f t="shared" si="1"/>
        <v>8.6827500000000004</v>
      </c>
      <c r="M43">
        <v>50</v>
      </c>
      <c r="P43">
        <f t="shared" si="2"/>
        <v>235</v>
      </c>
      <c r="Q43">
        <v>235</v>
      </c>
      <c r="S43">
        <v>270</v>
      </c>
      <c r="T43" s="3">
        <f t="shared" si="3"/>
        <v>229.5</v>
      </c>
      <c r="V43">
        <f t="shared" si="4"/>
        <v>2741.25</v>
      </c>
    </row>
    <row r="44" spans="1:22" x14ac:dyDescent="0.3">
      <c r="A44" t="s">
        <v>42</v>
      </c>
      <c r="B44" t="s">
        <v>113</v>
      </c>
      <c r="C44" t="s">
        <v>114</v>
      </c>
      <c r="D44" t="s">
        <v>65</v>
      </c>
      <c r="E44" t="s">
        <v>273</v>
      </c>
      <c r="F44" t="str">
        <f t="shared" si="0"/>
        <v>City - Double</v>
      </c>
      <c r="G44" t="s">
        <v>135</v>
      </c>
      <c r="H44">
        <v>3</v>
      </c>
      <c r="I44">
        <v>12000</v>
      </c>
      <c r="J44">
        <v>4400</v>
      </c>
      <c r="K44">
        <v>2550</v>
      </c>
      <c r="L44" s="12">
        <f t="shared" si="1"/>
        <v>11.22</v>
      </c>
      <c r="M44">
        <v>93</v>
      </c>
      <c r="N44">
        <v>14520</v>
      </c>
      <c r="S44" s="3">
        <v>482.35294117647061</v>
      </c>
      <c r="T44">
        <f t="shared" si="3"/>
        <v>410</v>
      </c>
      <c r="V44">
        <f t="shared" si="4"/>
        <v>4897.2222222222217</v>
      </c>
    </row>
    <row r="45" spans="1:22" x14ac:dyDescent="0.3">
      <c r="A45" t="s">
        <v>42</v>
      </c>
      <c r="B45" t="s">
        <v>55</v>
      </c>
      <c r="C45" t="s">
        <v>98</v>
      </c>
      <c r="D45" t="s">
        <v>65</v>
      </c>
      <c r="E45" t="s">
        <v>165</v>
      </c>
      <c r="F45" t="str">
        <f t="shared" si="0"/>
        <v>City - Single</v>
      </c>
      <c r="H45">
        <v>2</v>
      </c>
      <c r="L45" s="12"/>
      <c r="M45">
        <v>51</v>
      </c>
      <c r="N45">
        <v>13340</v>
      </c>
      <c r="S45" s="3">
        <v>305.88235294117646</v>
      </c>
      <c r="T45">
        <f t="shared" si="3"/>
        <v>260</v>
      </c>
      <c r="V45">
        <f t="shared" si="4"/>
        <v>3105.5555555555557</v>
      </c>
    </row>
    <row r="46" spans="1:22" x14ac:dyDescent="0.3">
      <c r="A46" t="s">
        <v>42</v>
      </c>
      <c r="B46" t="s">
        <v>58</v>
      </c>
      <c r="C46" t="s">
        <v>87</v>
      </c>
      <c r="D46" t="s">
        <v>65</v>
      </c>
      <c r="E46" t="s">
        <v>273</v>
      </c>
      <c r="F46" t="str">
        <f t="shared" si="0"/>
        <v>City - Double</v>
      </c>
      <c r="H46">
        <v>3</v>
      </c>
      <c r="L46" s="12"/>
      <c r="M46">
        <v>67</v>
      </c>
      <c r="N46">
        <v>18840</v>
      </c>
      <c r="S46" s="3">
        <v>482.35294117647061</v>
      </c>
      <c r="T46">
        <f t="shared" si="3"/>
        <v>410</v>
      </c>
      <c r="V46">
        <f t="shared" si="4"/>
        <v>4897.2222222222217</v>
      </c>
    </row>
    <row r="47" spans="1:22" x14ac:dyDescent="0.3">
      <c r="A47" t="s">
        <v>42</v>
      </c>
      <c r="B47" t="s">
        <v>87</v>
      </c>
      <c r="C47" t="s">
        <v>115</v>
      </c>
      <c r="D47" t="s">
        <v>65</v>
      </c>
      <c r="E47" t="s">
        <v>165</v>
      </c>
      <c r="F47" t="str">
        <f t="shared" si="0"/>
        <v>City - Single</v>
      </c>
      <c r="H47">
        <v>2</v>
      </c>
      <c r="L47" s="12"/>
      <c r="M47">
        <v>38</v>
      </c>
      <c r="N47">
        <v>13370</v>
      </c>
      <c r="S47" s="3">
        <v>482.35294117647061</v>
      </c>
      <c r="T47">
        <f t="shared" si="3"/>
        <v>410</v>
      </c>
      <c r="V47">
        <f t="shared" si="4"/>
        <v>4897.2222222222217</v>
      </c>
    </row>
    <row r="48" spans="1:22" x14ac:dyDescent="0.3">
      <c r="A48" t="s">
        <v>42</v>
      </c>
      <c r="B48" t="s">
        <v>57</v>
      </c>
      <c r="C48">
        <v>24.46</v>
      </c>
      <c r="D48" t="s">
        <v>74</v>
      </c>
      <c r="E48" t="s">
        <v>273</v>
      </c>
      <c r="F48" t="str">
        <f t="shared" si="0"/>
        <v>Coach - Double</v>
      </c>
      <c r="G48" t="s">
        <v>135</v>
      </c>
      <c r="H48">
        <v>3</v>
      </c>
      <c r="I48">
        <v>13480</v>
      </c>
      <c r="K48">
        <v>2550</v>
      </c>
      <c r="L48" s="12"/>
      <c r="M48">
        <v>71</v>
      </c>
      <c r="N48">
        <v>18140</v>
      </c>
      <c r="O48">
        <v>24000</v>
      </c>
      <c r="P48">
        <f t="shared" si="2"/>
        <v>343</v>
      </c>
      <c r="Q48">
        <v>343</v>
      </c>
      <c r="S48" s="3">
        <v>482.35294117647061</v>
      </c>
      <c r="T48">
        <f t="shared" si="3"/>
        <v>410</v>
      </c>
      <c r="V48">
        <f t="shared" si="4"/>
        <v>4897.2222222222217</v>
      </c>
    </row>
    <row r="49" spans="1:22" x14ac:dyDescent="0.3">
      <c r="A49" t="s">
        <v>42</v>
      </c>
      <c r="B49" t="s">
        <v>61</v>
      </c>
      <c r="C49" t="s">
        <v>73</v>
      </c>
      <c r="D49" t="s">
        <v>74</v>
      </c>
      <c r="E49" t="s">
        <v>165</v>
      </c>
      <c r="F49" t="str">
        <f t="shared" si="0"/>
        <v>Coach - Single</v>
      </c>
      <c r="G49" t="s">
        <v>135</v>
      </c>
      <c r="H49">
        <v>3</v>
      </c>
      <c r="I49">
        <v>12925</v>
      </c>
      <c r="J49">
        <v>3680</v>
      </c>
      <c r="K49">
        <v>2550</v>
      </c>
      <c r="L49" s="12">
        <f t="shared" si="1"/>
        <v>9.3840000000000003</v>
      </c>
      <c r="M49">
        <v>51</v>
      </c>
      <c r="O49">
        <v>19500</v>
      </c>
      <c r="P49">
        <f t="shared" si="2"/>
        <v>265</v>
      </c>
      <c r="Q49">
        <v>265</v>
      </c>
      <c r="S49">
        <v>480</v>
      </c>
      <c r="T49" s="3">
        <f t="shared" si="3"/>
        <v>408</v>
      </c>
      <c r="V49">
        <f t="shared" si="4"/>
        <v>4873.333333333333</v>
      </c>
    </row>
    <row r="50" spans="1:22" x14ac:dyDescent="0.3">
      <c r="A50" t="s">
        <v>42</v>
      </c>
      <c r="B50" t="s">
        <v>122</v>
      </c>
      <c r="C50" t="s">
        <v>123</v>
      </c>
      <c r="D50" t="s">
        <v>65</v>
      </c>
      <c r="E50" t="s">
        <v>273</v>
      </c>
      <c r="F50" t="str">
        <f t="shared" si="0"/>
        <v>City - Double</v>
      </c>
      <c r="H50">
        <v>3</v>
      </c>
      <c r="L50" s="12"/>
      <c r="M50">
        <v>69</v>
      </c>
      <c r="N50">
        <v>19260</v>
      </c>
      <c r="S50" s="3">
        <v>482.35294117647061</v>
      </c>
      <c r="T50">
        <f t="shared" si="3"/>
        <v>410</v>
      </c>
      <c r="V50">
        <f t="shared" si="4"/>
        <v>4897.2222222222217</v>
      </c>
    </row>
    <row r="51" spans="1:22" x14ac:dyDescent="0.3">
      <c r="A51" t="s">
        <v>42</v>
      </c>
      <c r="B51" t="s">
        <v>90</v>
      </c>
      <c r="C51" t="s">
        <v>121</v>
      </c>
      <c r="D51" t="s">
        <v>74</v>
      </c>
      <c r="E51" t="s">
        <v>273</v>
      </c>
      <c r="F51" t="str">
        <f t="shared" si="0"/>
        <v>Coach - Double</v>
      </c>
      <c r="G51" t="s">
        <v>135</v>
      </c>
      <c r="H51">
        <v>3</v>
      </c>
      <c r="L51" s="12"/>
      <c r="M51">
        <v>68</v>
      </c>
      <c r="N51">
        <v>17000</v>
      </c>
      <c r="O51">
        <v>26000</v>
      </c>
      <c r="P51">
        <f t="shared" si="2"/>
        <v>338</v>
      </c>
      <c r="Q51">
        <v>338</v>
      </c>
      <c r="S51" s="3">
        <v>482.35294117647061</v>
      </c>
      <c r="T51">
        <f t="shared" si="3"/>
        <v>410</v>
      </c>
      <c r="V51">
        <f t="shared" si="4"/>
        <v>4897.2222222222217</v>
      </c>
    </row>
    <row r="52" spans="1:22" x14ac:dyDescent="0.3">
      <c r="A52" t="s">
        <v>42</v>
      </c>
      <c r="B52" t="s">
        <v>116</v>
      </c>
      <c r="C52" t="s">
        <v>120</v>
      </c>
      <c r="D52" t="s">
        <v>65</v>
      </c>
      <c r="E52" t="s">
        <v>273</v>
      </c>
      <c r="F52" t="str">
        <f t="shared" si="0"/>
        <v>City - Double</v>
      </c>
      <c r="H52">
        <v>3</v>
      </c>
      <c r="L52" s="12"/>
      <c r="M52">
        <v>84</v>
      </c>
      <c r="N52">
        <v>19200</v>
      </c>
      <c r="S52" s="3">
        <v>482.35294117647061</v>
      </c>
      <c r="T52">
        <f t="shared" si="3"/>
        <v>410</v>
      </c>
      <c r="V52">
        <f t="shared" si="4"/>
        <v>4897.2222222222217</v>
      </c>
    </row>
    <row r="53" spans="1:22" x14ac:dyDescent="0.3">
      <c r="A53" t="s">
        <v>42</v>
      </c>
      <c r="B53" t="s">
        <v>59</v>
      </c>
      <c r="C53" t="s">
        <v>119</v>
      </c>
      <c r="D53" t="s">
        <v>74</v>
      </c>
      <c r="E53" t="s">
        <v>165</v>
      </c>
      <c r="F53" t="str">
        <f t="shared" si="0"/>
        <v>Coach - Single</v>
      </c>
      <c r="G53" t="s">
        <v>135</v>
      </c>
      <c r="H53">
        <v>2</v>
      </c>
      <c r="L53" s="12"/>
      <c r="M53">
        <v>58</v>
      </c>
      <c r="N53">
        <v>13752</v>
      </c>
      <c r="O53">
        <v>18000</v>
      </c>
      <c r="P53">
        <f t="shared" si="2"/>
        <v>309</v>
      </c>
      <c r="Q53">
        <v>309</v>
      </c>
      <c r="S53" s="3">
        <v>482.35294117647061</v>
      </c>
      <c r="T53" s="3">
        <f t="shared" si="3"/>
        <v>410</v>
      </c>
      <c r="V53">
        <f t="shared" si="4"/>
        <v>4897.2222222222217</v>
      </c>
    </row>
    <row r="54" spans="1:22" x14ac:dyDescent="0.3">
      <c r="A54" t="s">
        <v>42</v>
      </c>
      <c r="B54" t="s">
        <v>90</v>
      </c>
      <c r="C54" t="s">
        <v>118</v>
      </c>
      <c r="D54" t="s">
        <v>74</v>
      </c>
      <c r="E54" t="s">
        <v>273</v>
      </c>
      <c r="F54" t="str">
        <f t="shared" si="0"/>
        <v>Coach - Double</v>
      </c>
      <c r="G54" t="s">
        <v>135</v>
      </c>
      <c r="H54">
        <v>3</v>
      </c>
      <c r="L54" s="12"/>
      <c r="M54">
        <v>68</v>
      </c>
      <c r="N54">
        <v>17000</v>
      </c>
      <c r="O54">
        <v>26000</v>
      </c>
      <c r="P54">
        <f t="shared" si="2"/>
        <v>338</v>
      </c>
      <c r="Q54">
        <v>338</v>
      </c>
      <c r="S54" s="3">
        <v>482.35294117647061</v>
      </c>
      <c r="T54">
        <f t="shared" si="3"/>
        <v>410</v>
      </c>
      <c r="V54">
        <f t="shared" si="4"/>
        <v>4897.2222222222217</v>
      </c>
    </row>
    <row r="55" spans="1:22" x14ac:dyDescent="0.3">
      <c r="A55" t="s">
        <v>42</v>
      </c>
      <c r="B55" t="s">
        <v>90</v>
      </c>
      <c r="C55" t="s">
        <v>117</v>
      </c>
      <c r="D55" t="s">
        <v>74</v>
      </c>
      <c r="E55" t="s">
        <v>165</v>
      </c>
      <c r="F55" t="str">
        <f t="shared" si="0"/>
        <v>Coach - Single</v>
      </c>
      <c r="G55" t="s">
        <v>135</v>
      </c>
      <c r="H55">
        <v>3</v>
      </c>
      <c r="I55">
        <v>13840</v>
      </c>
      <c r="K55">
        <v>2550</v>
      </c>
      <c r="L55" s="12"/>
      <c r="M55">
        <v>52</v>
      </c>
      <c r="N55">
        <v>16760</v>
      </c>
      <c r="O55">
        <v>24440</v>
      </c>
      <c r="P55">
        <f t="shared" si="2"/>
        <v>315</v>
      </c>
      <c r="Q55">
        <v>315</v>
      </c>
      <c r="S55" s="3">
        <v>482.35294117647061</v>
      </c>
      <c r="T55" s="3">
        <f t="shared" si="3"/>
        <v>410</v>
      </c>
      <c r="V55">
        <f t="shared" si="4"/>
        <v>4897.2222222222217</v>
      </c>
    </row>
    <row r="56" spans="1:22" x14ac:dyDescent="0.3">
      <c r="A56" t="s">
        <v>42</v>
      </c>
      <c r="B56" t="s">
        <v>90</v>
      </c>
      <c r="C56" t="s">
        <v>118</v>
      </c>
      <c r="D56" t="s">
        <v>74</v>
      </c>
      <c r="E56" t="s">
        <v>273</v>
      </c>
      <c r="F56" t="str">
        <f t="shared" si="0"/>
        <v>Coach - Double</v>
      </c>
      <c r="G56" t="s">
        <v>135</v>
      </c>
      <c r="H56">
        <v>3</v>
      </c>
      <c r="L56" s="12"/>
      <c r="M56">
        <v>67</v>
      </c>
      <c r="N56">
        <v>18370</v>
      </c>
      <c r="O56">
        <v>26000</v>
      </c>
      <c r="P56">
        <f t="shared" si="2"/>
        <v>338</v>
      </c>
      <c r="Q56">
        <v>338</v>
      </c>
      <c r="S56" s="3">
        <v>482.35294117647061</v>
      </c>
      <c r="T56">
        <f t="shared" si="3"/>
        <v>410</v>
      </c>
      <c r="V56">
        <f t="shared" si="4"/>
        <v>4897.2222222222217</v>
      </c>
    </row>
    <row r="57" spans="1:22" x14ac:dyDescent="0.3">
      <c r="A57" t="s">
        <v>42</v>
      </c>
      <c r="B57" t="s">
        <v>90</v>
      </c>
      <c r="C57" t="s">
        <v>118</v>
      </c>
      <c r="D57" t="s">
        <v>74</v>
      </c>
      <c r="E57" t="s">
        <v>273</v>
      </c>
      <c r="F57" t="str">
        <f t="shared" si="0"/>
        <v>Coach - Double</v>
      </c>
      <c r="G57" t="s">
        <v>135</v>
      </c>
      <c r="H57">
        <v>3</v>
      </c>
      <c r="L57" s="12"/>
      <c r="M57">
        <v>69</v>
      </c>
      <c r="N57">
        <v>18040</v>
      </c>
      <c r="O57">
        <v>26000</v>
      </c>
      <c r="P57">
        <f t="shared" si="2"/>
        <v>338</v>
      </c>
      <c r="Q57">
        <v>338</v>
      </c>
      <c r="S57" s="3">
        <v>482.35294117647061</v>
      </c>
      <c r="T57">
        <f t="shared" si="3"/>
        <v>410</v>
      </c>
      <c r="V57">
        <f t="shared" si="4"/>
        <v>4897.2222222222217</v>
      </c>
    </row>
    <row r="58" spans="1:22" x14ac:dyDescent="0.3">
      <c r="A58" t="s">
        <v>42</v>
      </c>
      <c r="B58" t="s">
        <v>90</v>
      </c>
      <c r="C58" t="s">
        <v>144</v>
      </c>
      <c r="D58" t="s">
        <v>65</v>
      </c>
      <c r="E58" t="s">
        <v>270</v>
      </c>
      <c r="F58" t="str">
        <f t="shared" si="0"/>
        <v>City - Midi</v>
      </c>
      <c r="G58" t="s">
        <v>135</v>
      </c>
      <c r="H58">
        <v>2</v>
      </c>
      <c r="I58">
        <v>7680</v>
      </c>
      <c r="J58">
        <v>2800</v>
      </c>
      <c r="K58">
        <v>2250</v>
      </c>
      <c r="L58" s="12">
        <f t="shared" si="1"/>
        <v>6.3</v>
      </c>
      <c r="M58">
        <v>48</v>
      </c>
      <c r="P58">
        <f t="shared" si="2"/>
        <v>110</v>
      </c>
      <c r="Q58">
        <v>110</v>
      </c>
    </row>
    <row r="59" spans="1:22" x14ac:dyDescent="0.3">
      <c r="A59" t="s">
        <v>42</v>
      </c>
      <c r="B59" t="s">
        <v>90</v>
      </c>
      <c r="C59" t="s">
        <v>145</v>
      </c>
      <c r="D59" t="s">
        <v>65</v>
      </c>
      <c r="E59" t="s">
        <v>270</v>
      </c>
      <c r="F59" t="str">
        <f t="shared" si="0"/>
        <v>City - Midi</v>
      </c>
      <c r="G59" t="s">
        <v>135</v>
      </c>
      <c r="H59">
        <v>2</v>
      </c>
      <c r="I59">
        <v>8940</v>
      </c>
      <c r="J59">
        <v>2800</v>
      </c>
      <c r="K59">
        <v>2250</v>
      </c>
      <c r="L59" s="12">
        <f t="shared" si="1"/>
        <v>6.3</v>
      </c>
      <c r="M59">
        <v>48</v>
      </c>
      <c r="P59">
        <f t="shared" si="2"/>
        <v>110</v>
      </c>
      <c r="Q59">
        <v>110</v>
      </c>
    </row>
    <row r="60" spans="1:22" x14ac:dyDescent="0.3">
      <c r="A60" t="s">
        <v>42</v>
      </c>
      <c r="B60" t="s">
        <v>90</v>
      </c>
      <c r="C60" t="s">
        <v>146</v>
      </c>
      <c r="D60" t="s">
        <v>65</v>
      </c>
      <c r="E60" t="s">
        <v>270</v>
      </c>
      <c r="F60" t="str">
        <f t="shared" si="0"/>
        <v>City - Midi</v>
      </c>
      <c r="G60" t="s">
        <v>135</v>
      </c>
      <c r="H60">
        <v>2</v>
      </c>
      <c r="I60">
        <v>9495</v>
      </c>
      <c r="J60">
        <v>2985</v>
      </c>
      <c r="K60">
        <v>2350</v>
      </c>
      <c r="L60" s="12">
        <f t="shared" si="1"/>
        <v>7.0147500000000003</v>
      </c>
      <c r="M60">
        <v>22</v>
      </c>
      <c r="P60">
        <f t="shared" si="2"/>
        <v>162</v>
      </c>
      <c r="Q60">
        <v>162</v>
      </c>
    </row>
    <row r="61" spans="1:22" x14ac:dyDescent="0.3">
      <c r="A61" t="s">
        <v>42</v>
      </c>
      <c r="B61" t="s">
        <v>90</v>
      </c>
      <c r="C61" t="s">
        <v>147</v>
      </c>
      <c r="D61" t="s">
        <v>65</v>
      </c>
      <c r="E61" t="s">
        <v>270</v>
      </c>
      <c r="F61" t="str">
        <f t="shared" si="0"/>
        <v>City - Midi</v>
      </c>
      <c r="G61" t="s">
        <v>135</v>
      </c>
      <c r="H61">
        <v>2</v>
      </c>
      <c r="I61">
        <v>9990</v>
      </c>
      <c r="J61">
        <v>3100</v>
      </c>
      <c r="K61">
        <v>2350</v>
      </c>
      <c r="L61" s="12">
        <f t="shared" si="1"/>
        <v>7.2850000000000001</v>
      </c>
      <c r="M61">
        <v>23</v>
      </c>
      <c r="P61">
        <f t="shared" si="2"/>
        <v>165</v>
      </c>
      <c r="Q61">
        <v>165</v>
      </c>
    </row>
    <row r="62" spans="1:22" x14ac:dyDescent="0.3">
      <c r="A62" t="s">
        <v>42</v>
      </c>
      <c r="B62" t="s">
        <v>59</v>
      </c>
      <c r="C62" t="s">
        <v>149</v>
      </c>
      <c r="D62" t="s">
        <v>65</v>
      </c>
      <c r="E62" t="s">
        <v>270</v>
      </c>
      <c r="F62" t="str">
        <f t="shared" si="0"/>
        <v>City - Midi</v>
      </c>
      <c r="G62" t="s">
        <v>135</v>
      </c>
      <c r="H62">
        <v>2</v>
      </c>
      <c r="I62">
        <v>9100</v>
      </c>
      <c r="J62">
        <v>3000</v>
      </c>
      <c r="K62">
        <v>2550</v>
      </c>
      <c r="L62" s="12">
        <f t="shared" si="1"/>
        <v>7.65</v>
      </c>
      <c r="M62">
        <v>26</v>
      </c>
    </row>
    <row r="63" spans="1:22" x14ac:dyDescent="0.3">
      <c r="A63" t="s">
        <v>42</v>
      </c>
      <c r="B63" t="s">
        <v>150</v>
      </c>
      <c r="C63" t="s">
        <v>151</v>
      </c>
      <c r="D63" t="s">
        <v>65</v>
      </c>
      <c r="E63" t="s">
        <v>270</v>
      </c>
      <c r="F63" t="str">
        <f t="shared" si="0"/>
        <v>City - Midi</v>
      </c>
      <c r="G63" t="s">
        <v>135</v>
      </c>
      <c r="H63">
        <v>2</v>
      </c>
      <c r="I63">
        <v>11785</v>
      </c>
      <c r="J63">
        <v>2840</v>
      </c>
      <c r="K63">
        <v>2510</v>
      </c>
      <c r="L63" s="12">
        <f t="shared" si="1"/>
        <v>7.1284000000000001</v>
      </c>
      <c r="M63">
        <v>54</v>
      </c>
      <c r="O63">
        <v>13000</v>
      </c>
      <c r="P63">
        <f t="shared" si="2"/>
        <v>130</v>
      </c>
      <c r="Q63">
        <v>130</v>
      </c>
      <c r="S63">
        <v>200</v>
      </c>
      <c r="T63">
        <f t="shared" si="3"/>
        <v>170</v>
      </c>
      <c r="V63">
        <f t="shared" si="4"/>
        <v>2030.5555555555554</v>
      </c>
    </row>
    <row r="64" spans="1:22" x14ac:dyDescent="0.3">
      <c r="A64" t="s">
        <v>42</v>
      </c>
      <c r="B64" t="s">
        <v>150</v>
      </c>
      <c r="C64" t="s">
        <v>152</v>
      </c>
      <c r="D64" t="s">
        <v>65</v>
      </c>
      <c r="E64" t="s">
        <v>270</v>
      </c>
      <c r="F64" t="str">
        <f t="shared" si="0"/>
        <v>City - Midi</v>
      </c>
      <c r="G64" t="s">
        <v>135</v>
      </c>
      <c r="H64">
        <v>2</v>
      </c>
      <c r="I64">
        <v>7870</v>
      </c>
      <c r="J64">
        <v>2885</v>
      </c>
      <c r="K64">
        <v>2340</v>
      </c>
      <c r="L64" s="12">
        <f t="shared" si="1"/>
        <v>6.7508999999999997</v>
      </c>
      <c r="M64">
        <v>35</v>
      </c>
      <c r="O64">
        <v>10780</v>
      </c>
      <c r="P64">
        <f t="shared" si="2"/>
        <v>130</v>
      </c>
      <c r="Q64">
        <v>130</v>
      </c>
      <c r="S64">
        <v>200</v>
      </c>
      <c r="T64">
        <f t="shared" si="3"/>
        <v>170</v>
      </c>
      <c r="V64">
        <f t="shared" si="4"/>
        <v>2030.5555555555554</v>
      </c>
    </row>
    <row r="65" spans="1:23" x14ac:dyDescent="0.3">
      <c r="A65" t="s">
        <v>42</v>
      </c>
      <c r="B65" t="s">
        <v>150</v>
      </c>
      <c r="C65" t="s">
        <v>152</v>
      </c>
      <c r="D65" t="s">
        <v>65</v>
      </c>
      <c r="E65" t="s">
        <v>270</v>
      </c>
      <c r="F65" t="str">
        <f t="shared" si="0"/>
        <v>City - Midi</v>
      </c>
      <c r="G65" t="s">
        <v>135</v>
      </c>
      <c r="H65">
        <v>2</v>
      </c>
      <c r="I65">
        <v>8570</v>
      </c>
      <c r="J65">
        <v>2885</v>
      </c>
      <c r="K65">
        <v>2340</v>
      </c>
      <c r="L65" s="12">
        <f t="shared" si="1"/>
        <v>6.7508999999999997</v>
      </c>
      <c r="M65">
        <v>41</v>
      </c>
      <c r="O65">
        <v>10780</v>
      </c>
      <c r="P65">
        <f t="shared" si="2"/>
        <v>130</v>
      </c>
      <c r="Q65">
        <v>130</v>
      </c>
      <c r="S65">
        <v>200</v>
      </c>
      <c r="T65">
        <f t="shared" si="3"/>
        <v>170</v>
      </c>
      <c r="V65">
        <f t="shared" si="4"/>
        <v>2030.5555555555554</v>
      </c>
    </row>
    <row r="66" spans="1:23" x14ac:dyDescent="0.3">
      <c r="A66" t="s">
        <v>42</v>
      </c>
      <c r="B66" t="s">
        <v>150</v>
      </c>
      <c r="C66" t="s">
        <v>156</v>
      </c>
      <c r="D66" t="s">
        <v>65</v>
      </c>
      <c r="E66" t="s">
        <v>270</v>
      </c>
      <c r="F66" t="str">
        <f t="shared" si="0"/>
        <v>City - Midi</v>
      </c>
      <c r="G66" t="s">
        <v>135</v>
      </c>
      <c r="H66">
        <v>2</v>
      </c>
      <c r="I66">
        <v>10130</v>
      </c>
      <c r="J66">
        <v>2850</v>
      </c>
      <c r="K66">
        <v>2470</v>
      </c>
      <c r="L66" s="12">
        <f t="shared" si="1"/>
        <v>7.0395000000000003</v>
      </c>
      <c r="M66">
        <v>60</v>
      </c>
      <c r="O66">
        <v>13000</v>
      </c>
      <c r="P66">
        <f t="shared" si="2"/>
        <v>130</v>
      </c>
      <c r="Q66">
        <v>130</v>
      </c>
      <c r="S66">
        <v>200</v>
      </c>
      <c r="T66">
        <f t="shared" si="3"/>
        <v>170</v>
      </c>
      <c r="V66">
        <f t="shared" si="4"/>
        <v>2030.5555555555554</v>
      </c>
    </row>
    <row r="67" spans="1:23" x14ac:dyDescent="0.3">
      <c r="A67" t="s">
        <v>42</v>
      </c>
      <c r="B67" t="s">
        <v>150</v>
      </c>
      <c r="C67" t="s">
        <v>156</v>
      </c>
      <c r="D67" t="s">
        <v>65</v>
      </c>
      <c r="E67" t="s">
        <v>270</v>
      </c>
      <c r="F67" t="str">
        <f t="shared" ref="F67:F179" si="5">D67&amp;" - "&amp;E67</f>
        <v>City - Midi</v>
      </c>
      <c r="G67" t="s">
        <v>135</v>
      </c>
      <c r="H67">
        <v>2</v>
      </c>
      <c r="I67">
        <v>10820</v>
      </c>
      <c r="J67">
        <v>2850</v>
      </c>
      <c r="K67">
        <v>2470</v>
      </c>
      <c r="L67" s="12">
        <f t="shared" ref="L67:L181" si="6">(J67*K67)/1000000</f>
        <v>7.0395000000000003</v>
      </c>
      <c r="M67">
        <v>60</v>
      </c>
      <c r="O67">
        <v>13000</v>
      </c>
      <c r="P67">
        <f t="shared" ref="P67:P179" si="7">SUM(Q67:R67)</f>
        <v>130</v>
      </c>
      <c r="Q67">
        <v>130</v>
      </c>
      <c r="S67">
        <v>200</v>
      </c>
      <c r="T67">
        <f t="shared" ref="T67:T68" si="8">S67*0.85</f>
        <v>170</v>
      </c>
      <c r="V67">
        <f t="shared" ref="V67:V68" si="9">T67*43/3.6</f>
        <v>2030.5555555555554</v>
      </c>
    </row>
    <row r="68" spans="1:23" x14ac:dyDescent="0.3">
      <c r="A68" t="s">
        <v>42</v>
      </c>
      <c r="B68" t="s">
        <v>150</v>
      </c>
      <c r="C68" t="s">
        <v>156</v>
      </c>
      <c r="D68" t="s">
        <v>65</v>
      </c>
      <c r="E68" t="s">
        <v>270</v>
      </c>
      <c r="F68" t="str">
        <f t="shared" si="5"/>
        <v>City - Midi</v>
      </c>
      <c r="G68" t="s">
        <v>135</v>
      </c>
      <c r="H68">
        <v>2</v>
      </c>
      <c r="I68">
        <v>11520</v>
      </c>
      <c r="J68">
        <v>2850</v>
      </c>
      <c r="K68">
        <v>2470</v>
      </c>
      <c r="L68" s="12">
        <f t="shared" si="6"/>
        <v>7.0395000000000003</v>
      </c>
      <c r="M68">
        <v>60</v>
      </c>
      <c r="O68">
        <v>13000</v>
      </c>
      <c r="P68">
        <f t="shared" si="7"/>
        <v>130</v>
      </c>
      <c r="Q68">
        <v>130</v>
      </c>
      <c r="S68">
        <v>200</v>
      </c>
      <c r="T68">
        <f t="shared" si="8"/>
        <v>170</v>
      </c>
      <c r="V68">
        <f t="shared" si="9"/>
        <v>2030.5555555555554</v>
      </c>
    </row>
    <row r="69" spans="1:23" x14ac:dyDescent="0.3">
      <c r="A69" t="s">
        <v>261</v>
      </c>
      <c r="B69" t="s">
        <v>59</v>
      </c>
      <c r="C69" t="s">
        <v>141</v>
      </c>
      <c r="D69" t="s">
        <v>65</v>
      </c>
      <c r="E69" t="s">
        <v>165</v>
      </c>
      <c r="F69" t="str">
        <f t="shared" si="5"/>
        <v>City - Single</v>
      </c>
      <c r="G69" t="s">
        <v>135</v>
      </c>
      <c r="H69">
        <v>2</v>
      </c>
      <c r="I69">
        <v>12750</v>
      </c>
      <c r="J69">
        <v>3399</v>
      </c>
      <c r="L69" s="12"/>
      <c r="P69">
        <v>235</v>
      </c>
      <c r="Q69">
        <v>235</v>
      </c>
      <c r="R69">
        <v>130</v>
      </c>
    </row>
    <row r="70" spans="1:23" x14ac:dyDescent="0.3">
      <c r="A70" t="s">
        <v>261</v>
      </c>
      <c r="B70" t="s">
        <v>59</v>
      </c>
      <c r="C70" t="s">
        <v>141</v>
      </c>
      <c r="D70" t="s">
        <v>65</v>
      </c>
      <c r="E70" t="s">
        <v>165</v>
      </c>
      <c r="F70" t="str">
        <f t="shared" si="5"/>
        <v>City - Single</v>
      </c>
      <c r="G70" t="s">
        <v>135</v>
      </c>
      <c r="H70">
        <v>3</v>
      </c>
      <c r="I70">
        <v>14000</v>
      </c>
      <c r="J70">
        <v>3399</v>
      </c>
      <c r="L70" s="12"/>
      <c r="P70">
        <v>235</v>
      </c>
      <c r="Q70">
        <v>235</v>
      </c>
      <c r="R70">
        <v>130</v>
      </c>
    </row>
    <row r="71" spans="1:23" x14ac:dyDescent="0.3">
      <c r="A71" t="s">
        <v>261</v>
      </c>
      <c r="B71" t="s">
        <v>59</v>
      </c>
      <c r="C71" t="s">
        <v>142</v>
      </c>
      <c r="D71" t="s">
        <v>65</v>
      </c>
      <c r="E71" t="s">
        <v>165</v>
      </c>
      <c r="F71" t="str">
        <f t="shared" si="5"/>
        <v>City - Single</v>
      </c>
      <c r="G71" t="s">
        <v>135</v>
      </c>
      <c r="H71">
        <v>2</v>
      </c>
      <c r="I71">
        <v>12900</v>
      </c>
      <c r="J71">
        <v>3405</v>
      </c>
      <c r="L71" s="12"/>
      <c r="P71">
        <v>235</v>
      </c>
      <c r="Q71">
        <v>235</v>
      </c>
      <c r="R71">
        <v>130</v>
      </c>
    </row>
    <row r="72" spans="1:23" x14ac:dyDescent="0.3">
      <c r="A72" t="s">
        <v>261</v>
      </c>
      <c r="B72" t="s">
        <v>59</v>
      </c>
      <c r="C72" t="s">
        <v>142</v>
      </c>
      <c r="D72" t="s">
        <v>65</v>
      </c>
      <c r="E72" t="s">
        <v>165</v>
      </c>
      <c r="F72" t="str">
        <f t="shared" si="5"/>
        <v>City - Single</v>
      </c>
      <c r="G72" t="s">
        <v>135</v>
      </c>
      <c r="H72">
        <v>3</v>
      </c>
      <c r="I72">
        <v>14000</v>
      </c>
      <c r="J72">
        <v>3405</v>
      </c>
      <c r="L72" s="12"/>
      <c r="P72">
        <v>235</v>
      </c>
      <c r="Q72">
        <v>235</v>
      </c>
      <c r="R72">
        <v>130</v>
      </c>
    </row>
    <row r="73" spans="1:23" x14ac:dyDescent="0.3">
      <c r="A73" t="s">
        <v>261</v>
      </c>
      <c r="B73" t="s">
        <v>180</v>
      </c>
      <c r="C73" t="s">
        <v>274</v>
      </c>
      <c r="D73" t="s">
        <v>65</v>
      </c>
      <c r="E73" t="s">
        <v>165</v>
      </c>
      <c r="F73" t="str">
        <f t="shared" si="5"/>
        <v>City - Single</v>
      </c>
      <c r="G73" t="s">
        <v>135</v>
      </c>
      <c r="H73">
        <v>2</v>
      </c>
      <c r="I73">
        <v>12000</v>
      </c>
      <c r="K73">
        <v>2550</v>
      </c>
      <c r="L73" s="12"/>
      <c r="M73">
        <v>85</v>
      </c>
      <c r="N73">
        <v>8885</v>
      </c>
      <c r="P73">
        <f t="shared" si="7"/>
        <v>169</v>
      </c>
      <c r="Q73">
        <v>157</v>
      </c>
      <c r="R73">
        <v>12</v>
      </c>
      <c r="S73">
        <v>200</v>
      </c>
      <c r="T73">
        <f>S73*0.85</f>
        <v>170</v>
      </c>
    </row>
    <row r="74" spans="1:23" x14ac:dyDescent="0.3">
      <c r="A74" t="s">
        <v>261</v>
      </c>
      <c r="B74" t="s">
        <v>180</v>
      </c>
      <c r="C74" t="s">
        <v>275</v>
      </c>
      <c r="D74" t="s">
        <v>65</v>
      </c>
      <c r="E74" t="s">
        <v>165</v>
      </c>
      <c r="F74" t="str">
        <f t="shared" si="5"/>
        <v>City - Single</v>
      </c>
      <c r="G74" t="s">
        <v>136</v>
      </c>
      <c r="H74">
        <v>3</v>
      </c>
      <c r="I74">
        <v>18000</v>
      </c>
      <c r="J74">
        <v>3500</v>
      </c>
      <c r="K74">
        <v>2550</v>
      </c>
      <c r="L74" s="12">
        <f t="shared" si="6"/>
        <v>8.9250000000000007</v>
      </c>
      <c r="M74">
        <v>160</v>
      </c>
      <c r="N74">
        <v>17500</v>
      </c>
      <c r="P74">
        <f t="shared" si="7"/>
        <v>253</v>
      </c>
      <c r="Q74">
        <v>178</v>
      </c>
      <c r="R74">
        <v>75</v>
      </c>
    </row>
    <row r="75" spans="1:23" x14ac:dyDescent="0.3">
      <c r="A75" t="s">
        <v>261</v>
      </c>
      <c r="B75" t="s">
        <v>253</v>
      </c>
      <c r="C75" t="s">
        <v>276</v>
      </c>
      <c r="D75" t="s">
        <v>65</v>
      </c>
      <c r="E75" t="s">
        <v>165</v>
      </c>
      <c r="F75" t="str">
        <f t="shared" si="5"/>
        <v>City - Single</v>
      </c>
      <c r="G75" t="s">
        <v>135</v>
      </c>
      <c r="H75">
        <v>2</v>
      </c>
      <c r="I75">
        <v>12500</v>
      </c>
      <c r="J75">
        <v>3380</v>
      </c>
      <c r="K75">
        <v>2550</v>
      </c>
      <c r="L75" s="12">
        <f t="shared" si="6"/>
        <v>8.6189999999999998</v>
      </c>
      <c r="M75">
        <v>83</v>
      </c>
      <c r="N75">
        <v>13200</v>
      </c>
      <c r="S75">
        <v>400</v>
      </c>
      <c r="T75">
        <f>S75*0.85</f>
        <v>340</v>
      </c>
    </row>
    <row r="76" spans="1:23" x14ac:dyDescent="0.3">
      <c r="A76" t="s">
        <v>258</v>
      </c>
      <c r="B76" t="s">
        <v>90</v>
      </c>
      <c r="C76" t="s">
        <v>248</v>
      </c>
      <c r="D76" t="s">
        <v>65</v>
      </c>
      <c r="E76" t="s">
        <v>165</v>
      </c>
      <c r="F76" t="str">
        <f t="shared" si="5"/>
        <v>City - Single</v>
      </c>
      <c r="G76" t="s">
        <v>135</v>
      </c>
      <c r="H76">
        <v>2</v>
      </c>
      <c r="I76">
        <v>11995</v>
      </c>
      <c r="J76">
        <v>3420</v>
      </c>
      <c r="K76">
        <v>2550</v>
      </c>
      <c r="L76" s="12">
        <f t="shared" si="6"/>
        <v>8.7210000000000001</v>
      </c>
      <c r="M76">
        <v>74</v>
      </c>
      <c r="N76">
        <v>13630</v>
      </c>
      <c r="O76">
        <v>19000</v>
      </c>
      <c r="P76">
        <f t="shared" si="7"/>
        <v>210</v>
      </c>
      <c r="Q76">
        <v>210</v>
      </c>
      <c r="T76">
        <v>38</v>
      </c>
      <c r="U76">
        <v>36</v>
      </c>
      <c r="V76">
        <f>T76*120/3.6</f>
        <v>1266.6666666666667</v>
      </c>
    </row>
    <row r="77" spans="1:23" x14ac:dyDescent="0.3">
      <c r="A77" t="s">
        <v>258</v>
      </c>
      <c r="B77" t="s">
        <v>253</v>
      </c>
      <c r="C77" t="s">
        <v>254</v>
      </c>
      <c r="D77" t="s">
        <v>65</v>
      </c>
      <c r="E77" t="s">
        <v>165</v>
      </c>
      <c r="F77" t="str">
        <f t="shared" si="5"/>
        <v>City - Single</v>
      </c>
      <c r="G77" t="s">
        <v>135</v>
      </c>
      <c r="H77">
        <v>2</v>
      </c>
      <c r="L77" s="12"/>
      <c r="N77">
        <v>14000</v>
      </c>
      <c r="O77">
        <v>19000</v>
      </c>
      <c r="P77">
        <f t="shared" si="7"/>
        <v>170</v>
      </c>
      <c r="Q77">
        <v>170</v>
      </c>
      <c r="T77">
        <v>37.5</v>
      </c>
      <c r="U77">
        <v>100</v>
      </c>
      <c r="V77">
        <f>T77*120/3.6</f>
        <v>1250</v>
      </c>
    </row>
    <row r="78" spans="1:23" x14ac:dyDescent="0.3">
      <c r="A78" t="s">
        <v>262</v>
      </c>
      <c r="B78" t="s">
        <v>328</v>
      </c>
      <c r="C78" t="s">
        <v>329</v>
      </c>
      <c r="D78" t="s">
        <v>65</v>
      </c>
      <c r="E78" t="s">
        <v>270</v>
      </c>
      <c r="F78" t="str">
        <f t="shared" ref="F78" si="10">D78&amp;" - "&amp;E78</f>
        <v>City - Midi</v>
      </c>
      <c r="G78" t="s">
        <v>135</v>
      </c>
      <c r="H78">
        <v>2</v>
      </c>
      <c r="I78">
        <v>10300</v>
      </c>
      <c r="K78">
        <v>2340</v>
      </c>
      <c r="L78" s="12"/>
      <c r="M78">
        <v>83</v>
      </c>
      <c r="P78">
        <v>175</v>
      </c>
      <c r="U78">
        <v>61</v>
      </c>
      <c r="V78">
        <f t="shared" ref="V78:V99" si="11">U78</f>
        <v>61</v>
      </c>
      <c r="W78" t="s">
        <v>269</v>
      </c>
    </row>
    <row r="79" spans="1:23" x14ac:dyDescent="0.3">
      <c r="A79" t="s">
        <v>262</v>
      </c>
      <c r="B79" t="s">
        <v>301</v>
      </c>
      <c r="C79" t="s">
        <v>302</v>
      </c>
      <c r="D79" t="s">
        <v>65</v>
      </c>
      <c r="E79" t="s">
        <v>165</v>
      </c>
      <c r="F79" t="str">
        <f t="shared" si="5"/>
        <v>City - Single</v>
      </c>
      <c r="G79" t="s">
        <v>135</v>
      </c>
      <c r="H79">
        <v>2</v>
      </c>
      <c r="I79">
        <v>12000</v>
      </c>
      <c r="K79">
        <v>2550</v>
      </c>
      <c r="L79" s="12"/>
      <c r="M79">
        <v>77</v>
      </c>
      <c r="P79">
        <v>180</v>
      </c>
      <c r="U79">
        <v>330</v>
      </c>
      <c r="V79">
        <f t="shared" si="11"/>
        <v>330</v>
      </c>
      <c r="W79" t="s">
        <v>176</v>
      </c>
    </row>
    <row r="80" spans="1:23" x14ac:dyDescent="0.3">
      <c r="A80" t="s">
        <v>262</v>
      </c>
      <c r="B80" t="s">
        <v>299</v>
      </c>
      <c r="C80" t="s">
        <v>300</v>
      </c>
      <c r="D80" t="s">
        <v>65</v>
      </c>
      <c r="E80" t="s">
        <v>165</v>
      </c>
      <c r="F80" t="str">
        <f t="shared" ref="F80" si="12">D80&amp;" - "&amp;E80</f>
        <v>City - Single</v>
      </c>
      <c r="G80" t="s">
        <v>135</v>
      </c>
      <c r="H80">
        <v>2</v>
      </c>
      <c r="I80">
        <v>12000</v>
      </c>
      <c r="K80">
        <v>2550</v>
      </c>
      <c r="L80" s="12"/>
      <c r="M80">
        <v>92</v>
      </c>
      <c r="P80">
        <v>160</v>
      </c>
      <c r="U80">
        <v>240</v>
      </c>
      <c r="V80">
        <f t="shared" si="11"/>
        <v>240</v>
      </c>
      <c r="W80" t="s">
        <v>176</v>
      </c>
    </row>
    <row r="81" spans="1:23" x14ac:dyDescent="0.3">
      <c r="A81" t="s">
        <v>262</v>
      </c>
      <c r="B81" t="s">
        <v>281</v>
      </c>
      <c r="C81" t="s">
        <v>164</v>
      </c>
      <c r="D81" t="s">
        <v>65</v>
      </c>
      <c r="E81" t="s">
        <v>165</v>
      </c>
      <c r="F81" t="str">
        <f t="shared" si="5"/>
        <v>City - Single</v>
      </c>
      <c r="G81" t="s">
        <v>135</v>
      </c>
      <c r="H81">
        <v>2</v>
      </c>
      <c r="I81">
        <v>12000</v>
      </c>
      <c r="K81">
        <v>2550</v>
      </c>
      <c r="L81" s="12"/>
      <c r="M81">
        <v>78</v>
      </c>
      <c r="N81">
        <v>14300</v>
      </c>
      <c r="P81">
        <v>180</v>
      </c>
      <c r="R81">
        <v>180</v>
      </c>
      <c r="U81">
        <v>324</v>
      </c>
      <c r="V81">
        <f t="shared" si="11"/>
        <v>324</v>
      </c>
      <c r="W81" t="s">
        <v>176</v>
      </c>
    </row>
    <row r="82" spans="1:23" x14ac:dyDescent="0.3">
      <c r="A82" t="s">
        <v>262</v>
      </c>
      <c r="B82" t="s">
        <v>281</v>
      </c>
      <c r="C82" t="s">
        <v>290</v>
      </c>
      <c r="D82" t="s">
        <v>65</v>
      </c>
      <c r="E82" t="s">
        <v>165</v>
      </c>
      <c r="F82" t="str">
        <f t="shared" ref="F82:F91" si="13">D82&amp;" - "&amp;E82</f>
        <v>City - Single</v>
      </c>
      <c r="G82" t="s">
        <v>135</v>
      </c>
      <c r="H82">
        <v>2</v>
      </c>
      <c r="I82">
        <v>12000</v>
      </c>
      <c r="K82">
        <v>2550</v>
      </c>
      <c r="L82" s="12"/>
      <c r="M82">
        <v>61</v>
      </c>
      <c r="N82">
        <v>13800</v>
      </c>
      <c r="P82">
        <v>180</v>
      </c>
      <c r="R82">
        <v>180</v>
      </c>
      <c r="U82">
        <v>324</v>
      </c>
      <c r="V82">
        <f t="shared" si="11"/>
        <v>324</v>
      </c>
      <c r="W82" t="s">
        <v>176</v>
      </c>
    </row>
    <row r="83" spans="1:23" x14ac:dyDescent="0.3">
      <c r="A83" t="s">
        <v>262</v>
      </c>
      <c r="B83" t="s">
        <v>281</v>
      </c>
      <c r="C83" t="s">
        <v>319</v>
      </c>
      <c r="D83" t="s">
        <v>65</v>
      </c>
      <c r="E83" t="s">
        <v>165</v>
      </c>
      <c r="F83" t="str">
        <f t="shared" ref="F83" si="14">D83&amp;" - "&amp;E83</f>
        <v>City - Single</v>
      </c>
      <c r="G83" t="s">
        <v>135</v>
      </c>
      <c r="H83">
        <v>2</v>
      </c>
      <c r="I83">
        <v>12000</v>
      </c>
      <c r="K83">
        <v>2550</v>
      </c>
      <c r="L83" s="12"/>
      <c r="M83">
        <v>70</v>
      </c>
      <c r="N83">
        <v>13800</v>
      </c>
      <c r="P83">
        <v>180</v>
      </c>
      <c r="R83">
        <v>180</v>
      </c>
      <c r="U83">
        <v>292</v>
      </c>
      <c r="V83">
        <f t="shared" si="11"/>
        <v>292</v>
      </c>
      <c r="W83" t="s">
        <v>176</v>
      </c>
    </row>
    <row r="84" spans="1:23" x14ac:dyDescent="0.3">
      <c r="A84" t="s">
        <v>262</v>
      </c>
      <c r="B84" t="s">
        <v>314</v>
      </c>
      <c r="C84" s="26" t="s">
        <v>317</v>
      </c>
      <c r="D84" t="s">
        <v>65</v>
      </c>
      <c r="E84" t="s">
        <v>165</v>
      </c>
      <c r="F84" t="str">
        <f t="shared" ref="F84" si="15">D84&amp;" - "&amp;E84</f>
        <v>City - Single</v>
      </c>
      <c r="G84" t="s">
        <v>135</v>
      </c>
      <c r="H84">
        <v>2</v>
      </c>
      <c r="I84">
        <v>12000</v>
      </c>
      <c r="K84">
        <v>2550</v>
      </c>
      <c r="L84" s="12"/>
      <c r="M84">
        <v>80</v>
      </c>
      <c r="N84">
        <v>13800</v>
      </c>
      <c r="U84">
        <v>150</v>
      </c>
      <c r="V84">
        <f t="shared" si="11"/>
        <v>150</v>
      </c>
      <c r="W84" t="s">
        <v>176</v>
      </c>
    </row>
    <row r="85" spans="1:23" x14ac:dyDescent="0.3">
      <c r="A85" t="s">
        <v>262</v>
      </c>
      <c r="B85" t="s">
        <v>314</v>
      </c>
      <c r="C85" t="s">
        <v>315</v>
      </c>
      <c r="D85" t="s">
        <v>65</v>
      </c>
      <c r="E85" t="s">
        <v>165</v>
      </c>
      <c r="F85" t="str">
        <f t="shared" ref="F85" si="16">D85&amp;" - "&amp;E85</f>
        <v>City - Single</v>
      </c>
      <c r="G85" t="s">
        <v>135</v>
      </c>
      <c r="H85">
        <v>2</v>
      </c>
      <c r="I85">
        <v>12000</v>
      </c>
      <c r="K85">
        <v>2550</v>
      </c>
      <c r="L85" s="12"/>
      <c r="M85">
        <v>95</v>
      </c>
      <c r="U85">
        <v>311</v>
      </c>
      <c r="V85">
        <f t="shared" si="11"/>
        <v>311</v>
      </c>
      <c r="W85" t="s">
        <v>176</v>
      </c>
    </row>
    <row r="86" spans="1:23" x14ac:dyDescent="0.3">
      <c r="A86" t="s">
        <v>262</v>
      </c>
      <c r="B86" t="s">
        <v>314</v>
      </c>
      <c r="C86" s="26" t="s">
        <v>332</v>
      </c>
      <c r="D86" t="s">
        <v>65</v>
      </c>
      <c r="E86" t="s">
        <v>165</v>
      </c>
      <c r="F86" t="str">
        <f t="shared" ref="F86" si="17">D86&amp;" - "&amp;E86</f>
        <v>City - Single</v>
      </c>
      <c r="G86" t="s">
        <v>135</v>
      </c>
      <c r="H86">
        <v>2</v>
      </c>
      <c r="I86">
        <v>12000</v>
      </c>
      <c r="K86">
        <v>2550</v>
      </c>
      <c r="L86" s="12"/>
      <c r="M86">
        <v>90</v>
      </c>
      <c r="N86">
        <v>12850</v>
      </c>
      <c r="P86">
        <v>270</v>
      </c>
      <c r="U86">
        <v>363</v>
      </c>
      <c r="V86">
        <f t="shared" si="11"/>
        <v>363</v>
      </c>
      <c r="W86" t="s">
        <v>176</v>
      </c>
    </row>
    <row r="87" spans="1:23" x14ac:dyDescent="0.3">
      <c r="A87" t="s">
        <v>262</v>
      </c>
      <c r="B87" t="s">
        <v>314</v>
      </c>
      <c r="C87" s="26" t="s">
        <v>332</v>
      </c>
      <c r="D87" t="s">
        <v>65</v>
      </c>
      <c r="E87" t="s">
        <v>272</v>
      </c>
      <c r="F87" t="str">
        <f t="shared" ref="F87" si="18">D87&amp;" - "&amp;E87</f>
        <v>City - Artic.</v>
      </c>
      <c r="G87" t="s">
        <v>135</v>
      </c>
      <c r="H87">
        <v>2</v>
      </c>
      <c r="I87">
        <v>18000</v>
      </c>
      <c r="K87">
        <v>2550</v>
      </c>
      <c r="L87" s="12"/>
      <c r="M87">
        <v>130</v>
      </c>
      <c r="N87">
        <v>19000</v>
      </c>
      <c r="P87">
        <v>250</v>
      </c>
      <c r="U87">
        <v>525</v>
      </c>
      <c r="V87">
        <f t="shared" si="11"/>
        <v>525</v>
      </c>
      <c r="W87" t="s">
        <v>176</v>
      </c>
    </row>
    <row r="88" spans="1:23" x14ac:dyDescent="0.3">
      <c r="A88" t="s">
        <v>262</v>
      </c>
      <c r="B88" t="s">
        <v>310</v>
      </c>
      <c r="C88" t="s">
        <v>311</v>
      </c>
      <c r="D88" t="s">
        <v>65</v>
      </c>
      <c r="E88" t="s">
        <v>270</v>
      </c>
      <c r="F88" t="str">
        <f t="shared" si="13"/>
        <v>City - Midi</v>
      </c>
      <c r="G88" t="s">
        <v>135</v>
      </c>
      <c r="H88">
        <v>2</v>
      </c>
      <c r="I88">
        <v>7980</v>
      </c>
      <c r="K88">
        <v>2350</v>
      </c>
      <c r="L88" s="12"/>
      <c r="M88">
        <v>68</v>
      </c>
      <c r="N88">
        <v>6700</v>
      </c>
      <c r="P88">
        <v>160</v>
      </c>
      <c r="U88">
        <v>144</v>
      </c>
      <c r="V88">
        <f t="shared" si="11"/>
        <v>144</v>
      </c>
      <c r="W88" t="s">
        <v>176</v>
      </c>
    </row>
    <row r="89" spans="1:23" x14ac:dyDescent="0.3">
      <c r="A89" t="s">
        <v>262</v>
      </c>
      <c r="B89" t="s">
        <v>306</v>
      </c>
      <c r="C89" t="s">
        <v>307</v>
      </c>
      <c r="D89" t="s">
        <v>65</v>
      </c>
      <c r="E89" t="s">
        <v>165</v>
      </c>
      <c r="F89" t="str">
        <f t="shared" si="13"/>
        <v>City - Single</v>
      </c>
      <c r="G89" t="s">
        <v>135</v>
      </c>
      <c r="H89">
        <v>2</v>
      </c>
      <c r="I89">
        <v>12000</v>
      </c>
      <c r="K89">
        <v>2550</v>
      </c>
      <c r="L89" s="12"/>
      <c r="M89">
        <v>58</v>
      </c>
      <c r="U89">
        <v>86</v>
      </c>
      <c r="V89">
        <f t="shared" si="11"/>
        <v>86</v>
      </c>
      <c r="W89" t="s">
        <v>269</v>
      </c>
    </row>
    <row r="90" spans="1:23" x14ac:dyDescent="0.3">
      <c r="A90" t="s">
        <v>262</v>
      </c>
      <c r="B90" t="s">
        <v>321</v>
      </c>
      <c r="C90" t="s">
        <v>322</v>
      </c>
      <c r="D90" t="s">
        <v>65</v>
      </c>
      <c r="E90" t="s">
        <v>165</v>
      </c>
      <c r="F90" t="str">
        <f t="shared" si="13"/>
        <v>City - Single</v>
      </c>
      <c r="G90" t="s">
        <v>135</v>
      </c>
      <c r="H90">
        <v>2</v>
      </c>
      <c r="I90">
        <v>12000</v>
      </c>
      <c r="K90">
        <v>2550</v>
      </c>
      <c r="L90" s="12"/>
      <c r="M90">
        <v>65</v>
      </c>
      <c r="U90">
        <v>80</v>
      </c>
      <c r="V90">
        <f t="shared" si="11"/>
        <v>80</v>
      </c>
      <c r="W90" t="s">
        <v>269</v>
      </c>
    </row>
    <row r="91" spans="1:23" x14ac:dyDescent="0.3">
      <c r="A91" t="s">
        <v>262</v>
      </c>
      <c r="B91" t="s">
        <v>321</v>
      </c>
      <c r="C91" t="s">
        <v>323</v>
      </c>
      <c r="D91" t="s">
        <v>65</v>
      </c>
      <c r="E91" t="s">
        <v>272</v>
      </c>
      <c r="F91" t="str">
        <f t="shared" si="13"/>
        <v>City - Artic.</v>
      </c>
      <c r="G91" t="s">
        <v>136</v>
      </c>
      <c r="H91">
        <v>3</v>
      </c>
      <c r="I91">
        <v>18000</v>
      </c>
      <c r="K91">
        <v>2550</v>
      </c>
      <c r="L91" s="12"/>
      <c r="M91">
        <v>100</v>
      </c>
      <c r="U91">
        <v>80</v>
      </c>
      <c r="V91">
        <f t="shared" si="11"/>
        <v>80</v>
      </c>
      <c r="W91" t="s">
        <v>269</v>
      </c>
    </row>
    <row r="92" spans="1:23" x14ac:dyDescent="0.3">
      <c r="A92" t="s">
        <v>262</v>
      </c>
      <c r="B92" t="s">
        <v>308</v>
      </c>
      <c r="C92" t="s">
        <v>309</v>
      </c>
      <c r="D92" t="s">
        <v>65</v>
      </c>
      <c r="E92" t="s">
        <v>165</v>
      </c>
      <c r="F92" t="str">
        <f t="shared" ref="F92:F94" si="19">D92&amp;" - "&amp;E92</f>
        <v>City - Single</v>
      </c>
      <c r="G92" t="s">
        <v>135</v>
      </c>
      <c r="H92">
        <v>2</v>
      </c>
      <c r="I92">
        <v>12000</v>
      </c>
      <c r="K92">
        <v>2550</v>
      </c>
      <c r="L92" s="12"/>
      <c r="M92">
        <v>80</v>
      </c>
      <c r="U92">
        <v>60</v>
      </c>
      <c r="V92">
        <f t="shared" si="11"/>
        <v>60</v>
      </c>
      <c r="W92" t="s">
        <v>269</v>
      </c>
    </row>
    <row r="93" spans="1:23" x14ac:dyDescent="0.3">
      <c r="A93" t="s">
        <v>262</v>
      </c>
      <c r="B93" t="s">
        <v>308</v>
      </c>
      <c r="C93" t="s">
        <v>326</v>
      </c>
      <c r="D93" t="s">
        <v>65</v>
      </c>
      <c r="E93" t="s">
        <v>272</v>
      </c>
      <c r="F93" t="str">
        <f t="shared" si="19"/>
        <v>City - Artic.</v>
      </c>
      <c r="G93" t="s">
        <v>136</v>
      </c>
      <c r="H93">
        <v>3</v>
      </c>
      <c r="I93">
        <v>18740</v>
      </c>
      <c r="K93">
        <v>2550</v>
      </c>
      <c r="L93" s="12"/>
      <c r="M93">
        <v>147</v>
      </c>
      <c r="N93">
        <v>18800</v>
      </c>
      <c r="P93">
        <v>320</v>
      </c>
      <c r="U93">
        <v>66</v>
      </c>
      <c r="V93">
        <f t="shared" si="11"/>
        <v>66</v>
      </c>
      <c r="W93" t="s">
        <v>177</v>
      </c>
    </row>
    <row r="94" spans="1:23" x14ac:dyDescent="0.3">
      <c r="A94" t="s">
        <v>262</v>
      </c>
      <c r="B94" t="s">
        <v>308</v>
      </c>
      <c r="C94" t="s">
        <v>327</v>
      </c>
      <c r="D94" t="s">
        <v>65</v>
      </c>
      <c r="E94" t="s">
        <v>272</v>
      </c>
      <c r="F94" t="str">
        <f t="shared" si="19"/>
        <v>City - Artic.</v>
      </c>
      <c r="G94" t="s">
        <v>136</v>
      </c>
      <c r="H94">
        <v>3</v>
      </c>
      <c r="I94">
        <v>24720</v>
      </c>
      <c r="K94">
        <v>2550</v>
      </c>
      <c r="L94" s="12"/>
      <c r="M94">
        <v>221</v>
      </c>
      <c r="U94">
        <v>23</v>
      </c>
      <c r="V94">
        <f t="shared" si="11"/>
        <v>23</v>
      </c>
      <c r="W94" t="s">
        <v>177</v>
      </c>
    </row>
    <row r="95" spans="1:23" x14ac:dyDescent="0.3">
      <c r="A95" t="s">
        <v>262</v>
      </c>
      <c r="B95" t="s">
        <v>297</v>
      </c>
      <c r="C95" t="s">
        <v>298</v>
      </c>
      <c r="D95" t="s">
        <v>65</v>
      </c>
      <c r="E95" t="s">
        <v>165</v>
      </c>
      <c r="F95" t="str">
        <f t="shared" ref="F95" si="20">D95&amp;" - "&amp;E95</f>
        <v>City - Single</v>
      </c>
      <c r="G95" t="s">
        <v>135</v>
      </c>
      <c r="H95">
        <v>2</v>
      </c>
      <c r="I95">
        <v>12000</v>
      </c>
      <c r="K95">
        <v>2550</v>
      </c>
      <c r="L95" s="12"/>
      <c r="M95">
        <v>92</v>
      </c>
      <c r="U95">
        <v>199</v>
      </c>
      <c r="V95">
        <f t="shared" si="11"/>
        <v>199</v>
      </c>
      <c r="W95" t="s">
        <v>176</v>
      </c>
    </row>
    <row r="96" spans="1:23" x14ac:dyDescent="0.3">
      <c r="A96" t="s">
        <v>262</v>
      </c>
      <c r="B96" t="s">
        <v>295</v>
      </c>
      <c r="C96" t="s">
        <v>296</v>
      </c>
      <c r="D96" t="s">
        <v>65</v>
      </c>
      <c r="E96" t="s">
        <v>165</v>
      </c>
      <c r="F96" t="str">
        <f t="shared" ref="F96" si="21">D96&amp;" - "&amp;E96</f>
        <v>City - Single</v>
      </c>
      <c r="G96" t="s">
        <v>135</v>
      </c>
      <c r="H96">
        <v>2</v>
      </c>
      <c r="I96">
        <v>12000</v>
      </c>
      <c r="K96">
        <v>2550</v>
      </c>
      <c r="L96" s="12"/>
      <c r="M96">
        <v>66</v>
      </c>
      <c r="U96">
        <v>376</v>
      </c>
      <c r="V96">
        <f t="shared" si="11"/>
        <v>376</v>
      </c>
      <c r="W96" t="s">
        <v>176</v>
      </c>
    </row>
    <row r="97" spans="1:23" x14ac:dyDescent="0.3">
      <c r="A97" t="s">
        <v>262</v>
      </c>
      <c r="B97" t="s">
        <v>295</v>
      </c>
      <c r="C97" t="s">
        <v>296</v>
      </c>
      <c r="D97" t="s">
        <v>65</v>
      </c>
      <c r="E97" t="s">
        <v>165</v>
      </c>
      <c r="F97" t="str">
        <f t="shared" ref="F97" si="22">D97&amp;" - "&amp;E97</f>
        <v>City - Single</v>
      </c>
      <c r="G97" t="s">
        <v>135</v>
      </c>
      <c r="H97">
        <v>2</v>
      </c>
      <c r="I97">
        <v>12000</v>
      </c>
      <c r="K97">
        <v>2550</v>
      </c>
      <c r="L97" s="12"/>
      <c r="M97">
        <v>64</v>
      </c>
      <c r="U97">
        <v>339</v>
      </c>
      <c r="V97">
        <f t="shared" si="11"/>
        <v>339</v>
      </c>
      <c r="W97" t="s">
        <v>176</v>
      </c>
    </row>
    <row r="98" spans="1:23" x14ac:dyDescent="0.3">
      <c r="A98" t="s">
        <v>262</v>
      </c>
      <c r="B98" t="s">
        <v>291</v>
      </c>
      <c r="C98" t="s">
        <v>292</v>
      </c>
      <c r="D98" t="s">
        <v>65</v>
      </c>
      <c r="E98" t="s">
        <v>165</v>
      </c>
      <c r="F98" t="str">
        <f t="shared" ref="F98" si="23">D98&amp;" - "&amp;E98</f>
        <v>City - Single</v>
      </c>
      <c r="G98" t="s">
        <v>135</v>
      </c>
      <c r="H98">
        <v>2</v>
      </c>
      <c r="I98">
        <v>12000</v>
      </c>
      <c r="K98">
        <v>2550</v>
      </c>
      <c r="L98" s="12"/>
      <c r="M98">
        <v>80</v>
      </c>
      <c r="N98">
        <v>10500</v>
      </c>
      <c r="U98">
        <v>55</v>
      </c>
      <c r="V98">
        <f t="shared" si="11"/>
        <v>55</v>
      </c>
      <c r="W98" t="s">
        <v>269</v>
      </c>
    </row>
    <row r="99" spans="1:23" x14ac:dyDescent="0.3">
      <c r="A99" t="s">
        <v>262</v>
      </c>
      <c r="B99" t="s">
        <v>150</v>
      </c>
      <c r="C99" t="s">
        <v>152</v>
      </c>
      <c r="D99" t="s">
        <v>65</v>
      </c>
      <c r="E99" t="s">
        <v>270</v>
      </c>
      <c r="F99" t="str">
        <f t="shared" si="5"/>
        <v>City - Midi</v>
      </c>
      <c r="G99" t="s">
        <v>135</v>
      </c>
      <c r="H99">
        <v>2</v>
      </c>
      <c r="I99">
        <v>7870</v>
      </c>
      <c r="J99">
        <v>2885</v>
      </c>
      <c r="K99">
        <v>2340</v>
      </c>
      <c r="L99" s="12">
        <f t="shared" si="6"/>
        <v>6.7508999999999997</v>
      </c>
      <c r="M99">
        <v>35</v>
      </c>
      <c r="O99">
        <v>10780</v>
      </c>
      <c r="P99">
        <f t="shared" si="7"/>
        <v>150</v>
      </c>
      <c r="R99">
        <v>150</v>
      </c>
      <c r="U99">
        <v>138</v>
      </c>
      <c r="V99">
        <f t="shared" si="11"/>
        <v>138</v>
      </c>
      <c r="W99" t="s">
        <v>176</v>
      </c>
    </row>
    <row r="100" spans="1:23" x14ac:dyDescent="0.3">
      <c r="A100" t="s">
        <v>262</v>
      </c>
      <c r="B100" t="s">
        <v>150</v>
      </c>
      <c r="C100" t="s">
        <v>152</v>
      </c>
      <c r="D100" t="s">
        <v>65</v>
      </c>
      <c r="E100" t="s">
        <v>270</v>
      </c>
      <c r="F100" t="str">
        <f t="shared" si="5"/>
        <v>City - Midi</v>
      </c>
      <c r="G100" t="s">
        <v>135</v>
      </c>
      <c r="H100">
        <v>2</v>
      </c>
      <c r="I100">
        <v>8570</v>
      </c>
      <c r="J100">
        <v>2885</v>
      </c>
      <c r="K100">
        <v>2340</v>
      </c>
      <c r="L100" s="12">
        <f t="shared" si="6"/>
        <v>6.7508999999999997</v>
      </c>
      <c r="M100">
        <v>41</v>
      </c>
      <c r="O100">
        <v>10780</v>
      </c>
      <c r="P100">
        <f t="shared" si="7"/>
        <v>150</v>
      </c>
      <c r="R100">
        <v>150</v>
      </c>
      <c r="U100">
        <v>138</v>
      </c>
      <c r="V100">
        <f t="shared" ref="V100:V177" si="24">U100</f>
        <v>138</v>
      </c>
      <c r="W100" t="s">
        <v>176</v>
      </c>
    </row>
    <row r="101" spans="1:23" x14ac:dyDescent="0.3">
      <c r="A101" t="s">
        <v>262</v>
      </c>
      <c r="B101" t="s">
        <v>150</v>
      </c>
      <c r="C101" t="s">
        <v>156</v>
      </c>
      <c r="D101" t="s">
        <v>65</v>
      </c>
      <c r="E101" t="s">
        <v>270</v>
      </c>
      <c r="F101" t="str">
        <f t="shared" si="5"/>
        <v>City - Midi</v>
      </c>
      <c r="G101" t="s">
        <v>135</v>
      </c>
      <c r="H101">
        <v>2</v>
      </c>
      <c r="I101">
        <v>10800</v>
      </c>
      <c r="L101" s="12"/>
      <c r="M101">
        <v>58</v>
      </c>
      <c r="O101">
        <v>12960</v>
      </c>
      <c r="P101">
        <f t="shared" si="7"/>
        <v>150</v>
      </c>
      <c r="R101">
        <v>150</v>
      </c>
      <c r="U101">
        <v>138</v>
      </c>
      <c r="V101">
        <f t="shared" si="24"/>
        <v>138</v>
      </c>
      <c r="W101" t="s">
        <v>176</v>
      </c>
    </row>
    <row r="102" spans="1:23" x14ac:dyDescent="0.3">
      <c r="A102" t="s">
        <v>262</v>
      </c>
      <c r="B102" t="s">
        <v>150</v>
      </c>
      <c r="C102" t="s">
        <v>156</v>
      </c>
      <c r="D102" t="s">
        <v>65</v>
      </c>
      <c r="E102" t="s">
        <v>270</v>
      </c>
      <c r="F102" t="str">
        <f t="shared" ref="F102" si="25">D102&amp;" - "&amp;E102</f>
        <v>City - Midi</v>
      </c>
      <c r="G102" t="s">
        <v>135</v>
      </c>
      <c r="H102">
        <v>2</v>
      </c>
      <c r="I102">
        <v>10800</v>
      </c>
      <c r="L102" s="12"/>
      <c r="M102">
        <v>60</v>
      </c>
      <c r="O102">
        <v>12960</v>
      </c>
      <c r="P102">
        <f t="shared" ref="P102" si="26">SUM(Q102:R102)</f>
        <v>150</v>
      </c>
      <c r="R102">
        <v>150</v>
      </c>
      <c r="U102">
        <v>92</v>
      </c>
      <c r="V102">
        <f t="shared" si="24"/>
        <v>92</v>
      </c>
      <c r="W102" t="s">
        <v>176</v>
      </c>
    </row>
    <row r="103" spans="1:23" x14ac:dyDescent="0.3">
      <c r="A103" t="s">
        <v>262</v>
      </c>
      <c r="B103" t="s">
        <v>150</v>
      </c>
      <c r="C103" t="s">
        <v>316</v>
      </c>
      <c r="D103" t="s">
        <v>65</v>
      </c>
      <c r="E103" t="s">
        <v>270</v>
      </c>
      <c r="F103" t="str">
        <f t="shared" ref="F103" si="27">D103&amp;" - "&amp;E103</f>
        <v>City - Midi</v>
      </c>
      <c r="G103" t="s">
        <v>135</v>
      </c>
      <c r="H103">
        <v>2</v>
      </c>
      <c r="I103">
        <v>10000</v>
      </c>
      <c r="K103">
        <v>2340</v>
      </c>
      <c r="L103" s="12"/>
      <c r="M103">
        <v>55</v>
      </c>
      <c r="U103">
        <v>86</v>
      </c>
      <c r="V103">
        <f t="shared" si="24"/>
        <v>86</v>
      </c>
      <c r="W103" t="s">
        <v>269</v>
      </c>
    </row>
    <row r="104" spans="1:23" x14ac:dyDescent="0.3">
      <c r="A104" t="s">
        <v>262</v>
      </c>
      <c r="B104" t="s">
        <v>150</v>
      </c>
      <c r="C104" t="s">
        <v>316</v>
      </c>
      <c r="D104" t="s">
        <v>65</v>
      </c>
      <c r="E104" t="s">
        <v>270</v>
      </c>
      <c r="F104" t="str">
        <f t="shared" ref="F104:F106" si="28">D104&amp;" - "&amp;E104</f>
        <v>City - Midi</v>
      </c>
      <c r="G104" t="s">
        <v>135</v>
      </c>
      <c r="H104">
        <v>2</v>
      </c>
      <c r="I104">
        <v>9200</v>
      </c>
      <c r="K104">
        <v>2340</v>
      </c>
      <c r="L104" s="12"/>
      <c r="M104">
        <v>42</v>
      </c>
      <c r="U104">
        <v>150</v>
      </c>
      <c r="V104">
        <f t="shared" si="24"/>
        <v>150</v>
      </c>
      <c r="W104" t="s">
        <v>269</v>
      </c>
    </row>
    <row r="105" spans="1:23" x14ac:dyDescent="0.3">
      <c r="A105" t="s">
        <v>262</v>
      </c>
      <c r="B105" t="s">
        <v>150</v>
      </c>
      <c r="C105" t="s">
        <v>316</v>
      </c>
      <c r="D105" t="s">
        <v>65</v>
      </c>
      <c r="E105" t="s">
        <v>270</v>
      </c>
      <c r="F105" t="str">
        <f t="shared" ref="F105" si="29">D105&amp;" - "&amp;E105</f>
        <v>City - Midi</v>
      </c>
      <c r="G105" t="s">
        <v>135</v>
      </c>
      <c r="H105">
        <v>2</v>
      </c>
      <c r="I105">
        <v>9200</v>
      </c>
      <c r="K105">
        <v>2340</v>
      </c>
      <c r="L105" s="12"/>
      <c r="M105">
        <v>42</v>
      </c>
      <c r="U105">
        <v>95</v>
      </c>
      <c r="V105">
        <f t="shared" si="24"/>
        <v>95</v>
      </c>
      <c r="W105" t="s">
        <v>269</v>
      </c>
    </row>
    <row r="106" spans="1:23" x14ac:dyDescent="0.3">
      <c r="A106" t="s">
        <v>262</v>
      </c>
      <c r="B106" t="s">
        <v>150</v>
      </c>
      <c r="C106" t="s">
        <v>330</v>
      </c>
      <c r="D106" t="s">
        <v>65</v>
      </c>
      <c r="E106" t="s">
        <v>270</v>
      </c>
      <c r="F106" t="str">
        <f t="shared" si="28"/>
        <v>City - Midi</v>
      </c>
      <c r="G106" t="s">
        <v>135</v>
      </c>
      <c r="H106">
        <v>2</v>
      </c>
      <c r="I106">
        <v>10500</v>
      </c>
      <c r="K106">
        <v>2340</v>
      </c>
      <c r="L106" s="12"/>
      <c r="M106">
        <v>65</v>
      </c>
      <c r="U106">
        <v>95</v>
      </c>
      <c r="V106">
        <f t="shared" si="24"/>
        <v>95</v>
      </c>
      <c r="W106" t="s">
        <v>269</v>
      </c>
    </row>
    <row r="107" spans="1:23" x14ac:dyDescent="0.3">
      <c r="A107" t="s">
        <v>262</v>
      </c>
      <c r="B107" t="s">
        <v>160</v>
      </c>
      <c r="C107" t="s">
        <v>161</v>
      </c>
      <c r="D107" t="s">
        <v>65</v>
      </c>
      <c r="E107" t="s">
        <v>270</v>
      </c>
      <c r="F107" t="str">
        <f t="shared" si="5"/>
        <v>City - Midi</v>
      </c>
      <c r="G107" t="s">
        <v>135</v>
      </c>
      <c r="H107">
        <v>2</v>
      </c>
      <c r="I107">
        <v>9000</v>
      </c>
      <c r="L107" s="12"/>
      <c r="M107">
        <v>55</v>
      </c>
      <c r="O107">
        <v>13500</v>
      </c>
      <c r="P107">
        <f t="shared" si="7"/>
        <v>103</v>
      </c>
      <c r="R107">
        <v>103</v>
      </c>
      <c r="U107">
        <v>170</v>
      </c>
      <c r="V107">
        <f t="shared" si="24"/>
        <v>170</v>
      </c>
      <c r="W107" t="s">
        <v>176</v>
      </c>
    </row>
    <row r="108" spans="1:23" x14ac:dyDescent="0.3">
      <c r="A108" t="s">
        <v>262</v>
      </c>
      <c r="B108" t="s">
        <v>163</v>
      </c>
      <c r="C108" t="s">
        <v>164</v>
      </c>
      <c r="D108" t="s">
        <v>65</v>
      </c>
      <c r="E108" t="s">
        <v>165</v>
      </c>
      <c r="F108" t="str">
        <f t="shared" si="5"/>
        <v>City - Single</v>
      </c>
      <c r="G108" t="s">
        <v>135</v>
      </c>
      <c r="H108">
        <v>2</v>
      </c>
      <c r="I108">
        <v>12000</v>
      </c>
      <c r="K108">
        <v>2550</v>
      </c>
      <c r="L108" s="12"/>
      <c r="M108">
        <v>70</v>
      </c>
      <c r="O108">
        <v>19000</v>
      </c>
      <c r="P108">
        <f t="shared" si="7"/>
        <v>160</v>
      </c>
      <c r="R108">
        <v>160</v>
      </c>
      <c r="U108">
        <v>180</v>
      </c>
      <c r="V108">
        <f t="shared" si="24"/>
        <v>180</v>
      </c>
      <c r="W108" t="s">
        <v>176</v>
      </c>
    </row>
    <row r="109" spans="1:23" x14ac:dyDescent="0.3">
      <c r="A109" t="s">
        <v>262</v>
      </c>
      <c r="B109" t="s">
        <v>166</v>
      </c>
      <c r="C109" t="s">
        <v>167</v>
      </c>
      <c r="D109" t="s">
        <v>65</v>
      </c>
      <c r="E109" t="s">
        <v>270</v>
      </c>
      <c r="F109" t="str">
        <f t="shared" si="5"/>
        <v>City - Midi</v>
      </c>
      <c r="G109" t="s">
        <v>135</v>
      </c>
      <c r="H109">
        <v>2</v>
      </c>
      <c r="I109">
        <v>10500</v>
      </c>
      <c r="L109" s="12"/>
      <c r="M109">
        <v>70</v>
      </c>
      <c r="O109">
        <v>19000</v>
      </c>
      <c r="P109">
        <f t="shared" si="7"/>
        <v>200</v>
      </c>
      <c r="R109">
        <v>200</v>
      </c>
      <c r="U109">
        <v>135</v>
      </c>
      <c r="V109">
        <f t="shared" si="24"/>
        <v>135</v>
      </c>
      <c r="W109" t="s">
        <v>176</v>
      </c>
    </row>
    <row r="110" spans="1:23" x14ac:dyDescent="0.3">
      <c r="A110" t="s">
        <v>262</v>
      </c>
      <c r="B110" t="s">
        <v>303</v>
      </c>
      <c r="C110" t="s">
        <v>305</v>
      </c>
      <c r="D110" t="s">
        <v>65</v>
      </c>
      <c r="E110" t="s">
        <v>270</v>
      </c>
      <c r="F110" t="str">
        <f t="shared" ref="F110" si="30">D110&amp;" - "&amp;E110</f>
        <v>City - Midi</v>
      </c>
      <c r="G110" t="s">
        <v>135</v>
      </c>
      <c r="H110">
        <v>2</v>
      </c>
      <c r="I110">
        <v>10700</v>
      </c>
      <c r="K110">
        <v>2550</v>
      </c>
      <c r="L110" s="12"/>
      <c r="M110">
        <v>66</v>
      </c>
      <c r="P110">
        <v>240</v>
      </c>
      <c r="U110">
        <v>230</v>
      </c>
      <c r="V110">
        <f t="shared" si="24"/>
        <v>230</v>
      </c>
      <c r="W110" t="s">
        <v>176</v>
      </c>
    </row>
    <row r="111" spans="1:23" x14ac:dyDescent="0.3">
      <c r="A111" t="s">
        <v>262</v>
      </c>
      <c r="B111" t="s">
        <v>303</v>
      </c>
      <c r="C111" t="s">
        <v>304</v>
      </c>
      <c r="D111" t="s">
        <v>65</v>
      </c>
      <c r="E111" t="s">
        <v>165</v>
      </c>
      <c r="F111" t="str">
        <f t="shared" ref="F111" si="31">D111&amp;" - "&amp;E111</f>
        <v>City - Single</v>
      </c>
      <c r="G111" t="s">
        <v>135</v>
      </c>
      <c r="H111">
        <v>2</v>
      </c>
      <c r="I111">
        <v>12000</v>
      </c>
      <c r="K111">
        <v>2550</v>
      </c>
      <c r="L111" s="12"/>
      <c r="M111">
        <v>76</v>
      </c>
      <c r="P111">
        <v>240</v>
      </c>
      <c r="U111">
        <v>230</v>
      </c>
      <c r="V111">
        <f t="shared" si="24"/>
        <v>230</v>
      </c>
      <c r="W111" t="s">
        <v>176</v>
      </c>
    </row>
    <row r="112" spans="1:23" x14ac:dyDescent="0.3">
      <c r="A112" t="s">
        <v>262</v>
      </c>
      <c r="B112" t="s">
        <v>303</v>
      </c>
      <c r="C112" t="s">
        <v>304</v>
      </c>
      <c r="D112" t="s">
        <v>65</v>
      </c>
      <c r="E112" t="s">
        <v>165</v>
      </c>
      <c r="F112" t="str">
        <f t="shared" ref="F112:F113" si="32">D112&amp;" - "&amp;E112</f>
        <v>City - Single</v>
      </c>
      <c r="G112" t="s">
        <v>135</v>
      </c>
      <c r="H112">
        <v>2</v>
      </c>
      <c r="I112">
        <v>12000</v>
      </c>
      <c r="K112">
        <v>2550</v>
      </c>
      <c r="L112" s="12"/>
      <c r="M112">
        <v>76</v>
      </c>
      <c r="P112">
        <v>240</v>
      </c>
      <c r="U112">
        <v>260</v>
      </c>
      <c r="V112">
        <f t="shared" si="24"/>
        <v>260</v>
      </c>
      <c r="W112" t="s">
        <v>176</v>
      </c>
    </row>
    <row r="113" spans="1:23" x14ac:dyDescent="0.3">
      <c r="A113" t="s">
        <v>262</v>
      </c>
      <c r="B113" t="s">
        <v>303</v>
      </c>
      <c r="C113" t="s">
        <v>331</v>
      </c>
      <c r="D113" t="s">
        <v>65</v>
      </c>
      <c r="E113" t="s">
        <v>272</v>
      </c>
      <c r="F113" t="str">
        <f t="shared" si="32"/>
        <v>City - Artic.</v>
      </c>
      <c r="G113" t="s">
        <v>136</v>
      </c>
      <c r="H113">
        <v>3</v>
      </c>
      <c r="I113">
        <v>18000</v>
      </c>
      <c r="K113">
        <v>2550</v>
      </c>
      <c r="L113" s="12"/>
      <c r="M113">
        <v>137</v>
      </c>
      <c r="P113">
        <v>480</v>
      </c>
      <c r="U113">
        <v>300</v>
      </c>
      <c r="V113">
        <f t="shared" si="24"/>
        <v>300</v>
      </c>
      <c r="W113" t="s">
        <v>176</v>
      </c>
    </row>
    <row r="114" spans="1:23" x14ac:dyDescent="0.3">
      <c r="A114" t="s">
        <v>262</v>
      </c>
      <c r="B114" t="s">
        <v>59</v>
      </c>
      <c r="C114" t="s">
        <v>320</v>
      </c>
      <c r="D114" t="s">
        <v>65</v>
      </c>
      <c r="E114" t="s">
        <v>165</v>
      </c>
      <c r="F114" t="str">
        <f t="shared" ref="F114" si="33">D114&amp;" - "&amp;E114</f>
        <v>City - Single</v>
      </c>
      <c r="G114" t="s">
        <v>135</v>
      </c>
      <c r="H114">
        <v>2</v>
      </c>
      <c r="I114">
        <v>12000</v>
      </c>
      <c r="K114">
        <v>2550</v>
      </c>
      <c r="L114" s="12"/>
      <c r="M114">
        <v>75</v>
      </c>
      <c r="U114">
        <v>56</v>
      </c>
      <c r="V114">
        <f t="shared" si="24"/>
        <v>56</v>
      </c>
      <c r="W114" t="s">
        <v>269</v>
      </c>
    </row>
    <row r="115" spans="1:23" x14ac:dyDescent="0.3">
      <c r="A115" t="s">
        <v>262</v>
      </c>
      <c r="B115" t="s">
        <v>169</v>
      </c>
      <c r="C115" t="s">
        <v>170</v>
      </c>
      <c r="D115" t="s">
        <v>65</v>
      </c>
      <c r="E115" t="s">
        <v>165</v>
      </c>
      <c r="F115" t="str">
        <f t="shared" si="5"/>
        <v>City - Single</v>
      </c>
      <c r="G115" t="s">
        <v>135</v>
      </c>
      <c r="H115">
        <v>2</v>
      </c>
      <c r="I115">
        <v>12000</v>
      </c>
      <c r="K115">
        <v>2550</v>
      </c>
      <c r="L115" s="12"/>
      <c r="M115">
        <v>82</v>
      </c>
      <c r="O115">
        <v>18600</v>
      </c>
      <c r="P115">
        <f t="shared" si="7"/>
        <v>160</v>
      </c>
      <c r="R115">
        <v>160</v>
      </c>
      <c r="U115">
        <v>230</v>
      </c>
      <c r="V115">
        <f t="shared" si="24"/>
        <v>230</v>
      </c>
      <c r="W115" t="s">
        <v>176</v>
      </c>
    </row>
    <row r="116" spans="1:23" x14ac:dyDescent="0.3">
      <c r="A116" t="s">
        <v>262</v>
      </c>
      <c r="B116" t="s">
        <v>169</v>
      </c>
      <c r="C116" t="s">
        <v>170</v>
      </c>
      <c r="D116" t="s">
        <v>65</v>
      </c>
      <c r="E116" t="s">
        <v>165</v>
      </c>
      <c r="F116" t="str">
        <f t="shared" ref="F116" si="34">D116&amp;" - "&amp;E116</f>
        <v>City - Single</v>
      </c>
      <c r="G116" t="s">
        <v>135</v>
      </c>
      <c r="H116">
        <v>2</v>
      </c>
      <c r="I116">
        <v>12000</v>
      </c>
      <c r="K116">
        <v>2550</v>
      </c>
      <c r="L116" s="12"/>
      <c r="M116">
        <v>82</v>
      </c>
      <c r="O116">
        <v>18600</v>
      </c>
      <c r="P116">
        <f t="shared" ref="P116" si="35">SUM(Q116:R116)</f>
        <v>160</v>
      </c>
      <c r="R116">
        <v>160</v>
      </c>
      <c r="U116">
        <v>222</v>
      </c>
      <c r="V116">
        <f t="shared" si="24"/>
        <v>222</v>
      </c>
      <c r="W116" t="s">
        <v>176</v>
      </c>
    </row>
    <row r="117" spans="1:23" x14ac:dyDescent="0.3">
      <c r="A117" t="s">
        <v>262</v>
      </c>
      <c r="B117" t="s">
        <v>169</v>
      </c>
      <c r="C117" t="s">
        <v>171</v>
      </c>
      <c r="D117" t="s">
        <v>65</v>
      </c>
      <c r="E117" t="s">
        <v>165</v>
      </c>
      <c r="F117" t="str">
        <f t="shared" si="5"/>
        <v>City - Single</v>
      </c>
      <c r="G117" t="s">
        <v>135</v>
      </c>
      <c r="H117">
        <v>2</v>
      </c>
      <c r="I117">
        <v>12000</v>
      </c>
      <c r="K117">
        <v>2550</v>
      </c>
      <c r="L117" s="12"/>
      <c r="M117">
        <v>82</v>
      </c>
      <c r="O117">
        <v>18600</v>
      </c>
      <c r="P117">
        <f t="shared" si="7"/>
        <v>160</v>
      </c>
      <c r="R117">
        <v>160</v>
      </c>
      <c r="U117">
        <v>80</v>
      </c>
      <c r="V117">
        <f t="shared" si="24"/>
        <v>80</v>
      </c>
      <c r="W117" t="s">
        <v>177</v>
      </c>
    </row>
    <row r="118" spans="1:23" x14ac:dyDescent="0.3">
      <c r="A118" t="s">
        <v>262</v>
      </c>
      <c r="B118" t="s">
        <v>169</v>
      </c>
      <c r="C118" t="s">
        <v>171</v>
      </c>
      <c r="D118" t="s">
        <v>65</v>
      </c>
      <c r="E118" t="s">
        <v>165</v>
      </c>
      <c r="F118" t="str">
        <f t="shared" ref="F118:F119" si="36">D118&amp;" - "&amp;E118</f>
        <v>City - Single</v>
      </c>
      <c r="G118" t="s">
        <v>135</v>
      </c>
      <c r="H118">
        <v>2</v>
      </c>
      <c r="I118">
        <v>12000</v>
      </c>
      <c r="K118">
        <v>2550</v>
      </c>
      <c r="L118" s="12"/>
      <c r="M118">
        <v>82</v>
      </c>
      <c r="O118">
        <v>18600</v>
      </c>
      <c r="P118">
        <f t="shared" ref="P118" si="37">SUM(Q118:R118)</f>
        <v>160</v>
      </c>
      <c r="R118">
        <v>160</v>
      </c>
      <c r="U118">
        <v>75</v>
      </c>
      <c r="V118">
        <f t="shared" si="24"/>
        <v>75</v>
      </c>
      <c r="W118" t="s">
        <v>269</v>
      </c>
    </row>
    <row r="119" spans="1:23" x14ac:dyDescent="0.3">
      <c r="A119" t="s">
        <v>262</v>
      </c>
      <c r="B119" t="s">
        <v>169</v>
      </c>
      <c r="C119" t="s">
        <v>288</v>
      </c>
      <c r="D119" t="s">
        <v>65</v>
      </c>
      <c r="E119" t="s">
        <v>165</v>
      </c>
      <c r="F119" t="str">
        <f t="shared" si="36"/>
        <v>City - Single</v>
      </c>
      <c r="G119" t="s">
        <v>135</v>
      </c>
      <c r="H119">
        <v>2</v>
      </c>
      <c r="I119">
        <v>12000</v>
      </c>
      <c r="K119">
        <v>2550</v>
      </c>
      <c r="L119" s="12"/>
      <c r="M119">
        <v>94</v>
      </c>
      <c r="N119">
        <v>11800</v>
      </c>
      <c r="O119">
        <v>18000</v>
      </c>
      <c r="P119">
        <v>160</v>
      </c>
      <c r="U119">
        <v>45</v>
      </c>
      <c r="V119">
        <f t="shared" si="24"/>
        <v>45</v>
      </c>
      <c r="W119" t="s">
        <v>177</v>
      </c>
    </row>
    <row r="120" spans="1:23" x14ac:dyDescent="0.3">
      <c r="A120" t="s">
        <v>262</v>
      </c>
      <c r="B120" t="s">
        <v>169</v>
      </c>
      <c r="C120" t="s">
        <v>172</v>
      </c>
      <c r="D120" t="s">
        <v>65</v>
      </c>
      <c r="E120" t="s">
        <v>165</v>
      </c>
      <c r="F120" t="str">
        <f t="shared" si="5"/>
        <v>City - Single</v>
      </c>
      <c r="G120" t="s">
        <v>135</v>
      </c>
      <c r="H120">
        <v>2</v>
      </c>
      <c r="I120">
        <v>12000</v>
      </c>
      <c r="K120">
        <v>2550</v>
      </c>
      <c r="L120" s="12"/>
      <c r="M120">
        <v>85</v>
      </c>
      <c r="O120">
        <v>18000</v>
      </c>
      <c r="P120">
        <f t="shared" si="7"/>
        <v>160</v>
      </c>
      <c r="R120">
        <v>160</v>
      </c>
      <c r="U120">
        <v>50</v>
      </c>
      <c r="V120">
        <f t="shared" si="24"/>
        <v>50</v>
      </c>
      <c r="W120" t="s">
        <v>177</v>
      </c>
    </row>
    <row r="121" spans="1:23" x14ac:dyDescent="0.3">
      <c r="A121" t="s">
        <v>262</v>
      </c>
      <c r="B121" t="s">
        <v>169</v>
      </c>
      <c r="C121" t="s">
        <v>173</v>
      </c>
      <c r="D121" t="s">
        <v>65</v>
      </c>
      <c r="E121" t="s">
        <v>272</v>
      </c>
      <c r="F121" t="str">
        <f t="shared" si="5"/>
        <v>City - Artic.</v>
      </c>
      <c r="G121" t="s">
        <v>136</v>
      </c>
      <c r="H121">
        <v>3</v>
      </c>
      <c r="I121">
        <v>18000</v>
      </c>
      <c r="K121">
        <v>2550</v>
      </c>
      <c r="L121" s="12"/>
      <c r="M121">
        <v>125</v>
      </c>
      <c r="N121">
        <v>17500</v>
      </c>
      <c r="O121">
        <v>28000</v>
      </c>
      <c r="P121">
        <f t="shared" si="7"/>
        <v>250</v>
      </c>
      <c r="R121">
        <v>250</v>
      </c>
      <c r="U121">
        <v>80</v>
      </c>
      <c r="V121">
        <f t="shared" si="24"/>
        <v>80</v>
      </c>
      <c r="W121" t="s">
        <v>177</v>
      </c>
    </row>
    <row r="122" spans="1:23" x14ac:dyDescent="0.3">
      <c r="A122" t="s">
        <v>262</v>
      </c>
      <c r="B122" t="s">
        <v>169</v>
      </c>
      <c r="C122" t="s">
        <v>312</v>
      </c>
      <c r="D122" t="s">
        <v>65</v>
      </c>
      <c r="E122" t="s">
        <v>272</v>
      </c>
      <c r="F122" t="str">
        <f t="shared" si="5"/>
        <v>City - Artic.</v>
      </c>
      <c r="G122" t="s">
        <v>136</v>
      </c>
      <c r="H122">
        <v>3</v>
      </c>
      <c r="I122">
        <v>18720</v>
      </c>
      <c r="K122">
        <v>2550</v>
      </c>
      <c r="L122" s="12"/>
      <c r="M122">
        <v>125</v>
      </c>
      <c r="U122">
        <v>81</v>
      </c>
      <c r="V122">
        <f t="shared" si="24"/>
        <v>81</v>
      </c>
      <c r="W122" t="s">
        <v>177</v>
      </c>
    </row>
    <row r="123" spans="1:23" x14ac:dyDescent="0.3">
      <c r="A123" t="s">
        <v>262</v>
      </c>
      <c r="B123" t="s">
        <v>180</v>
      </c>
      <c r="C123" t="s">
        <v>181</v>
      </c>
      <c r="D123" t="s">
        <v>65</v>
      </c>
      <c r="E123" t="s">
        <v>270</v>
      </c>
      <c r="F123" t="str">
        <f t="shared" si="5"/>
        <v>City - Midi</v>
      </c>
      <c r="G123" t="s">
        <v>135</v>
      </c>
      <c r="H123">
        <v>2</v>
      </c>
      <c r="I123">
        <v>8950</v>
      </c>
      <c r="K123">
        <v>2550</v>
      </c>
      <c r="L123" s="12"/>
      <c r="M123">
        <v>65</v>
      </c>
      <c r="O123">
        <v>14500</v>
      </c>
      <c r="P123">
        <f t="shared" si="7"/>
        <v>160</v>
      </c>
      <c r="R123">
        <v>160</v>
      </c>
      <c r="U123">
        <v>120</v>
      </c>
      <c r="V123">
        <f t="shared" si="24"/>
        <v>120</v>
      </c>
      <c r="W123" t="s">
        <v>176</v>
      </c>
    </row>
    <row r="124" spans="1:23" x14ac:dyDescent="0.3">
      <c r="A124" t="s">
        <v>262</v>
      </c>
      <c r="B124" t="s">
        <v>180</v>
      </c>
      <c r="C124" t="s">
        <v>181</v>
      </c>
      <c r="D124" t="s">
        <v>65</v>
      </c>
      <c r="E124" t="s">
        <v>270</v>
      </c>
      <c r="F124" t="str">
        <f t="shared" ref="F124" si="38">D124&amp;" - "&amp;E124</f>
        <v>City - Midi</v>
      </c>
      <c r="G124" t="s">
        <v>135</v>
      </c>
      <c r="H124">
        <v>2</v>
      </c>
      <c r="I124">
        <v>8950</v>
      </c>
      <c r="K124">
        <v>2550</v>
      </c>
      <c r="L124" s="12"/>
      <c r="M124">
        <v>49</v>
      </c>
      <c r="O124">
        <v>14500</v>
      </c>
      <c r="P124">
        <f t="shared" ref="P124" si="39">SUM(Q124:R124)</f>
        <v>160</v>
      </c>
      <c r="R124">
        <v>160</v>
      </c>
      <c r="U124">
        <v>80</v>
      </c>
      <c r="V124">
        <f t="shared" si="24"/>
        <v>80</v>
      </c>
      <c r="W124" t="s">
        <v>269</v>
      </c>
    </row>
    <row r="125" spans="1:23" x14ac:dyDescent="0.3">
      <c r="A125" t="s">
        <v>262</v>
      </c>
      <c r="B125" t="s">
        <v>180</v>
      </c>
      <c r="C125" t="s">
        <v>182</v>
      </c>
      <c r="D125" t="s">
        <v>65</v>
      </c>
      <c r="E125" t="s">
        <v>165</v>
      </c>
      <c r="F125" t="str">
        <f t="shared" si="5"/>
        <v>City - Single</v>
      </c>
      <c r="G125" t="s">
        <v>135</v>
      </c>
      <c r="H125">
        <v>2</v>
      </c>
      <c r="I125">
        <v>12000</v>
      </c>
      <c r="K125">
        <v>2550</v>
      </c>
      <c r="L125" s="12"/>
      <c r="M125">
        <v>90</v>
      </c>
      <c r="N125">
        <v>12500</v>
      </c>
      <c r="O125">
        <v>18000</v>
      </c>
      <c r="P125">
        <f t="shared" si="7"/>
        <v>120</v>
      </c>
      <c r="R125">
        <v>120</v>
      </c>
      <c r="U125">
        <v>230</v>
      </c>
      <c r="V125">
        <f t="shared" si="24"/>
        <v>230</v>
      </c>
      <c r="W125" t="s">
        <v>176</v>
      </c>
    </row>
    <row r="126" spans="1:23" x14ac:dyDescent="0.3">
      <c r="A126" t="s">
        <v>262</v>
      </c>
      <c r="B126" t="s">
        <v>180</v>
      </c>
      <c r="C126" t="s">
        <v>182</v>
      </c>
      <c r="D126" t="s">
        <v>65</v>
      </c>
      <c r="E126" t="s">
        <v>165</v>
      </c>
      <c r="F126" t="str">
        <f t="shared" ref="F126" si="40">D126&amp;" - "&amp;E126</f>
        <v>City - Single</v>
      </c>
      <c r="G126" t="s">
        <v>135</v>
      </c>
      <c r="H126">
        <v>2</v>
      </c>
      <c r="I126">
        <v>12000</v>
      </c>
      <c r="K126">
        <v>2550</v>
      </c>
      <c r="L126" s="12"/>
      <c r="M126">
        <v>90</v>
      </c>
      <c r="N126">
        <v>12500</v>
      </c>
      <c r="O126">
        <v>18000</v>
      </c>
      <c r="P126">
        <f t="shared" ref="P126" si="41">SUM(Q126:R126)</f>
        <v>120</v>
      </c>
      <c r="R126">
        <v>120</v>
      </c>
      <c r="U126">
        <v>210</v>
      </c>
      <c r="V126">
        <f t="shared" si="24"/>
        <v>210</v>
      </c>
      <c r="W126" t="s">
        <v>176</v>
      </c>
    </row>
    <row r="127" spans="1:23" x14ac:dyDescent="0.3">
      <c r="A127" t="s">
        <v>262</v>
      </c>
      <c r="B127" t="s">
        <v>180</v>
      </c>
      <c r="C127" t="s">
        <v>182</v>
      </c>
      <c r="D127" t="s">
        <v>65</v>
      </c>
      <c r="E127" t="s">
        <v>165</v>
      </c>
      <c r="F127" t="str">
        <f t="shared" ref="F127" si="42">D127&amp;" - "&amp;E127</f>
        <v>City - Single</v>
      </c>
      <c r="G127" t="s">
        <v>135</v>
      </c>
      <c r="H127">
        <v>2</v>
      </c>
      <c r="I127">
        <v>12000</v>
      </c>
      <c r="K127">
        <v>2550</v>
      </c>
      <c r="L127" s="12"/>
      <c r="M127">
        <v>70</v>
      </c>
      <c r="N127">
        <v>12500</v>
      </c>
      <c r="O127">
        <v>18000</v>
      </c>
      <c r="P127">
        <f t="shared" ref="P127" si="43">SUM(Q127:R127)</f>
        <v>120</v>
      </c>
      <c r="R127">
        <v>120</v>
      </c>
      <c r="U127">
        <v>200</v>
      </c>
      <c r="V127">
        <f t="shared" si="24"/>
        <v>200</v>
      </c>
      <c r="W127" t="s">
        <v>176</v>
      </c>
    </row>
    <row r="128" spans="1:23" x14ac:dyDescent="0.3">
      <c r="A128" t="s">
        <v>262</v>
      </c>
      <c r="B128" t="s">
        <v>180</v>
      </c>
      <c r="C128" t="s">
        <v>182</v>
      </c>
      <c r="D128" t="s">
        <v>65</v>
      </c>
      <c r="E128" t="s">
        <v>165</v>
      </c>
      <c r="F128" t="str">
        <f t="shared" ref="F128" si="44">D128&amp;" - "&amp;E128</f>
        <v>City - Single</v>
      </c>
      <c r="G128" t="s">
        <v>135</v>
      </c>
      <c r="H128">
        <v>2</v>
      </c>
      <c r="I128">
        <v>12000</v>
      </c>
      <c r="K128">
        <v>2550</v>
      </c>
      <c r="L128" s="12"/>
      <c r="M128">
        <v>78</v>
      </c>
      <c r="O128">
        <v>18000</v>
      </c>
      <c r="U128">
        <v>60</v>
      </c>
      <c r="V128">
        <f t="shared" si="24"/>
        <v>60</v>
      </c>
      <c r="W128" t="s">
        <v>269</v>
      </c>
    </row>
    <row r="129" spans="1:23" x14ac:dyDescent="0.3">
      <c r="A129" t="s">
        <v>262</v>
      </c>
      <c r="B129" t="s">
        <v>180</v>
      </c>
      <c r="C129" t="s">
        <v>182</v>
      </c>
      <c r="D129" t="s">
        <v>65</v>
      </c>
      <c r="E129" t="s">
        <v>165</v>
      </c>
      <c r="F129" t="str">
        <f t="shared" si="5"/>
        <v>City - Single</v>
      </c>
      <c r="G129" t="s">
        <v>135</v>
      </c>
      <c r="H129">
        <v>2</v>
      </c>
      <c r="I129">
        <v>12000</v>
      </c>
      <c r="K129">
        <v>2550</v>
      </c>
      <c r="L129" s="12"/>
      <c r="M129">
        <v>70</v>
      </c>
      <c r="O129">
        <v>18000</v>
      </c>
      <c r="U129">
        <v>70</v>
      </c>
      <c r="V129">
        <f t="shared" si="24"/>
        <v>70</v>
      </c>
      <c r="W129" t="s">
        <v>269</v>
      </c>
    </row>
    <row r="130" spans="1:23" x14ac:dyDescent="0.3">
      <c r="A130" t="s">
        <v>262</v>
      </c>
      <c r="B130" t="s">
        <v>180</v>
      </c>
      <c r="C130" t="s">
        <v>182</v>
      </c>
      <c r="D130" t="s">
        <v>65</v>
      </c>
      <c r="E130" t="s">
        <v>165</v>
      </c>
      <c r="F130" t="str">
        <f t="shared" ref="F130" si="45">D130&amp;" - "&amp;E130</f>
        <v>City - Single</v>
      </c>
      <c r="G130" t="s">
        <v>135</v>
      </c>
      <c r="H130">
        <v>2</v>
      </c>
      <c r="I130">
        <v>12000</v>
      </c>
      <c r="K130">
        <v>2550</v>
      </c>
      <c r="L130" s="12"/>
      <c r="M130">
        <v>87</v>
      </c>
      <c r="O130">
        <v>18000</v>
      </c>
      <c r="U130">
        <v>90</v>
      </c>
      <c r="V130">
        <f t="shared" si="24"/>
        <v>90</v>
      </c>
      <c r="W130" t="s">
        <v>269</v>
      </c>
    </row>
    <row r="131" spans="1:23" x14ac:dyDescent="0.3">
      <c r="A131" t="s">
        <v>262</v>
      </c>
      <c r="B131" t="s">
        <v>180</v>
      </c>
      <c r="C131" t="s">
        <v>182</v>
      </c>
      <c r="D131" t="s">
        <v>65</v>
      </c>
      <c r="E131" t="s">
        <v>165</v>
      </c>
      <c r="F131" t="str">
        <f t="shared" ref="F131" si="46">D131&amp;" - "&amp;E131</f>
        <v>City - Single</v>
      </c>
      <c r="G131" t="s">
        <v>135</v>
      </c>
      <c r="H131">
        <v>2</v>
      </c>
      <c r="I131">
        <v>12000</v>
      </c>
      <c r="K131">
        <v>2550</v>
      </c>
      <c r="L131" s="12"/>
      <c r="M131">
        <v>71</v>
      </c>
      <c r="O131">
        <v>18000</v>
      </c>
      <c r="U131">
        <v>100</v>
      </c>
      <c r="V131">
        <f t="shared" si="24"/>
        <v>100</v>
      </c>
      <c r="W131" t="s">
        <v>269</v>
      </c>
    </row>
    <row r="132" spans="1:23" x14ac:dyDescent="0.3">
      <c r="A132" t="s">
        <v>262</v>
      </c>
      <c r="B132" t="s">
        <v>180</v>
      </c>
      <c r="C132" t="s">
        <v>182</v>
      </c>
      <c r="D132" t="s">
        <v>65</v>
      </c>
      <c r="E132" t="s">
        <v>165</v>
      </c>
      <c r="F132" t="str">
        <f t="shared" ref="F132" si="47">D132&amp;" - "&amp;E132</f>
        <v>City - Single</v>
      </c>
      <c r="G132" t="s">
        <v>135</v>
      </c>
      <c r="H132">
        <v>2</v>
      </c>
      <c r="I132">
        <v>12000</v>
      </c>
      <c r="K132">
        <v>2550</v>
      </c>
      <c r="L132" s="12"/>
      <c r="M132">
        <v>73</v>
      </c>
      <c r="O132">
        <v>18000</v>
      </c>
      <c r="U132">
        <v>120</v>
      </c>
      <c r="V132">
        <f t="shared" si="24"/>
        <v>120</v>
      </c>
      <c r="W132" t="s">
        <v>269</v>
      </c>
    </row>
    <row r="133" spans="1:23" x14ac:dyDescent="0.3">
      <c r="A133" t="s">
        <v>262</v>
      </c>
      <c r="B133" t="s">
        <v>180</v>
      </c>
      <c r="C133" t="s">
        <v>182</v>
      </c>
      <c r="D133" t="s">
        <v>65</v>
      </c>
      <c r="E133" t="s">
        <v>165</v>
      </c>
      <c r="F133" t="str">
        <f t="shared" ref="F133" si="48">D133&amp;" - "&amp;E133</f>
        <v>City - Single</v>
      </c>
      <c r="G133" t="s">
        <v>135</v>
      </c>
      <c r="H133">
        <v>2</v>
      </c>
      <c r="I133">
        <v>12000</v>
      </c>
      <c r="K133">
        <v>2550</v>
      </c>
      <c r="L133" s="12"/>
      <c r="M133">
        <v>80</v>
      </c>
      <c r="O133">
        <v>18000</v>
      </c>
      <c r="U133">
        <v>160</v>
      </c>
      <c r="V133">
        <f t="shared" si="24"/>
        <v>160</v>
      </c>
      <c r="W133" t="s">
        <v>269</v>
      </c>
    </row>
    <row r="134" spans="1:23" x14ac:dyDescent="0.3">
      <c r="A134" t="s">
        <v>262</v>
      </c>
      <c r="B134" t="s">
        <v>180</v>
      </c>
      <c r="C134" t="s">
        <v>183</v>
      </c>
      <c r="D134" t="s">
        <v>65</v>
      </c>
      <c r="E134" t="s">
        <v>272</v>
      </c>
      <c r="F134" t="str">
        <f t="shared" si="5"/>
        <v>City - Artic.</v>
      </c>
      <c r="G134" t="s">
        <v>136</v>
      </c>
      <c r="H134">
        <v>3</v>
      </c>
      <c r="I134">
        <v>18000</v>
      </c>
      <c r="K134">
        <v>2550</v>
      </c>
      <c r="L134" s="12"/>
      <c r="M134">
        <v>129</v>
      </c>
      <c r="N134">
        <v>16000</v>
      </c>
      <c r="O134">
        <v>28000</v>
      </c>
      <c r="P134">
        <f t="shared" si="7"/>
        <v>240</v>
      </c>
      <c r="R134">
        <v>240</v>
      </c>
      <c r="U134">
        <v>240</v>
      </c>
      <c r="V134">
        <f t="shared" si="24"/>
        <v>240</v>
      </c>
      <c r="W134" t="s">
        <v>176</v>
      </c>
    </row>
    <row r="135" spans="1:23" x14ac:dyDescent="0.3">
      <c r="A135" t="s">
        <v>262</v>
      </c>
      <c r="B135" t="s">
        <v>180</v>
      </c>
      <c r="C135" t="s">
        <v>183</v>
      </c>
      <c r="D135" t="s">
        <v>65</v>
      </c>
      <c r="E135" t="s">
        <v>272</v>
      </c>
      <c r="F135" t="str">
        <f t="shared" ref="F135" si="49">D135&amp;" - "&amp;E135</f>
        <v>City - Artic.</v>
      </c>
      <c r="G135" t="s">
        <v>136</v>
      </c>
      <c r="H135">
        <v>3</v>
      </c>
      <c r="I135">
        <v>18000</v>
      </c>
      <c r="K135">
        <v>2550</v>
      </c>
      <c r="L135" s="12"/>
      <c r="M135">
        <v>115</v>
      </c>
      <c r="O135">
        <v>28000</v>
      </c>
      <c r="P135">
        <f t="shared" ref="P135" si="50">SUM(Q135:R135)</f>
        <v>240</v>
      </c>
      <c r="R135">
        <v>240</v>
      </c>
      <c r="U135">
        <v>125</v>
      </c>
      <c r="V135">
        <f t="shared" si="24"/>
        <v>125</v>
      </c>
      <c r="W135" t="s">
        <v>269</v>
      </c>
    </row>
    <row r="136" spans="1:23" x14ac:dyDescent="0.3">
      <c r="A136" t="s">
        <v>262</v>
      </c>
      <c r="B136" t="s">
        <v>180</v>
      </c>
      <c r="C136" t="s">
        <v>184</v>
      </c>
      <c r="D136" t="s">
        <v>65</v>
      </c>
      <c r="E136" t="s">
        <v>165</v>
      </c>
      <c r="F136" t="str">
        <f t="shared" si="5"/>
        <v>City - Single</v>
      </c>
      <c r="G136" t="s">
        <v>135</v>
      </c>
      <c r="H136">
        <v>2</v>
      </c>
      <c r="I136">
        <v>12000</v>
      </c>
      <c r="K136">
        <v>2550</v>
      </c>
      <c r="L136" s="12"/>
      <c r="M136">
        <v>83</v>
      </c>
      <c r="N136">
        <v>12700</v>
      </c>
      <c r="O136">
        <v>18000</v>
      </c>
      <c r="P136">
        <f t="shared" si="7"/>
        <v>160</v>
      </c>
      <c r="R136">
        <v>160</v>
      </c>
      <c r="U136">
        <v>69</v>
      </c>
      <c r="V136">
        <f t="shared" si="24"/>
        <v>69</v>
      </c>
      <c r="W136" t="s">
        <v>177</v>
      </c>
    </row>
    <row r="137" spans="1:23" x14ac:dyDescent="0.3">
      <c r="A137" t="s">
        <v>262</v>
      </c>
      <c r="B137" t="s">
        <v>180</v>
      </c>
      <c r="C137" t="s">
        <v>184</v>
      </c>
      <c r="D137" t="s">
        <v>65</v>
      </c>
      <c r="E137" t="s">
        <v>165</v>
      </c>
      <c r="F137" t="str">
        <f t="shared" ref="F137" si="51">D137&amp;" - "&amp;E137</f>
        <v>City - Single</v>
      </c>
      <c r="G137" t="s">
        <v>135</v>
      </c>
      <c r="H137">
        <v>2</v>
      </c>
      <c r="I137">
        <v>12000</v>
      </c>
      <c r="K137">
        <v>2550</v>
      </c>
      <c r="L137" s="12"/>
      <c r="M137">
        <v>83</v>
      </c>
      <c r="N137">
        <v>12700</v>
      </c>
      <c r="O137">
        <v>18000</v>
      </c>
      <c r="P137">
        <f t="shared" ref="P137" si="52">SUM(Q137:R137)</f>
        <v>160</v>
      </c>
      <c r="R137">
        <v>160</v>
      </c>
      <c r="U137">
        <v>37</v>
      </c>
      <c r="V137">
        <f t="shared" si="24"/>
        <v>37</v>
      </c>
      <c r="W137" t="s">
        <v>177</v>
      </c>
    </row>
    <row r="138" spans="1:23" x14ac:dyDescent="0.3">
      <c r="A138" t="s">
        <v>262</v>
      </c>
      <c r="B138" t="s">
        <v>180</v>
      </c>
      <c r="C138" t="s">
        <v>185</v>
      </c>
      <c r="D138" t="s">
        <v>65</v>
      </c>
      <c r="E138" t="s">
        <v>272</v>
      </c>
      <c r="F138" t="str">
        <f t="shared" ref="F138" si="53">D138&amp;" - "&amp;E138</f>
        <v>City - Artic.</v>
      </c>
      <c r="G138" t="s">
        <v>136</v>
      </c>
      <c r="H138">
        <v>3</v>
      </c>
      <c r="I138">
        <v>18000</v>
      </c>
      <c r="K138">
        <v>2550</v>
      </c>
      <c r="L138" s="12"/>
      <c r="M138">
        <v>123</v>
      </c>
      <c r="O138">
        <v>28000</v>
      </c>
      <c r="P138">
        <f t="shared" ref="P138" si="54">SUM(Q138:R138)</f>
        <v>250</v>
      </c>
      <c r="R138">
        <v>250</v>
      </c>
      <c r="U138">
        <v>90</v>
      </c>
      <c r="V138">
        <f t="shared" si="24"/>
        <v>90</v>
      </c>
      <c r="W138" t="s">
        <v>177</v>
      </c>
    </row>
    <row r="139" spans="1:23" x14ac:dyDescent="0.3">
      <c r="A139" t="s">
        <v>262</v>
      </c>
      <c r="B139" t="s">
        <v>180</v>
      </c>
      <c r="C139" t="s">
        <v>185</v>
      </c>
      <c r="D139" t="s">
        <v>65</v>
      </c>
      <c r="E139" t="s">
        <v>272</v>
      </c>
      <c r="F139" t="str">
        <f t="shared" si="5"/>
        <v>City - Artic.</v>
      </c>
      <c r="G139" t="s">
        <v>136</v>
      </c>
      <c r="H139">
        <v>3</v>
      </c>
      <c r="I139">
        <v>18000</v>
      </c>
      <c r="K139">
        <v>2550</v>
      </c>
      <c r="L139" s="12"/>
      <c r="M139">
        <v>139</v>
      </c>
      <c r="O139">
        <v>28000</v>
      </c>
      <c r="P139">
        <f t="shared" si="7"/>
        <v>250</v>
      </c>
      <c r="R139">
        <v>250</v>
      </c>
      <c r="U139">
        <v>69</v>
      </c>
      <c r="V139">
        <f t="shared" si="24"/>
        <v>69</v>
      </c>
      <c r="W139" t="s">
        <v>177</v>
      </c>
    </row>
    <row r="140" spans="1:23" x14ac:dyDescent="0.3">
      <c r="A140" t="s">
        <v>262</v>
      </c>
      <c r="B140" t="s">
        <v>180</v>
      </c>
      <c r="C140" t="s">
        <v>185</v>
      </c>
      <c r="D140" t="s">
        <v>65</v>
      </c>
      <c r="E140" t="s">
        <v>272</v>
      </c>
      <c r="F140" t="str">
        <f t="shared" ref="F140" si="55">D140&amp;" - "&amp;E140</f>
        <v>City - Artic.</v>
      </c>
      <c r="G140" t="s">
        <v>136</v>
      </c>
      <c r="H140">
        <v>3</v>
      </c>
      <c r="I140">
        <v>18000</v>
      </c>
      <c r="K140">
        <v>2550</v>
      </c>
      <c r="L140" s="12"/>
      <c r="M140">
        <v>139</v>
      </c>
      <c r="O140">
        <v>28000</v>
      </c>
      <c r="P140">
        <f t="shared" ref="P140" si="56">SUM(Q140:R140)</f>
        <v>250</v>
      </c>
      <c r="R140">
        <v>250</v>
      </c>
      <c r="U140">
        <v>72</v>
      </c>
      <c r="V140">
        <f t="shared" si="24"/>
        <v>72</v>
      </c>
      <c r="W140" t="s">
        <v>177</v>
      </c>
    </row>
    <row r="141" spans="1:23" x14ac:dyDescent="0.3">
      <c r="A141" t="s">
        <v>262</v>
      </c>
      <c r="B141" t="s">
        <v>180</v>
      </c>
      <c r="C141" t="s">
        <v>185</v>
      </c>
      <c r="D141" t="s">
        <v>65</v>
      </c>
      <c r="E141" t="s">
        <v>272</v>
      </c>
      <c r="F141" t="str">
        <f t="shared" ref="F141" si="57">D141&amp;" - "&amp;E141</f>
        <v>City - Artic.</v>
      </c>
      <c r="G141" t="s">
        <v>136</v>
      </c>
      <c r="H141">
        <v>3</v>
      </c>
      <c r="I141">
        <v>18000</v>
      </c>
      <c r="K141">
        <v>2550</v>
      </c>
      <c r="L141" s="12"/>
      <c r="M141">
        <v>125</v>
      </c>
      <c r="O141">
        <v>28000</v>
      </c>
      <c r="P141">
        <f t="shared" ref="P141" si="58">SUM(Q141:R141)</f>
        <v>250</v>
      </c>
      <c r="R141">
        <v>250</v>
      </c>
      <c r="U141">
        <v>38</v>
      </c>
      <c r="V141">
        <f t="shared" si="24"/>
        <v>38</v>
      </c>
      <c r="W141" t="s">
        <v>177</v>
      </c>
    </row>
    <row r="142" spans="1:23" x14ac:dyDescent="0.3">
      <c r="A142" t="s">
        <v>262</v>
      </c>
      <c r="B142" t="s">
        <v>187</v>
      </c>
      <c r="C142" t="s">
        <v>188</v>
      </c>
      <c r="D142" t="s">
        <v>65</v>
      </c>
      <c r="E142" t="s">
        <v>165</v>
      </c>
      <c r="F142" t="str">
        <f t="shared" si="5"/>
        <v>City - Single</v>
      </c>
      <c r="G142" t="s">
        <v>135</v>
      </c>
      <c r="H142">
        <v>2</v>
      </c>
      <c r="I142">
        <v>11100</v>
      </c>
      <c r="K142">
        <v>2550</v>
      </c>
      <c r="L142" s="12"/>
      <c r="M142">
        <v>90</v>
      </c>
      <c r="O142">
        <v>16500</v>
      </c>
      <c r="P142">
        <f t="shared" si="7"/>
        <v>120</v>
      </c>
      <c r="R142">
        <v>120</v>
      </c>
      <c r="U142">
        <v>172</v>
      </c>
      <c r="V142">
        <f t="shared" si="24"/>
        <v>172</v>
      </c>
      <c r="W142" t="s">
        <v>177</v>
      </c>
    </row>
    <row r="143" spans="1:23" x14ac:dyDescent="0.3">
      <c r="A143" t="s">
        <v>262</v>
      </c>
      <c r="B143" t="s">
        <v>187</v>
      </c>
      <c r="C143" t="s">
        <v>189</v>
      </c>
      <c r="D143" t="s">
        <v>65</v>
      </c>
      <c r="E143" t="s">
        <v>270</v>
      </c>
      <c r="F143" t="str">
        <f t="shared" si="5"/>
        <v>City - Midi</v>
      </c>
      <c r="G143" t="s">
        <v>135</v>
      </c>
      <c r="H143">
        <v>2</v>
      </c>
      <c r="I143">
        <v>10370</v>
      </c>
      <c r="K143">
        <v>2550</v>
      </c>
      <c r="L143" s="12"/>
      <c r="M143">
        <v>82</v>
      </c>
      <c r="O143">
        <v>16500</v>
      </c>
      <c r="P143">
        <f t="shared" si="7"/>
        <v>120</v>
      </c>
      <c r="R143">
        <v>120</v>
      </c>
      <c r="U143">
        <v>172</v>
      </c>
      <c r="V143">
        <f t="shared" si="24"/>
        <v>172</v>
      </c>
      <c r="W143" t="s">
        <v>176</v>
      </c>
    </row>
    <row r="144" spans="1:23" x14ac:dyDescent="0.3">
      <c r="A144" t="s">
        <v>262</v>
      </c>
      <c r="B144" t="s">
        <v>191</v>
      </c>
      <c r="C144" t="s">
        <v>192</v>
      </c>
      <c r="D144" t="s">
        <v>65</v>
      </c>
      <c r="E144" t="s">
        <v>270</v>
      </c>
      <c r="F144" t="str">
        <f t="shared" si="5"/>
        <v>City - Midi</v>
      </c>
      <c r="G144" t="s">
        <v>135</v>
      </c>
      <c r="H144">
        <v>2</v>
      </c>
      <c r="I144">
        <v>9300</v>
      </c>
      <c r="K144">
        <v>2550</v>
      </c>
      <c r="L144" s="12"/>
      <c r="M144">
        <v>65</v>
      </c>
      <c r="N144">
        <v>9670</v>
      </c>
      <c r="O144">
        <v>14000</v>
      </c>
      <c r="P144">
        <f t="shared" si="7"/>
        <v>200</v>
      </c>
      <c r="R144">
        <v>200</v>
      </c>
      <c r="U144">
        <v>200</v>
      </c>
      <c r="V144">
        <f t="shared" si="24"/>
        <v>200</v>
      </c>
      <c r="W144" t="s">
        <v>176</v>
      </c>
    </row>
    <row r="145" spans="1:23" x14ac:dyDescent="0.3">
      <c r="A145" t="s">
        <v>262</v>
      </c>
      <c r="B145" t="s">
        <v>191</v>
      </c>
      <c r="C145" t="s">
        <v>193</v>
      </c>
      <c r="D145" t="s">
        <v>65</v>
      </c>
      <c r="E145" t="s">
        <v>165</v>
      </c>
      <c r="F145" t="str">
        <f t="shared" si="5"/>
        <v>City - Single</v>
      </c>
      <c r="G145" t="s">
        <v>135</v>
      </c>
      <c r="H145">
        <v>2</v>
      </c>
      <c r="I145">
        <v>12000</v>
      </c>
      <c r="K145">
        <v>2550</v>
      </c>
      <c r="L145" s="12"/>
      <c r="M145">
        <v>90</v>
      </c>
      <c r="O145">
        <v>19000</v>
      </c>
      <c r="P145">
        <f t="shared" si="7"/>
        <v>270</v>
      </c>
      <c r="R145">
        <v>270</v>
      </c>
      <c r="U145">
        <v>75</v>
      </c>
      <c r="V145">
        <f t="shared" si="24"/>
        <v>75</v>
      </c>
      <c r="W145" t="s">
        <v>177</v>
      </c>
    </row>
    <row r="146" spans="1:23" x14ac:dyDescent="0.3">
      <c r="A146" t="s">
        <v>262</v>
      </c>
      <c r="B146" t="s">
        <v>282</v>
      </c>
      <c r="D146" t="s">
        <v>65</v>
      </c>
      <c r="E146" t="s">
        <v>273</v>
      </c>
      <c r="F146" t="str">
        <f t="shared" si="5"/>
        <v>City - Double</v>
      </c>
      <c r="G146" t="s">
        <v>135</v>
      </c>
      <c r="H146">
        <v>3</v>
      </c>
      <c r="I146">
        <v>13000</v>
      </c>
      <c r="J146">
        <v>3395</v>
      </c>
      <c r="K146">
        <v>2550</v>
      </c>
      <c r="L146" s="12">
        <f t="shared" si="6"/>
        <v>8.6572499999999994</v>
      </c>
      <c r="M146">
        <v>70</v>
      </c>
      <c r="U146">
        <v>384</v>
      </c>
      <c r="V146">
        <f t="shared" si="24"/>
        <v>384</v>
      </c>
      <c r="W146" t="s">
        <v>176</v>
      </c>
    </row>
    <row r="147" spans="1:23" x14ac:dyDescent="0.3">
      <c r="A147" t="s">
        <v>262</v>
      </c>
      <c r="B147" t="s">
        <v>195</v>
      </c>
      <c r="C147" t="s">
        <v>196</v>
      </c>
      <c r="D147" t="s">
        <v>65</v>
      </c>
      <c r="E147" t="s">
        <v>270</v>
      </c>
      <c r="F147" t="str">
        <f t="shared" si="5"/>
        <v>City - Midi</v>
      </c>
      <c r="G147" t="s">
        <v>135</v>
      </c>
      <c r="H147">
        <v>2</v>
      </c>
      <c r="I147">
        <v>11960</v>
      </c>
      <c r="K147">
        <v>2550</v>
      </c>
      <c r="L147" s="12"/>
      <c r="M147">
        <v>81</v>
      </c>
      <c r="O147">
        <v>18000</v>
      </c>
      <c r="P147">
        <f t="shared" si="7"/>
        <v>170</v>
      </c>
      <c r="R147">
        <v>170</v>
      </c>
      <c r="U147">
        <v>120</v>
      </c>
      <c r="V147">
        <f t="shared" si="24"/>
        <v>120</v>
      </c>
      <c r="W147" t="s">
        <v>176</v>
      </c>
    </row>
    <row r="148" spans="1:23" x14ac:dyDescent="0.3">
      <c r="A148" t="s">
        <v>262</v>
      </c>
      <c r="B148" t="s">
        <v>195</v>
      </c>
      <c r="C148" t="s">
        <v>197</v>
      </c>
      <c r="D148" t="s">
        <v>65</v>
      </c>
      <c r="E148" t="s">
        <v>270</v>
      </c>
      <c r="F148" t="str">
        <f t="shared" si="5"/>
        <v>City - Midi</v>
      </c>
      <c r="G148" t="s">
        <v>135</v>
      </c>
      <c r="H148">
        <v>2</v>
      </c>
      <c r="I148">
        <v>8500</v>
      </c>
      <c r="K148">
        <v>2550</v>
      </c>
      <c r="L148" s="12"/>
      <c r="M148">
        <v>61</v>
      </c>
      <c r="N148">
        <v>12400</v>
      </c>
      <c r="O148">
        <v>16000</v>
      </c>
      <c r="P148">
        <f t="shared" si="7"/>
        <v>170</v>
      </c>
      <c r="R148">
        <v>170</v>
      </c>
      <c r="U148">
        <v>175</v>
      </c>
      <c r="V148">
        <f t="shared" si="24"/>
        <v>175</v>
      </c>
      <c r="W148" t="s">
        <v>176</v>
      </c>
    </row>
    <row r="149" spans="1:23" x14ac:dyDescent="0.3">
      <c r="A149" t="s">
        <v>262</v>
      </c>
      <c r="B149" t="s">
        <v>195</v>
      </c>
      <c r="C149" t="s">
        <v>197</v>
      </c>
      <c r="D149" t="s">
        <v>65</v>
      </c>
      <c r="E149" t="s">
        <v>270</v>
      </c>
      <c r="F149" t="str">
        <f t="shared" si="5"/>
        <v>City - Midi</v>
      </c>
      <c r="G149" t="s">
        <v>135</v>
      </c>
      <c r="H149">
        <v>2</v>
      </c>
      <c r="I149">
        <v>9950</v>
      </c>
      <c r="K149">
        <v>2550</v>
      </c>
      <c r="L149" s="12"/>
      <c r="M149">
        <v>84</v>
      </c>
      <c r="N149">
        <v>12400</v>
      </c>
      <c r="O149">
        <v>18000</v>
      </c>
      <c r="P149">
        <f t="shared" si="7"/>
        <v>120</v>
      </c>
      <c r="R149">
        <v>120</v>
      </c>
      <c r="U149">
        <v>210</v>
      </c>
      <c r="V149">
        <f t="shared" si="24"/>
        <v>210</v>
      </c>
      <c r="W149" t="s">
        <v>176</v>
      </c>
    </row>
    <row r="150" spans="1:23" x14ac:dyDescent="0.3">
      <c r="A150" t="s">
        <v>262</v>
      </c>
      <c r="B150" t="s">
        <v>195</v>
      </c>
      <c r="C150" t="s">
        <v>197</v>
      </c>
      <c r="D150" t="s">
        <v>65</v>
      </c>
      <c r="E150" t="s">
        <v>165</v>
      </c>
      <c r="F150" t="str">
        <f t="shared" si="5"/>
        <v>City - Single</v>
      </c>
      <c r="G150" t="s">
        <v>135</v>
      </c>
      <c r="H150">
        <v>2</v>
      </c>
      <c r="I150">
        <v>12000</v>
      </c>
      <c r="K150">
        <v>2550</v>
      </c>
      <c r="L150" s="12"/>
      <c r="M150">
        <v>82</v>
      </c>
      <c r="N150">
        <v>12400</v>
      </c>
      <c r="O150">
        <v>18000</v>
      </c>
      <c r="P150">
        <f t="shared" si="7"/>
        <v>170</v>
      </c>
      <c r="R150">
        <v>170</v>
      </c>
      <c r="U150">
        <v>175</v>
      </c>
      <c r="V150">
        <f t="shared" si="24"/>
        <v>175</v>
      </c>
      <c r="W150" t="s">
        <v>176</v>
      </c>
    </row>
    <row r="151" spans="1:23" x14ac:dyDescent="0.3">
      <c r="A151" t="s">
        <v>262</v>
      </c>
      <c r="B151" t="s">
        <v>195</v>
      </c>
      <c r="C151" t="s">
        <v>197</v>
      </c>
      <c r="D151" t="s">
        <v>65</v>
      </c>
      <c r="E151" t="s">
        <v>165</v>
      </c>
      <c r="F151" t="str">
        <f t="shared" si="5"/>
        <v>City - Single</v>
      </c>
      <c r="G151" t="s">
        <v>135</v>
      </c>
      <c r="H151">
        <v>2</v>
      </c>
      <c r="I151">
        <v>12000</v>
      </c>
      <c r="K151">
        <v>2550</v>
      </c>
      <c r="L151" s="12"/>
      <c r="M151">
        <v>62</v>
      </c>
      <c r="O151">
        <v>18000</v>
      </c>
      <c r="P151">
        <f t="shared" si="7"/>
        <v>226</v>
      </c>
      <c r="R151">
        <v>226</v>
      </c>
      <c r="U151">
        <v>105</v>
      </c>
      <c r="V151">
        <f t="shared" si="24"/>
        <v>105</v>
      </c>
      <c r="W151" t="s">
        <v>177</v>
      </c>
    </row>
    <row r="152" spans="1:23" x14ac:dyDescent="0.3">
      <c r="A152" t="s">
        <v>262</v>
      </c>
      <c r="B152" t="s">
        <v>195</v>
      </c>
      <c r="C152" t="s">
        <v>197</v>
      </c>
      <c r="D152" t="s">
        <v>65</v>
      </c>
      <c r="E152" t="s">
        <v>272</v>
      </c>
      <c r="F152" t="str">
        <f t="shared" si="5"/>
        <v>City - Artic.</v>
      </c>
      <c r="G152" t="s">
        <v>136</v>
      </c>
      <c r="H152">
        <v>3</v>
      </c>
      <c r="I152">
        <v>18000</v>
      </c>
      <c r="K152">
        <v>2550</v>
      </c>
      <c r="L152" s="12"/>
      <c r="M152">
        <v>104</v>
      </c>
      <c r="O152">
        <v>28000</v>
      </c>
      <c r="P152">
        <f t="shared" si="7"/>
        <v>452</v>
      </c>
      <c r="R152">
        <v>452</v>
      </c>
      <c r="U152">
        <v>105</v>
      </c>
      <c r="V152">
        <f t="shared" si="24"/>
        <v>105</v>
      </c>
      <c r="W152" t="s">
        <v>177</v>
      </c>
    </row>
    <row r="153" spans="1:23" x14ac:dyDescent="0.3">
      <c r="A153" t="s">
        <v>262</v>
      </c>
      <c r="B153" t="s">
        <v>195</v>
      </c>
      <c r="C153" t="s">
        <v>318</v>
      </c>
      <c r="D153" t="s">
        <v>65</v>
      </c>
      <c r="E153" t="s">
        <v>165</v>
      </c>
      <c r="F153" t="str">
        <f t="shared" si="5"/>
        <v>City - Single</v>
      </c>
      <c r="G153" t="s">
        <v>135</v>
      </c>
      <c r="H153">
        <v>2</v>
      </c>
      <c r="I153">
        <v>12000</v>
      </c>
      <c r="K153">
        <v>2550</v>
      </c>
      <c r="L153" s="12"/>
      <c r="M153">
        <v>75</v>
      </c>
      <c r="U153">
        <v>14</v>
      </c>
      <c r="V153">
        <f t="shared" si="24"/>
        <v>14</v>
      </c>
      <c r="W153" t="s">
        <v>177</v>
      </c>
    </row>
    <row r="154" spans="1:23" x14ac:dyDescent="0.3">
      <c r="A154" t="s">
        <v>262</v>
      </c>
      <c r="B154" t="s">
        <v>90</v>
      </c>
      <c r="C154" t="s">
        <v>198</v>
      </c>
      <c r="D154" t="s">
        <v>65</v>
      </c>
      <c r="E154" t="s">
        <v>272</v>
      </c>
      <c r="F154" t="str">
        <f t="shared" si="5"/>
        <v>City - Artic.</v>
      </c>
      <c r="G154" t="s">
        <v>136</v>
      </c>
      <c r="H154">
        <v>2</v>
      </c>
      <c r="I154">
        <v>18610</v>
      </c>
      <c r="K154">
        <v>2550</v>
      </c>
      <c r="L154" s="12"/>
      <c r="M154">
        <v>131</v>
      </c>
      <c r="N154">
        <v>18500</v>
      </c>
      <c r="O154">
        <v>29000</v>
      </c>
      <c r="P154">
        <f t="shared" si="7"/>
        <v>120</v>
      </c>
      <c r="R154">
        <v>120</v>
      </c>
      <c r="U154">
        <v>35</v>
      </c>
      <c r="V154">
        <f t="shared" si="24"/>
        <v>35</v>
      </c>
      <c r="W154" t="s">
        <v>177</v>
      </c>
    </row>
    <row r="155" spans="1:23" x14ac:dyDescent="0.3">
      <c r="A155" t="s">
        <v>262</v>
      </c>
      <c r="B155" t="s">
        <v>90</v>
      </c>
      <c r="C155" t="s">
        <v>198</v>
      </c>
      <c r="D155" t="s">
        <v>65</v>
      </c>
      <c r="E155" t="s">
        <v>272</v>
      </c>
      <c r="F155" t="str">
        <f t="shared" ref="F155" si="59">D155&amp;" - "&amp;E155</f>
        <v>City - Artic.</v>
      </c>
      <c r="G155" t="s">
        <v>136</v>
      </c>
      <c r="H155">
        <v>2</v>
      </c>
      <c r="I155">
        <v>18610</v>
      </c>
      <c r="K155">
        <v>2550</v>
      </c>
      <c r="L155" s="12"/>
      <c r="M155">
        <v>131</v>
      </c>
      <c r="N155">
        <v>18500</v>
      </c>
      <c r="O155">
        <v>29000</v>
      </c>
      <c r="P155">
        <f t="shared" ref="P155" si="60">SUM(Q155:R155)</f>
        <v>120</v>
      </c>
      <c r="R155">
        <v>120</v>
      </c>
      <c r="U155">
        <v>28</v>
      </c>
      <c r="V155">
        <f t="shared" si="24"/>
        <v>28</v>
      </c>
      <c r="W155" t="s">
        <v>177</v>
      </c>
    </row>
    <row r="156" spans="1:23" x14ac:dyDescent="0.3">
      <c r="A156" t="s">
        <v>262</v>
      </c>
      <c r="B156" t="s">
        <v>90</v>
      </c>
      <c r="C156" t="s">
        <v>198</v>
      </c>
      <c r="D156" t="s">
        <v>65</v>
      </c>
      <c r="E156" t="s">
        <v>272</v>
      </c>
      <c r="F156" t="str">
        <f t="shared" si="5"/>
        <v>City - Artic.</v>
      </c>
      <c r="G156" t="s">
        <v>135</v>
      </c>
      <c r="H156">
        <v>2</v>
      </c>
      <c r="I156">
        <v>23820</v>
      </c>
      <c r="K156">
        <v>2550</v>
      </c>
      <c r="L156" s="12"/>
      <c r="M156">
        <v>149</v>
      </c>
      <c r="N156">
        <v>24000</v>
      </c>
      <c r="O156">
        <v>36500</v>
      </c>
      <c r="P156">
        <f t="shared" si="7"/>
        <v>320</v>
      </c>
      <c r="R156">
        <v>320</v>
      </c>
      <c r="U156">
        <v>20</v>
      </c>
      <c r="V156">
        <f t="shared" si="24"/>
        <v>20</v>
      </c>
      <c r="W156" t="s">
        <v>177</v>
      </c>
    </row>
    <row r="157" spans="1:23" x14ac:dyDescent="0.3">
      <c r="A157" t="s">
        <v>262</v>
      </c>
      <c r="B157" t="s">
        <v>90</v>
      </c>
      <c r="C157" t="s">
        <v>283</v>
      </c>
      <c r="D157" t="s">
        <v>65</v>
      </c>
      <c r="E157" t="s">
        <v>270</v>
      </c>
      <c r="F157" t="str">
        <f t="shared" si="5"/>
        <v>City - Midi</v>
      </c>
      <c r="G157" t="s">
        <v>135</v>
      </c>
      <c r="H157">
        <v>2</v>
      </c>
      <c r="I157">
        <v>9650</v>
      </c>
      <c r="K157">
        <v>2550</v>
      </c>
      <c r="L157" s="12"/>
      <c r="M157">
        <v>55</v>
      </c>
      <c r="U157">
        <v>37</v>
      </c>
      <c r="V157">
        <f t="shared" si="24"/>
        <v>37</v>
      </c>
      <c r="W157" t="s">
        <v>269</v>
      </c>
    </row>
    <row r="158" spans="1:23" x14ac:dyDescent="0.3">
      <c r="A158" t="s">
        <v>262</v>
      </c>
      <c r="B158" t="s">
        <v>90</v>
      </c>
      <c r="C158" t="s">
        <v>313</v>
      </c>
      <c r="D158" t="s">
        <v>65</v>
      </c>
      <c r="E158" t="s">
        <v>165</v>
      </c>
      <c r="F158" t="str">
        <f t="shared" si="5"/>
        <v>City - Single</v>
      </c>
      <c r="G158" t="s">
        <v>135</v>
      </c>
      <c r="H158">
        <v>2</v>
      </c>
      <c r="I158">
        <v>12000</v>
      </c>
      <c r="K158">
        <v>2550</v>
      </c>
      <c r="L158" s="12"/>
      <c r="M158">
        <v>86</v>
      </c>
      <c r="U158">
        <v>23</v>
      </c>
      <c r="V158">
        <f t="shared" si="24"/>
        <v>23</v>
      </c>
      <c r="W158" t="s">
        <v>177</v>
      </c>
    </row>
    <row r="159" spans="1:23" x14ac:dyDescent="0.3">
      <c r="A159" t="s">
        <v>262</v>
      </c>
      <c r="B159" t="s">
        <v>55</v>
      </c>
      <c r="C159" t="s">
        <v>284</v>
      </c>
      <c r="D159" t="s">
        <v>65</v>
      </c>
      <c r="E159" t="s">
        <v>165</v>
      </c>
      <c r="F159" t="str">
        <f t="shared" si="5"/>
        <v>City - Single</v>
      </c>
      <c r="G159" t="s">
        <v>135</v>
      </c>
      <c r="H159">
        <v>2</v>
      </c>
      <c r="I159">
        <v>12000</v>
      </c>
      <c r="K159">
        <v>2550</v>
      </c>
      <c r="L159" s="12"/>
      <c r="M159">
        <v>94</v>
      </c>
      <c r="U159">
        <v>19</v>
      </c>
      <c r="V159">
        <f t="shared" si="24"/>
        <v>19</v>
      </c>
      <c r="W159" t="s">
        <v>269</v>
      </c>
    </row>
    <row r="160" spans="1:23" x14ac:dyDescent="0.3">
      <c r="A160" t="s">
        <v>262</v>
      </c>
      <c r="B160" t="s">
        <v>58</v>
      </c>
      <c r="C160" t="s">
        <v>199</v>
      </c>
      <c r="D160" t="s">
        <v>65</v>
      </c>
      <c r="E160" t="s">
        <v>270</v>
      </c>
      <c r="F160" t="str">
        <f t="shared" si="5"/>
        <v>City - Midi</v>
      </c>
      <c r="G160" t="s">
        <v>135</v>
      </c>
      <c r="H160">
        <v>2</v>
      </c>
      <c r="I160">
        <v>9950</v>
      </c>
      <c r="K160">
        <v>2550</v>
      </c>
      <c r="L160" s="12"/>
      <c r="M160">
        <v>60</v>
      </c>
      <c r="O160">
        <v>14440</v>
      </c>
      <c r="P160">
        <f t="shared" si="7"/>
        <v>153</v>
      </c>
      <c r="R160">
        <v>153</v>
      </c>
      <c r="U160">
        <v>80</v>
      </c>
      <c r="V160">
        <f t="shared" si="24"/>
        <v>80</v>
      </c>
      <c r="W160" t="s">
        <v>269</v>
      </c>
    </row>
    <row r="161" spans="1:23" x14ac:dyDescent="0.3">
      <c r="A161" t="s">
        <v>262</v>
      </c>
      <c r="B161" t="s">
        <v>58</v>
      </c>
      <c r="C161" t="s">
        <v>200</v>
      </c>
      <c r="D161" t="s">
        <v>65</v>
      </c>
      <c r="E161" t="s">
        <v>165</v>
      </c>
      <c r="F161" t="str">
        <f t="shared" si="5"/>
        <v>City - Single</v>
      </c>
      <c r="G161" t="s">
        <v>135</v>
      </c>
      <c r="H161">
        <v>2</v>
      </c>
      <c r="I161">
        <v>12000</v>
      </c>
      <c r="K161">
        <v>2550</v>
      </c>
      <c r="L161" s="12"/>
      <c r="M161">
        <v>92</v>
      </c>
      <c r="O161">
        <v>19500</v>
      </c>
      <c r="P161">
        <f t="shared" si="7"/>
        <v>153</v>
      </c>
      <c r="R161">
        <v>153</v>
      </c>
      <c r="U161">
        <v>240</v>
      </c>
      <c r="V161">
        <f t="shared" si="24"/>
        <v>240</v>
      </c>
      <c r="W161" t="s">
        <v>176</v>
      </c>
    </row>
    <row r="162" spans="1:23" x14ac:dyDescent="0.3">
      <c r="A162" t="s">
        <v>262</v>
      </c>
      <c r="B162" t="s">
        <v>58</v>
      </c>
      <c r="C162" t="s">
        <v>200</v>
      </c>
      <c r="D162" t="s">
        <v>65</v>
      </c>
      <c r="E162" t="s">
        <v>165</v>
      </c>
      <c r="F162" t="str">
        <f t="shared" ref="F162" si="61">D162&amp;" - "&amp;E162</f>
        <v>City - Single</v>
      </c>
      <c r="G162" t="s">
        <v>135</v>
      </c>
      <c r="H162">
        <v>2</v>
      </c>
      <c r="I162">
        <v>12000</v>
      </c>
      <c r="K162">
        <v>2550</v>
      </c>
      <c r="L162" s="12"/>
      <c r="M162">
        <v>92</v>
      </c>
      <c r="O162">
        <v>19500</v>
      </c>
      <c r="P162">
        <f t="shared" ref="P162" si="62">SUM(Q162:R162)</f>
        <v>153</v>
      </c>
      <c r="R162">
        <v>153</v>
      </c>
      <c r="U162">
        <v>62.5</v>
      </c>
      <c r="V162">
        <f t="shared" si="24"/>
        <v>62.5</v>
      </c>
      <c r="W162" t="s">
        <v>269</v>
      </c>
    </row>
    <row r="163" spans="1:23" x14ac:dyDescent="0.3">
      <c r="A163" t="s">
        <v>262</v>
      </c>
      <c r="B163" t="s">
        <v>58</v>
      </c>
      <c r="C163" t="s">
        <v>201</v>
      </c>
      <c r="D163" t="s">
        <v>65</v>
      </c>
      <c r="E163" t="s">
        <v>272</v>
      </c>
      <c r="F163" t="str">
        <f t="shared" si="5"/>
        <v>City - Artic.</v>
      </c>
      <c r="G163" t="s">
        <v>136</v>
      </c>
      <c r="H163">
        <v>3</v>
      </c>
      <c r="I163">
        <v>18000</v>
      </c>
      <c r="K163">
        <v>2550</v>
      </c>
      <c r="L163" s="12"/>
      <c r="M163">
        <v>145</v>
      </c>
      <c r="O163">
        <v>29000</v>
      </c>
      <c r="P163">
        <f t="shared" si="7"/>
        <v>210</v>
      </c>
      <c r="R163">
        <v>210</v>
      </c>
      <c r="U163">
        <v>180</v>
      </c>
      <c r="V163">
        <f t="shared" si="24"/>
        <v>180</v>
      </c>
      <c r="W163" t="s">
        <v>269</v>
      </c>
    </row>
    <row r="164" spans="1:23" x14ac:dyDescent="0.3">
      <c r="A164" t="s">
        <v>262</v>
      </c>
      <c r="B164" t="s">
        <v>58</v>
      </c>
      <c r="C164" t="s">
        <v>201</v>
      </c>
      <c r="D164" t="s">
        <v>65</v>
      </c>
      <c r="E164" t="s">
        <v>272</v>
      </c>
      <c r="F164" t="str">
        <f t="shared" ref="F164" si="63">D164&amp;" - "&amp;E164</f>
        <v>City - Artic.</v>
      </c>
      <c r="G164" t="s">
        <v>136</v>
      </c>
      <c r="H164">
        <v>3</v>
      </c>
      <c r="I164">
        <v>18000</v>
      </c>
      <c r="K164">
        <v>2550</v>
      </c>
      <c r="L164" s="12"/>
      <c r="M164">
        <v>139</v>
      </c>
      <c r="O164">
        <v>29000</v>
      </c>
      <c r="P164">
        <f t="shared" ref="P164" si="64">SUM(Q164:R164)</f>
        <v>210</v>
      </c>
      <c r="R164">
        <v>210</v>
      </c>
      <c r="U164">
        <v>123</v>
      </c>
      <c r="V164">
        <f t="shared" si="24"/>
        <v>123</v>
      </c>
      <c r="W164" t="s">
        <v>269</v>
      </c>
    </row>
    <row r="165" spans="1:23" x14ac:dyDescent="0.3">
      <c r="A165" t="s">
        <v>262</v>
      </c>
      <c r="B165" t="s">
        <v>55</v>
      </c>
      <c r="C165" t="s">
        <v>221</v>
      </c>
      <c r="D165" t="s">
        <v>65</v>
      </c>
      <c r="E165" t="s">
        <v>165</v>
      </c>
      <c r="F165" t="str">
        <f t="shared" si="5"/>
        <v>City - Single</v>
      </c>
      <c r="G165" t="s">
        <v>135</v>
      </c>
      <c r="H165">
        <v>2</v>
      </c>
      <c r="I165">
        <v>12000</v>
      </c>
      <c r="K165">
        <v>2550</v>
      </c>
      <c r="L165" s="12"/>
      <c r="M165">
        <v>105</v>
      </c>
      <c r="O165">
        <v>12000</v>
      </c>
      <c r="P165">
        <f t="shared" si="7"/>
        <v>155</v>
      </c>
      <c r="R165">
        <v>155</v>
      </c>
      <c r="U165">
        <v>76</v>
      </c>
      <c r="V165">
        <f t="shared" si="24"/>
        <v>76</v>
      </c>
      <c r="W165" t="s">
        <v>177</v>
      </c>
    </row>
    <row r="166" spans="1:23" x14ac:dyDescent="0.3">
      <c r="A166" t="s">
        <v>262</v>
      </c>
      <c r="B166" t="s">
        <v>285</v>
      </c>
      <c r="C166" t="s">
        <v>286</v>
      </c>
      <c r="D166" t="s">
        <v>65</v>
      </c>
      <c r="E166" t="s">
        <v>165</v>
      </c>
      <c r="F166" t="str">
        <f t="shared" ref="F166" si="65">D166&amp;" - "&amp;E166</f>
        <v>City - Single</v>
      </c>
      <c r="G166" t="s">
        <v>135</v>
      </c>
      <c r="H166">
        <v>2</v>
      </c>
      <c r="I166">
        <v>12000</v>
      </c>
      <c r="K166">
        <v>2550</v>
      </c>
      <c r="L166" s="12"/>
      <c r="M166">
        <v>91</v>
      </c>
      <c r="U166">
        <v>32</v>
      </c>
      <c r="V166">
        <f t="shared" si="24"/>
        <v>32</v>
      </c>
      <c r="W166" t="s">
        <v>269</v>
      </c>
    </row>
    <row r="167" spans="1:23" x14ac:dyDescent="0.3">
      <c r="A167" t="s">
        <v>262</v>
      </c>
      <c r="B167" t="s">
        <v>187</v>
      </c>
      <c r="C167" t="s">
        <v>287</v>
      </c>
      <c r="D167" t="s">
        <v>65</v>
      </c>
      <c r="E167" t="s">
        <v>270</v>
      </c>
      <c r="F167" t="str">
        <f t="shared" ref="F167" si="66">D167&amp;" - "&amp;E167</f>
        <v>City - Midi</v>
      </c>
      <c r="G167" t="s">
        <v>135</v>
      </c>
      <c r="H167">
        <v>2</v>
      </c>
      <c r="I167">
        <v>9700</v>
      </c>
      <c r="K167">
        <v>2550</v>
      </c>
      <c r="L167" s="12"/>
      <c r="M167">
        <v>69</v>
      </c>
      <c r="N167">
        <v>7600</v>
      </c>
      <c r="U167">
        <v>72</v>
      </c>
      <c r="V167">
        <f t="shared" si="24"/>
        <v>72</v>
      </c>
      <c r="W167" t="s">
        <v>269</v>
      </c>
    </row>
    <row r="168" spans="1:23" x14ac:dyDescent="0.3">
      <c r="A168" t="s">
        <v>262</v>
      </c>
      <c r="B168" t="s">
        <v>187</v>
      </c>
      <c r="C168" t="s">
        <v>189</v>
      </c>
      <c r="D168" t="s">
        <v>65</v>
      </c>
      <c r="E168" t="s">
        <v>270</v>
      </c>
      <c r="F168" t="str">
        <f t="shared" ref="F168:F171" si="67">D168&amp;" - "&amp;E168</f>
        <v>City - Midi</v>
      </c>
      <c r="G168" t="s">
        <v>135</v>
      </c>
      <c r="H168">
        <v>2</v>
      </c>
      <c r="I168">
        <v>10300</v>
      </c>
      <c r="K168">
        <v>2550</v>
      </c>
      <c r="L168" s="12"/>
      <c r="M168">
        <v>69</v>
      </c>
      <c r="U168">
        <v>172</v>
      </c>
      <c r="V168">
        <f t="shared" si="24"/>
        <v>172</v>
      </c>
      <c r="W168" t="s">
        <v>176</v>
      </c>
    </row>
    <row r="169" spans="1:23" x14ac:dyDescent="0.3">
      <c r="A169" t="s">
        <v>262</v>
      </c>
      <c r="B169" t="s">
        <v>187</v>
      </c>
      <c r="C169" t="s">
        <v>188</v>
      </c>
      <c r="D169" t="s">
        <v>65</v>
      </c>
      <c r="E169" t="s">
        <v>165</v>
      </c>
      <c r="F169" t="str">
        <f t="shared" si="67"/>
        <v>City - Single</v>
      </c>
      <c r="G169" t="s">
        <v>135</v>
      </c>
      <c r="H169">
        <v>2</v>
      </c>
      <c r="I169">
        <v>11100</v>
      </c>
      <c r="K169">
        <v>2550</v>
      </c>
      <c r="L169" s="12"/>
      <c r="M169">
        <v>93</v>
      </c>
      <c r="N169">
        <v>10100</v>
      </c>
      <c r="U169">
        <v>172</v>
      </c>
      <c r="V169">
        <f t="shared" si="24"/>
        <v>172</v>
      </c>
      <c r="W169" t="s">
        <v>269</v>
      </c>
    </row>
    <row r="170" spans="1:23" x14ac:dyDescent="0.3">
      <c r="A170" t="s">
        <v>262</v>
      </c>
      <c r="B170" t="s">
        <v>187</v>
      </c>
      <c r="C170" t="s">
        <v>289</v>
      </c>
      <c r="D170" t="s">
        <v>65</v>
      </c>
      <c r="E170" t="s">
        <v>165</v>
      </c>
      <c r="F170" t="str">
        <f t="shared" si="67"/>
        <v>City - Single</v>
      </c>
      <c r="G170" t="s">
        <v>135</v>
      </c>
      <c r="H170">
        <v>2</v>
      </c>
      <c r="I170">
        <v>12000</v>
      </c>
      <c r="K170">
        <v>2550</v>
      </c>
      <c r="L170" s="12"/>
      <c r="M170">
        <v>102</v>
      </c>
      <c r="U170">
        <v>225</v>
      </c>
      <c r="V170">
        <f t="shared" si="24"/>
        <v>225</v>
      </c>
      <c r="W170" t="s">
        <v>269</v>
      </c>
    </row>
    <row r="171" spans="1:23" x14ac:dyDescent="0.3">
      <c r="A171" t="s">
        <v>262</v>
      </c>
      <c r="B171" t="s">
        <v>324</v>
      </c>
      <c r="C171" t="s">
        <v>325</v>
      </c>
      <c r="D171" t="s">
        <v>65</v>
      </c>
      <c r="E171" t="s">
        <v>272</v>
      </c>
      <c r="F171" t="str">
        <f t="shared" si="67"/>
        <v>City - Artic.</v>
      </c>
      <c r="G171" t="s">
        <v>136</v>
      </c>
      <c r="H171">
        <v>3</v>
      </c>
      <c r="I171">
        <v>18750</v>
      </c>
      <c r="K171">
        <v>2550</v>
      </c>
      <c r="L171" s="12"/>
      <c r="M171">
        <v>133</v>
      </c>
      <c r="U171">
        <v>40</v>
      </c>
      <c r="V171">
        <f t="shared" si="24"/>
        <v>40</v>
      </c>
      <c r="W171" t="s">
        <v>269</v>
      </c>
    </row>
    <row r="172" spans="1:23" x14ac:dyDescent="0.3">
      <c r="A172" t="s">
        <v>262</v>
      </c>
      <c r="B172" t="s">
        <v>293</v>
      </c>
      <c r="C172" t="s">
        <v>294</v>
      </c>
      <c r="D172" t="s">
        <v>65</v>
      </c>
      <c r="E172" t="s">
        <v>165</v>
      </c>
      <c r="F172" t="str">
        <f t="shared" ref="F172" si="68">D172&amp;" - "&amp;E172</f>
        <v>City - Single</v>
      </c>
      <c r="G172" t="s">
        <v>135</v>
      </c>
      <c r="H172">
        <v>2</v>
      </c>
      <c r="I172">
        <v>12000</v>
      </c>
      <c r="K172">
        <v>2550</v>
      </c>
      <c r="L172" s="12"/>
      <c r="M172">
        <v>92</v>
      </c>
      <c r="U172">
        <v>230</v>
      </c>
      <c r="V172">
        <f t="shared" si="24"/>
        <v>230</v>
      </c>
      <c r="W172" t="s">
        <v>176</v>
      </c>
    </row>
    <row r="173" spans="1:23" x14ac:dyDescent="0.3">
      <c r="A173" t="s">
        <v>262</v>
      </c>
      <c r="B173" t="s">
        <v>293</v>
      </c>
      <c r="C173" t="s">
        <v>294</v>
      </c>
      <c r="D173" t="s">
        <v>65</v>
      </c>
      <c r="E173" t="s">
        <v>165</v>
      </c>
      <c r="F173" t="str">
        <f t="shared" ref="F173" si="69">D173&amp;" - "&amp;E173</f>
        <v>City - Single</v>
      </c>
      <c r="G173" t="s">
        <v>135</v>
      </c>
      <c r="H173">
        <v>2</v>
      </c>
      <c r="I173">
        <v>12000</v>
      </c>
      <c r="K173">
        <v>2550</v>
      </c>
      <c r="L173" s="12"/>
      <c r="M173">
        <v>77</v>
      </c>
      <c r="U173">
        <v>295</v>
      </c>
      <c r="V173">
        <f t="shared" si="24"/>
        <v>295</v>
      </c>
      <c r="W173" t="s">
        <v>176</v>
      </c>
    </row>
    <row r="174" spans="1:23" x14ac:dyDescent="0.3">
      <c r="A174" t="s">
        <v>262</v>
      </c>
      <c r="B174" t="s">
        <v>253</v>
      </c>
      <c r="C174" t="s">
        <v>278</v>
      </c>
      <c r="D174" t="s">
        <v>65</v>
      </c>
      <c r="E174" t="s">
        <v>272</v>
      </c>
      <c r="F174" t="str">
        <f t="shared" si="5"/>
        <v>City - Artic.</v>
      </c>
      <c r="G174" t="s">
        <v>136</v>
      </c>
      <c r="H174">
        <v>3</v>
      </c>
      <c r="I174">
        <v>18540</v>
      </c>
      <c r="J174">
        <v>3380</v>
      </c>
      <c r="K174">
        <v>2550</v>
      </c>
      <c r="L174" s="12">
        <f t="shared" si="6"/>
        <v>8.6189999999999998</v>
      </c>
      <c r="M174">
        <v>123</v>
      </c>
      <c r="N174">
        <v>21112</v>
      </c>
      <c r="P174">
        <v>246</v>
      </c>
      <c r="R174">
        <v>246</v>
      </c>
      <c r="U174">
        <v>26</v>
      </c>
      <c r="V174">
        <f t="shared" si="24"/>
        <v>26</v>
      </c>
      <c r="W174" t="s">
        <v>177</v>
      </c>
    </row>
    <row r="175" spans="1:23" x14ac:dyDescent="0.3">
      <c r="A175" t="s">
        <v>262</v>
      </c>
      <c r="B175" t="s">
        <v>253</v>
      </c>
      <c r="C175" t="s">
        <v>279</v>
      </c>
      <c r="D175" t="s">
        <v>65</v>
      </c>
      <c r="E175" t="s">
        <v>270</v>
      </c>
      <c r="F175" t="str">
        <f t="shared" si="5"/>
        <v>City - Midi</v>
      </c>
      <c r="G175" t="s">
        <v>135</v>
      </c>
      <c r="H175">
        <v>2</v>
      </c>
      <c r="I175">
        <v>10800</v>
      </c>
      <c r="J175">
        <v>3300</v>
      </c>
      <c r="K175">
        <v>2550</v>
      </c>
      <c r="L175" s="12">
        <f t="shared" si="6"/>
        <v>8.4149999999999991</v>
      </c>
      <c r="M175">
        <v>67</v>
      </c>
      <c r="N175">
        <v>12519</v>
      </c>
      <c r="P175">
        <v>160</v>
      </c>
      <c r="R175">
        <v>160</v>
      </c>
      <c r="U175">
        <v>350</v>
      </c>
      <c r="V175">
        <f t="shared" si="24"/>
        <v>350</v>
      </c>
      <c r="W175" t="s">
        <v>176</v>
      </c>
    </row>
    <row r="176" spans="1:23" x14ac:dyDescent="0.3">
      <c r="A176" t="s">
        <v>262</v>
      </c>
      <c r="B176" t="s">
        <v>253</v>
      </c>
      <c r="C176" t="s">
        <v>279</v>
      </c>
      <c r="D176" t="s">
        <v>65</v>
      </c>
      <c r="E176" t="s">
        <v>165</v>
      </c>
      <c r="F176" t="str">
        <f t="shared" si="5"/>
        <v>City - Single</v>
      </c>
      <c r="G176" t="s">
        <v>135</v>
      </c>
      <c r="H176">
        <v>2</v>
      </c>
      <c r="I176">
        <v>12240</v>
      </c>
      <c r="J176">
        <v>3300</v>
      </c>
      <c r="K176">
        <v>2550</v>
      </c>
      <c r="L176" s="12">
        <f t="shared" si="6"/>
        <v>8.4149999999999991</v>
      </c>
      <c r="M176">
        <v>88</v>
      </c>
      <c r="N176">
        <v>13086</v>
      </c>
      <c r="P176">
        <v>160</v>
      </c>
      <c r="R176">
        <v>160</v>
      </c>
      <c r="U176">
        <v>350</v>
      </c>
      <c r="V176">
        <f t="shared" si="24"/>
        <v>350</v>
      </c>
      <c r="W176" t="s">
        <v>176</v>
      </c>
    </row>
    <row r="177" spans="1:23" x14ac:dyDescent="0.3">
      <c r="A177" t="s">
        <v>262</v>
      </c>
      <c r="B177" t="s">
        <v>253</v>
      </c>
      <c r="C177" t="s">
        <v>279</v>
      </c>
      <c r="D177" t="s">
        <v>65</v>
      </c>
      <c r="E177" t="s">
        <v>272</v>
      </c>
      <c r="F177" t="str">
        <f t="shared" si="5"/>
        <v>City - Artic.</v>
      </c>
      <c r="G177" t="s">
        <v>136</v>
      </c>
      <c r="H177">
        <v>3</v>
      </c>
      <c r="I177">
        <v>18290</v>
      </c>
      <c r="J177">
        <v>3300</v>
      </c>
      <c r="K177">
        <v>2550</v>
      </c>
      <c r="L177" s="12">
        <f t="shared" si="6"/>
        <v>8.4149999999999991</v>
      </c>
      <c r="M177">
        <v>123</v>
      </c>
      <c r="N177">
        <v>20276</v>
      </c>
      <c r="P177">
        <v>320</v>
      </c>
      <c r="R177">
        <v>320</v>
      </c>
      <c r="U177">
        <v>525</v>
      </c>
      <c r="V177">
        <f t="shared" si="24"/>
        <v>525</v>
      </c>
      <c r="W177" t="s">
        <v>176</v>
      </c>
    </row>
    <row r="178" spans="1:23" x14ac:dyDescent="0.3">
      <c r="A178" t="s">
        <v>43</v>
      </c>
      <c r="B178" t="s">
        <v>263</v>
      </c>
      <c r="C178" t="s">
        <v>264</v>
      </c>
      <c r="D178" t="s">
        <v>65</v>
      </c>
      <c r="E178" t="s">
        <v>165</v>
      </c>
      <c r="F178" t="str">
        <f t="shared" si="5"/>
        <v>City - Single</v>
      </c>
      <c r="G178" t="s">
        <v>135</v>
      </c>
      <c r="H178">
        <v>2</v>
      </c>
      <c r="I178">
        <v>12000</v>
      </c>
      <c r="J178">
        <v>3373</v>
      </c>
      <c r="K178">
        <v>2550</v>
      </c>
      <c r="L178" s="12">
        <f t="shared" si="6"/>
        <v>8.6011500000000005</v>
      </c>
      <c r="M178">
        <v>88</v>
      </c>
      <c r="P178">
        <f t="shared" si="7"/>
        <v>205</v>
      </c>
      <c r="Q178">
        <v>205</v>
      </c>
    </row>
    <row r="179" spans="1:23" x14ac:dyDescent="0.3">
      <c r="A179" t="s">
        <v>43</v>
      </c>
      <c r="B179" t="s">
        <v>265</v>
      </c>
      <c r="C179" t="s">
        <v>266</v>
      </c>
      <c r="D179" t="s">
        <v>65</v>
      </c>
      <c r="E179" t="s">
        <v>165</v>
      </c>
      <c r="F179" t="str">
        <f t="shared" si="5"/>
        <v>City - Single</v>
      </c>
      <c r="G179" t="s">
        <v>135</v>
      </c>
      <c r="H179">
        <v>2</v>
      </c>
      <c r="L179" s="12"/>
      <c r="M179">
        <v>48</v>
      </c>
      <c r="N179">
        <v>15370</v>
      </c>
      <c r="P179">
        <f t="shared" si="7"/>
        <v>208</v>
      </c>
      <c r="Q179">
        <v>208</v>
      </c>
    </row>
    <row r="180" spans="1:23" x14ac:dyDescent="0.3">
      <c r="A180" t="s">
        <v>43</v>
      </c>
      <c r="B180" t="s">
        <v>253</v>
      </c>
      <c r="C180" t="s">
        <v>277</v>
      </c>
      <c r="D180" t="s">
        <v>65</v>
      </c>
      <c r="E180" t="s">
        <v>165</v>
      </c>
      <c r="F180" t="str">
        <f t="shared" ref="F180:F181" si="70">D180&amp;" - "&amp;E180</f>
        <v>City - Single</v>
      </c>
      <c r="G180" t="s">
        <v>135</v>
      </c>
      <c r="H180">
        <v>2</v>
      </c>
      <c r="I180">
        <v>12500</v>
      </c>
      <c r="J180">
        <v>3380</v>
      </c>
      <c r="K180">
        <v>2550</v>
      </c>
      <c r="L180" s="12">
        <f t="shared" si="6"/>
        <v>8.6189999999999998</v>
      </c>
      <c r="M180">
        <v>83</v>
      </c>
      <c r="N180">
        <v>13426</v>
      </c>
      <c r="P180">
        <v>200</v>
      </c>
      <c r="Q180">
        <v>200</v>
      </c>
    </row>
    <row r="181" spans="1:23" x14ac:dyDescent="0.3">
      <c r="A181" t="s">
        <v>43</v>
      </c>
      <c r="B181" t="s">
        <v>253</v>
      </c>
      <c r="C181" t="s">
        <v>277</v>
      </c>
      <c r="D181" t="s">
        <v>65</v>
      </c>
      <c r="E181" t="s">
        <v>272</v>
      </c>
      <c r="F181" t="str">
        <f t="shared" si="70"/>
        <v>City - Artic.</v>
      </c>
      <c r="G181" t="s">
        <v>136</v>
      </c>
      <c r="H181">
        <v>3</v>
      </c>
      <c r="I181">
        <v>18540</v>
      </c>
      <c r="J181">
        <v>3380</v>
      </c>
      <c r="K181">
        <v>2550</v>
      </c>
      <c r="L181" s="12">
        <f t="shared" si="6"/>
        <v>8.6189999999999998</v>
      </c>
      <c r="M181">
        <v>123</v>
      </c>
      <c r="N181">
        <v>19640</v>
      </c>
      <c r="P181">
        <v>300</v>
      </c>
      <c r="Q181">
        <v>300</v>
      </c>
    </row>
  </sheetData>
  <autoFilter ref="A1:W18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workbookViewId="0">
      <selection activeCell="A2" sqref="A2:O68"/>
    </sheetView>
  </sheetViews>
  <sheetFormatPr defaultRowHeight="14.4" x14ac:dyDescent="0.3"/>
  <cols>
    <col min="1" max="1" width="14.88671875" bestFit="1" customWidth="1"/>
    <col min="2" max="2" width="16" bestFit="1" customWidth="1"/>
    <col min="3" max="3" width="8.21875" customWidth="1"/>
    <col min="4" max="4" width="12.5546875" customWidth="1"/>
    <col min="5" max="5" width="11.109375" bestFit="1" customWidth="1"/>
    <col min="6" max="6" width="11.6640625" bestFit="1" customWidth="1"/>
    <col min="10" max="10" width="13.44140625" bestFit="1" customWidth="1"/>
    <col min="11" max="11" width="8.77734375" customWidth="1"/>
    <col min="12" max="12" width="12.5546875" bestFit="1" customWidth="1"/>
    <col min="13" max="13" width="10.88671875" bestFit="1" customWidth="1"/>
    <col min="14" max="14" width="17.21875" bestFit="1" customWidth="1"/>
    <col min="15" max="15" width="17.21875" style="3" customWidth="1"/>
    <col min="16" max="16" width="11.5546875" customWidth="1"/>
    <col min="17" max="17" width="16" customWidth="1"/>
  </cols>
  <sheetData>
    <row r="1" spans="1:18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86</v>
      </c>
      <c r="O1" s="19" t="s">
        <v>243</v>
      </c>
      <c r="P1" s="2" t="s">
        <v>131</v>
      </c>
      <c r="Q1" s="2" t="s">
        <v>132</v>
      </c>
      <c r="R1" s="2" t="s">
        <v>54</v>
      </c>
    </row>
    <row r="2" spans="1:18" x14ac:dyDescent="0.3">
      <c r="A2" t="s">
        <v>61</v>
      </c>
      <c r="B2" t="s">
        <v>62</v>
      </c>
      <c r="C2" t="s">
        <v>65</v>
      </c>
      <c r="D2" t="s">
        <v>92</v>
      </c>
      <c r="E2" t="s">
        <v>135</v>
      </c>
      <c r="F2">
        <v>2</v>
      </c>
      <c r="G2">
        <v>12135</v>
      </c>
      <c r="H2">
        <v>3130</v>
      </c>
      <c r="I2">
        <v>2550</v>
      </c>
      <c r="J2">
        <v>105</v>
      </c>
      <c r="L2">
        <v>19000</v>
      </c>
      <c r="M2">
        <v>220</v>
      </c>
      <c r="N2">
        <v>260</v>
      </c>
      <c r="O2" s="3">
        <f>N2*0.85</f>
        <v>221</v>
      </c>
      <c r="P2">
        <v>32</v>
      </c>
      <c r="Q2">
        <v>38</v>
      </c>
    </row>
    <row r="3" spans="1:18" x14ac:dyDescent="0.3">
      <c r="A3" t="s">
        <v>63</v>
      </c>
      <c r="B3" t="s">
        <v>83</v>
      </c>
      <c r="C3" t="s">
        <v>74</v>
      </c>
      <c r="D3" t="s">
        <v>92</v>
      </c>
      <c r="E3" t="s">
        <v>135</v>
      </c>
      <c r="F3">
        <v>3</v>
      </c>
      <c r="G3">
        <v>13115</v>
      </c>
      <c r="H3">
        <v>3770</v>
      </c>
      <c r="I3">
        <v>2550</v>
      </c>
      <c r="J3">
        <v>55</v>
      </c>
      <c r="M3">
        <v>335</v>
      </c>
      <c r="N3">
        <v>480</v>
      </c>
      <c r="O3" s="3">
        <f t="shared" ref="O3:O66" si="0">N3*0.85</f>
        <v>408</v>
      </c>
    </row>
    <row r="4" spans="1:18" x14ac:dyDescent="0.3">
      <c r="A4" t="s">
        <v>61</v>
      </c>
      <c r="B4" t="s">
        <v>64</v>
      </c>
      <c r="C4" t="s">
        <v>65</v>
      </c>
      <c r="D4" t="s">
        <v>92</v>
      </c>
      <c r="E4" t="s">
        <v>135</v>
      </c>
      <c r="F4">
        <v>2</v>
      </c>
      <c r="G4">
        <v>12134</v>
      </c>
      <c r="H4">
        <v>3120</v>
      </c>
      <c r="I4">
        <v>2550</v>
      </c>
      <c r="J4">
        <v>101</v>
      </c>
      <c r="L4">
        <v>19500</v>
      </c>
      <c r="M4">
        <v>220</v>
      </c>
      <c r="N4">
        <v>250</v>
      </c>
      <c r="O4" s="3">
        <f t="shared" si="0"/>
        <v>212.5</v>
      </c>
    </row>
    <row r="5" spans="1:18" x14ac:dyDescent="0.3">
      <c r="A5" t="s">
        <v>63</v>
      </c>
      <c r="B5" t="s">
        <v>66</v>
      </c>
      <c r="C5" t="s">
        <v>65</v>
      </c>
      <c r="D5" t="s">
        <v>92</v>
      </c>
      <c r="E5" t="s">
        <v>135</v>
      </c>
      <c r="F5">
        <v>3</v>
      </c>
      <c r="G5">
        <v>14950</v>
      </c>
      <c r="H5">
        <v>3200</v>
      </c>
      <c r="I5">
        <v>2550</v>
      </c>
      <c r="J5">
        <v>59</v>
      </c>
      <c r="L5">
        <v>20000</v>
      </c>
      <c r="O5"/>
    </row>
    <row r="6" spans="1:18" x14ac:dyDescent="0.3">
      <c r="A6" t="s">
        <v>67</v>
      </c>
      <c r="B6" t="s">
        <v>68</v>
      </c>
      <c r="C6" t="s">
        <v>74</v>
      </c>
      <c r="D6" t="s">
        <v>92</v>
      </c>
      <c r="E6" t="s">
        <v>135</v>
      </c>
      <c r="F6">
        <v>2</v>
      </c>
      <c r="G6">
        <v>14000</v>
      </c>
      <c r="H6">
        <v>4000</v>
      </c>
      <c r="I6">
        <v>2550</v>
      </c>
      <c r="J6">
        <v>69</v>
      </c>
      <c r="L6">
        <v>26000</v>
      </c>
    </row>
    <row r="7" spans="1:18" x14ac:dyDescent="0.3">
      <c r="A7" t="s">
        <v>63</v>
      </c>
      <c r="B7" t="s">
        <v>69</v>
      </c>
      <c r="C7" t="s">
        <v>74</v>
      </c>
      <c r="D7" t="s">
        <v>92</v>
      </c>
      <c r="E7" t="s">
        <v>135</v>
      </c>
      <c r="F7">
        <v>3</v>
      </c>
      <c r="G7">
        <v>14050</v>
      </c>
      <c r="H7">
        <v>3860</v>
      </c>
      <c r="I7">
        <v>2550</v>
      </c>
      <c r="J7">
        <v>59</v>
      </c>
      <c r="L7">
        <v>24000</v>
      </c>
      <c r="M7">
        <v>315</v>
      </c>
    </row>
    <row r="8" spans="1:18" x14ac:dyDescent="0.3">
      <c r="A8" t="s">
        <v>63</v>
      </c>
      <c r="B8" t="s">
        <v>70</v>
      </c>
      <c r="C8" t="s">
        <v>65</v>
      </c>
      <c r="D8" t="s">
        <v>92</v>
      </c>
      <c r="E8" t="s">
        <v>135</v>
      </c>
      <c r="F8">
        <v>2</v>
      </c>
      <c r="G8">
        <v>13040</v>
      </c>
      <c r="H8">
        <v>3240</v>
      </c>
      <c r="I8">
        <v>2550</v>
      </c>
      <c r="J8">
        <v>53</v>
      </c>
      <c r="L8">
        <v>24000</v>
      </c>
      <c r="M8">
        <v>260</v>
      </c>
      <c r="N8">
        <v>350</v>
      </c>
      <c r="O8" s="3">
        <f t="shared" si="0"/>
        <v>297.5</v>
      </c>
    </row>
    <row r="9" spans="1:18" x14ac:dyDescent="0.3">
      <c r="A9" t="s">
        <v>63</v>
      </c>
      <c r="B9" t="s">
        <v>71</v>
      </c>
      <c r="C9" t="s">
        <v>65</v>
      </c>
      <c r="D9" t="s">
        <v>92</v>
      </c>
      <c r="E9" t="s">
        <v>135</v>
      </c>
      <c r="F9">
        <v>3</v>
      </c>
      <c r="G9">
        <v>14050</v>
      </c>
      <c r="H9">
        <v>3175</v>
      </c>
      <c r="I9">
        <v>2550</v>
      </c>
      <c r="J9">
        <v>61</v>
      </c>
      <c r="L9">
        <v>19000</v>
      </c>
      <c r="M9">
        <v>220</v>
      </c>
    </row>
    <row r="10" spans="1:18" x14ac:dyDescent="0.3">
      <c r="A10" t="s">
        <v>63</v>
      </c>
      <c r="B10" t="s">
        <v>72</v>
      </c>
      <c r="C10" t="s">
        <v>74</v>
      </c>
      <c r="D10" t="s">
        <v>92</v>
      </c>
      <c r="E10" t="s">
        <v>135</v>
      </c>
      <c r="F10">
        <v>2</v>
      </c>
      <c r="G10">
        <v>12200</v>
      </c>
      <c r="H10">
        <v>3175</v>
      </c>
      <c r="I10">
        <v>2550</v>
      </c>
      <c r="J10">
        <v>49</v>
      </c>
      <c r="K10">
        <v>13025</v>
      </c>
      <c r="L10">
        <v>18000</v>
      </c>
      <c r="M10">
        <v>260</v>
      </c>
      <c r="N10">
        <v>350</v>
      </c>
      <c r="O10" s="3">
        <f t="shared" si="0"/>
        <v>297.5</v>
      </c>
    </row>
    <row r="11" spans="1:18" x14ac:dyDescent="0.3">
      <c r="A11" t="s">
        <v>63</v>
      </c>
      <c r="B11" t="s">
        <v>81</v>
      </c>
      <c r="C11" t="s">
        <v>74</v>
      </c>
      <c r="D11" t="s">
        <v>92</v>
      </c>
      <c r="E11" t="s">
        <v>135</v>
      </c>
      <c r="F11">
        <v>3</v>
      </c>
      <c r="G11">
        <v>13115</v>
      </c>
      <c r="H11">
        <v>3770</v>
      </c>
      <c r="I11">
        <v>2550</v>
      </c>
      <c r="J11">
        <v>55</v>
      </c>
      <c r="K11">
        <v>13500</v>
      </c>
      <c r="L11">
        <v>18000</v>
      </c>
      <c r="M11">
        <v>335</v>
      </c>
      <c r="N11">
        <v>480</v>
      </c>
      <c r="O11" s="3">
        <f t="shared" si="0"/>
        <v>408</v>
      </c>
    </row>
    <row r="12" spans="1:18" x14ac:dyDescent="0.3">
      <c r="A12" t="s">
        <v>63</v>
      </c>
      <c r="B12" t="s">
        <v>82</v>
      </c>
      <c r="C12" t="s">
        <v>74</v>
      </c>
      <c r="D12" t="s">
        <v>89</v>
      </c>
      <c r="E12" t="s">
        <v>135</v>
      </c>
      <c r="F12">
        <v>3</v>
      </c>
      <c r="G12">
        <v>13890</v>
      </c>
      <c r="H12">
        <v>4000</v>
      </c>
      <c r="I12">
        <v>2550</v>
      </c>
      <c r="J12">
        <v>78</v>
      </c>
      <c r="K12">
        <v>19000</v>
      </c>
      <c r="L12">
        <v>26000</v>
      </c>
      <c r="O12"/>
    </row>
    <row r="13" spans="1:18" x14ac:dyDescent="0.3">
      <c r="A13" t="s">
        <v>61</v>
      </c>
      <c r="B13" t="s">
        <v>73</v>
      </c>
      <c r="C13" t="s">
        <v>74</v>
      </c>
      <c r="D13" t="s">
        <v>92</v>
      </c>
      <c r="E13" t="s">
        <v>135</v>
      </c>
      <c r="F13">
        <v>3</v>
      </c>
      <c r="G13">
        <v>12925</v>
      </c>
      <c r="H13">
        <v>3680</v>
      </c>
      <c r="I13">
        <v>2550</v>
      </c>
      <c r="J13">
        <v>51</v>
      </c>
      <c r="L13">
        <v>19500</v>
      </c>
      <c r="M13">
        <v>265</v>
      </c>
      <c r="N13">
        <v>480</v>
      </c>
      <c r="O13" s="3">
        <f t="shared" si="0"/>
        <v>408</v>
      </c>
    </row>
    <row r="14" spans="1:18" x14ac:dyDescent="0.3">
      <c r="A14" t="s">
        <v>63</v>
      </c>
      <c r="B14" t="s">
        <v>75</v>
      </c>
      <c r="C14" t="s">
        <v>74</v>
      </c>
      <c r="D14" t="s">
        <v>92</v>
      </c>
      <c r="E14" t="s">
        <v>135</v>
      </c>
      <c r="F14">
        <v>3</v>
      </c>
      <c r="G14">
        <v>13020</v>
      </c>
      <c r="H14">
        <v>3620</v>
      </c>
      <c r="I14">
        <v>2550</v>
      </c>
      <c r="J14">
        <v>55</v>
      </c>
      <c r="M14">
        <v>315</v>
      </c>
      <c r="N14">
        <v>490</v>
      </c>
      <c r="O14" s="3">
        <f t="shared" si="0"/>
        <v>416.5</v>
      </c>
    </row>
    <row r="15" spans="1:18" x14ac:dyDescent="0.3">
      <c r="A15" t="s">
        <v>61</v>
      </c>
      <c r="B15" t="s">
        <v>84</v>
      </c>
      <c r="C15" t="s">
        <v>65</v>
      </c>
      <c r="D15" t="s">
        <v>247</v>
      </c>
      <c r="E15" t="s">
        <v>136</v>
      </c>
      <c r="F15">
        <v>3</v>
      </c>
      <c r="G15">
        <v>18124</v>
      </c>
      <c r="H15">
        <v>3120</v>
      </c>
      <c r="I15">
        <v>2550</v>
      </c>
      <c r="J15">
        <v>150</v>
      </c>
      <c r="K15">
        <v>18000</v>
      </c>
      <c r="L15">
        <v>28000</v>
      </c>
      <c r="M15">
        <v>265</v>
      </c>
      <c r="N15">
        <v>250</v>
      </c>
      <c r="O15" s="3">
        <f t="shared" si="0"/>
        <v>212.5</v>
      </c>
    </row>
    <row r="16" spans="1:18" x14ac:dyDescent="0.3">
      <c r="A16" t="s">
        <v>87</v>
      </c>
      <c r="B16" t="s">
        <v>88</v>
      </c>
      <c r="C16" t="s">
        <v>74</v>
      </c>
      <c r="D16" t="s">
        <v>92</v>
      </c>
      <c r="E16" t="s">
        <v>135</v>
      </c>
      <c r="F16">
        <v>3</v>
      </c>
      <c r="G16">
        <v>13900</v>
      </c>
      <c r="H16" s="3"/>
      <c r="I16" s="3">
        <v>2550</v>
      </c>
      <c r="J16">
        <v>59</v>
      </c>
      <c r="K16" s="3">
        <v>15487</v>
      </c>
      <c r="L16">
        <v>28000</v>
      </c>
      <c r="M16">
        <v>315</v>
      </c>
      <c r="N16" s="3">
        <v>482.35294117647061</v>
      </c>
      <c r="O16" s="3">
        <f t="shared" si="0"/>
        <v>410</v>
      </c>
      <c r="P16" s="3"/>
      <c r="Q16" s="3"/>
      <c r="R16" t="s">
        <v>124</v>
      </c>
    </row>
    <row r="17" spans="1:18" x14ac:dyDescent="0.3">
      <c r="A17" t="s">
        <v>90</v>
      </c>
      <c r="B17" t="s">
        <v>91</v>
      </c>
      <c r="C17" t="s">
        <v>74</v>
      </c>
      <c r="D17" t="s">
        <v>92</v>
      </c>
      <c r="E17" t="s">
        <v>135</v>
      </c>
      <c r="F17">
        <v>3</v>
      </c>
      <c r="G17">
        <v>13200</v>
      </c>
      <c r="H17" s="3">
        <v>3730</v>
      </c>
      <c r="I17" s="3">
        <v>2550</v>
      </c>
      <c r="J17">
        <v>51</v>
      </c>
      <c r="K17" s="3">
        <v>14800</v>
      </c>
      <c r="L17" s="3">
        <v>24500</v>
      </c>
      <c r="M17">
        <v>353</v>
      </c>
      <c r="N17" s="3">
        <v>364.70588235294116</v>
      </c>
      <c r="O17" s="3">
        <f t="shared" si="0"/>
        <v>310</v>
      </c>
      <c r="P17" s="3"/>
      <c r="Q17" s="3"/>
      <c r="R17" t="s">
        <v>124</v>
      </c>
    </row>
    <row r="18" spans="1:18" x14ac:dyDescent="0.3">
      <c r="A18" t="s">
        <v>90</v>
      </c>
      <c r="B18" t="s">
        <v>95</v>
      </c>
      <c r="C18" t="s">
        <v>74</v>
      </c>
      <c r="D18" t="s">
        <v>89</v>
      </c>
      <c r="E18" t="s">
        <v>135</v>
      </c>
      <c r="F18">
        <v>3</v>
      </c>
      <c r="G18">
        <v>13070</v>
      </c>
      <c r="H18" s="3"/>
      <c r="I18" s="3">
        <v>2550</v>
      </c>
      <c r="J18">
        <v>66</v>
      </c>
      <c r="K18" s="3">
        <v>17132</v>
      </c>
      <c r="L18" s="3">
        <v>29500</v>
      </c>
      <c r="M18">
        <v>338</v>
      </c>
      <c r="N18" s="3">
        <v>482.35294117647061</v>
      </c>
      <c r="O18">
        <f t="shared" si="0"/>
        <v>410</v>
      </c>
      <c r="P18" s="3"/>
      <c r="Q18" s="3"/>
      <c r="R18" t="s">
        <v>124</v>
      </c>
    </row>
    <row r="19" spans="1:18" x14ac:dyDescent="0.3">
      <c r="A19" t="s">
        <v>93</v>
      </c>
      <c r="B19" t="s">
        <v>96</v>
      </c>
      <c r="C19" t="s">
        <v>65</v>
      </c>
      <c r="D19" t="s">
        <v>92</v>
      </c>
      <c r="E19" t="s">
        <v>135</v>
      </c>
      <c r="F19">
        <v>3</v>
      </c>
      <c r="G19">
        <v>12180</v>
      </c>
      <c r="H19" s="3">
        <v>3710</v>
      </c>
      <c r="I19" s="3">
        <v>2550</v>
      </c>
      <c r="J19">
        <v>51</v>
      </c>
      <c r="K19" s="3">
        <v>13880</v>
      </c>
      <c r="L19" s="3">
        <v>24000</v>
      </c>
      <c r="M19">
        <v>315</v>
      </c>
      <c r="N19" s="3">
        <v>305.88235294117646</v>
      </c>
      <c r="O19" s="3">
        <f t="shared" si="0"/>
        <v>260</v>
      </c>
      <c r="P19" s="3"/>
      <c r="Q19" s="3"/>
      <c r="R19" t="s">
        <v>124</v>
      </c>
    </row>
    <row r="20" spans="1:18" x14ac:dyDescent="0.3">
      <c r="A20" t="s">
        <v>87</v>
      </c>
      <c r="B20" t="s">
        <v>137</v>
      </c>
      <c r="C20" t="s">
        <v>74</v>
      </c>
      <c r="D20" t="s">
        <v>92</v>
      </c>
      <c r="E20" t="s">
        <v>135</v>
      </c>
      <c r="F20">
        <v>3</v>
      </c>
      <c r="G20">
        <v>14990</v>
      </c>
      <c r="H20" s="3">
        <v>3560</v>
      </c>
      <c r="I20" s="3">
        <v>2550</v>
      </c>
      <c r="J20">
        <v>70</v>
      </c>
      <c r="K20" s="3">
        <v>15800</v>
      </c>
      <c r="L20" s="3">
        <v>24950</v>
      </c>
      <c r="M20" s="3">
        <v>316</v>
      </c>
      <c r="N20" s="3">
        <v>364.70588235294116</v>
      </c>
      <c r="O20" s="3">
        <f t="shared" si="0"/>
        <v>310</v>
      </c>
      <c r="P20" s="3"/>
      <c r="Q20" s="3"/>
      <c r="R20" t="s">
        <v>124</v>
      </c>
    </row>
    <row r="21" spans="1:18" x14ac:dyDescent="0.3">
      <c r="A21" t="s">
        <v>63</v>
      </c>
      <c r="B21" t="s">
        <v>97</v>
      </c>
      <c r="C21" t="s">
        <v>65</v>
      </c>
      <c r="D21" t="s">
        <v>89</v>
      </c>
      <c r="E21" t="s">
        <v>135</v>
      </c>
      <c r="F21">
        <v>3</v>
      </c>
      <c r="H21" s="3"/>
      <c r="I21" s="3"/>
      <c r="J21">
        <v>73</v>
      </c>
      <c r="K21" s="3">
        <v>16750</v>
      </c>
      <c r="L21" s="3">
        <v>25000</v>
      </c>
      <c r="M21">
        <v>280</v>
      </c>
      <c r="N21" s="3">
        <v>482.35294117647061</v>
      </c>
      <c r="O21">
        <f t="shared" si="0"/>
        <v>410</v>
      </c>
      <c r="P21" s="3"/>
      <c r="Q21" s="3"/>
      <c r="R21" t="s">
        <v>124</v>
      </c>
    </row>
    <row r="22" spans="1:18" x14ac:dyDescent="0.3">
      <c r="A22" t="s">
        <v>55</v>
      </c>
      <c r="B22" t="s">
        <v>98</v>
      </c>
      <c r="C22" t="s">
        <v>65</v>
      </c>
      <c r="D22" t="s">
        <v>92</v>
      </c>
      <c r="F22">
        <v>3</v>
      </c>
      <c r="H22" s="3"/>
      <c r="I22" s="3"/>
      <c r="J22">
        <v>44</v>
      </c>
      <c r="K22" s="3">
        <v>15710</v>
      </c>
      <c r="M22">
        <v>291</v>
      </c>
      <c r="N22" s="3">
        <v>364.70588235294116</v>
      </c>
      <c r="O22">
        <f t="shared" si="0"/>
        <v>310</v>
      </c>
      <c r="P22" s="3"/>
      <c r="Q22" s="3"/>
      <c r="R22" t="s">
        <v>124</v>
      </c>
    </row>
    <row r="23" spans="1:18" x14ac:dyDescent="0.3">
      <c r="A23" t="s">
        <v>94</v>
      </c>
      <c r="B23" t="s">
        <v>99</v>
      </c>
      <c r="C23" t="s">
        <v>65</v>
      </c>
      <c r="D23" t="s">
        <v>92</v>
      </c>
      <c r="F23">
        <v>2</v>
      </c>
      <c r="H23" s="3"/>
      <c r="I23" s="3"/>
      <c r="J23">
        <v>51</v>
      </c>
      <c r="K23" s="3">
        <v>12920</v>
      </c>
      <c r="M23">
        <v>283</v>
      </c>
      <c r="N23" s="3">
        <v>305.88235294117646</v>
      </c>
      <c r="O23">
        <f t="shared" si="0"/>
        <v>260</v>
      </c>
      <c r="P23" s="3"/>
      <c r="Q23" s="3"/>
      <c r="R23" t="s">
        <v>124</v>
      </c>
    </row>
    <row r="24" spans="1:18" x14ac:dyDescent="0.3">
      <c r="A24" t="s">
        <v>87</v>
      </c>
      <c r="B24" t="s">
        <v>100</v>
      </c>
      <c r="C24" t="s">
        <v>74</v>
      </c>
      <c r="D24" t="s">
        <v>92</v>
      </c>
      <c r="E24" t="s">
        <v>135</v>
      </c>
      <c r="F24">
        <v>2</v>
      </c>
      <c r="H24" s="3"/>
      <c r="I24" s="3"/>
      <c r="J24">
        <v>51</v>
      </c>
      <c r="K24" s="3">
        <v>13710</v>
      </c>
      <c r="M24">
        <v>280</v>
      </c>
      <c r="N24" s="3">
        <v>305.88235294117646</v>
      </c>
      <c r="O24" s="3">
        <f t="shared" si="0"/>
        <v>260</v>
      </c>
      <c r="P24" s="3"/>
      <c r="Q24" s="3"/>
      <c r="R24" t="s">
        <v>124</v>
      </c>
    </row>
    <row r="25" spans="1:18" x14ac:dyDescent="0.3">
      <c r="A25" t="s">
        <v>58</v>
      </c>
      <c r="B25" t="s">
        <v>101</v>
      </c>
      <c r="C25" t="s">
        <v>74</v>
      </c>
      <c r="D25" t="s">
        <v>92</v>
      </c>
      <c r="E25" t="s">
        <v>135</v>
      </c>
      <c r="F25">
        <v>2</v>
      </c>
      <c r="G25">
        <v>12800</v>
      </c>
      <c r="H25" s="3">
        <v>3500</v>
      </c>
      <c r="I25" s="3">
        <v>2550</v>
      </c>
      <c r="J25">
        <v>55</v>
      </c>
      <c r="K25" s="3">
        <v>13380</v>
      </c>
      <c r="L25">
        <v>18600</v>
      </c>
      <c r="M25" s="3">
        <v>300</v>
      </c>
      <c r="N25" s="3">
        <v>305.88235294117646</v>
      </c>
      <c r="O25" s="3">
        <f t="shared" si="0"/>
        <v>260</v>
      </c>
      <c r="P25" s="3"/>
      <c r="Q25" s="3"/>
      <c r="R25" t="s">
        <v>124</v>
      </c>
    </row>
    <row r="26" spans="1:18" x14ac:dyDescent="0.3">
      <c r="A26" t="s">
        <v>90</v>
      </c>
      <c r="B26" t="s">
        <v>95</v>
      </c>
      <c r="C26" t="s">
        <v>74</v>
      </c>
      <c r="D26" t="s">
        <v>89</v>
      </c>
      <c r="E26" t="s">
        <v>135</v>
      </c>
      <c r="F26">
        <v>3</v>
      </c>
      <c r="G26">
        <v>13070</v>
      </c>
      <c r="H26" s="3"/>
      <c r="I26" s="3">
        <v>2550</v>
      </c>
      <c r="J26">
        <v>66</v>
      </c>
      <c r="K26" s="3">
        <v>17132</v>
      </c>
      <c r="L26" s="3">
        <v>29500</v>
      </c>
      <c r="M26">
        <v>338</v>
      </c>
      <c r="N26" s="3">
        <v>482.35294117647061</v>
      </c>
      <c r="O26">
        <f t="shared" si="0"/>
        <v>410</v>
      </c>
      <c r="P26" s="3"/>
      <c r="Q26" s="3"/>
      <c r="R26" t="s">
        <v>124</v>
      </c>
    </row>
    <row r="27" spans="1:18" x14ac:dyDescent="0.3">
      <c r="A27" t="s">
        <v>59</v>
      </c>
      <c r="B27" t="s">
        <v>102</v>
      </c>
      <c r="C27" t="s">
        <v>74</v>
      </c>
      <c r="D27" t="s">
        <v>89</v>
      </c>
      <c r="E27" t="s">
        <v>135</v>
      </c>
      <c r="F27">
        <v>2</v>
      </c>
      <c r="H27" s="3"/>
      <c r="I27" s="3"/>
      <c r="J27">
        <v>56</v>
      </c>
      <c r="K27" s="3">
        <v>14600</v>
      </c>
      <c r="M27">
        <v>268</v>
      </c>
      <c r="N27" s="3">
        <v>482.35294117647061</v>
      </c>
      <c r="O27">
        <f t="shared" si="0"/>
        <v>410</v>
      </c>
      <c r="P27" s="3"/>
      <c r="Q27" s="3"/>
      <c r="R27" t="s">
        <v>124</v>
      </c>
    </row>
    <row r="28" spans="1:18" x14ac:dyDescent="0.3">
      <c r="A28" t="s">
        <v>87</v>
      </c>
      <c r="B28" t="s">
        <v>103</v>
      </c>
      <c r="C28" t="s">
        <v>65</v>
      </c>
      <c r="D28" t="s">
        <v>92</v>
      </c>
      <c r="F28">
        <v>2</v>
      </c>
      <c r="G28">
        <v>12500</v>
      </c>
      <c r="H28" s="3"/>
      <c r="I28" s="3">
        <v>2550</v>
      </c>
      <c r="J28">
        <v>55</v>
      </c>
      <c r="K28" s="3">
        <v>13362</v>
      </c>
      <c r="M28" s="3">
        <v>249</v>
      </c>
      <c r="N28" s="3">
        <v>305.88235294117646</v>
      </c>
      <c r="O28">
        <f t="shared" si="0"/>
        <v>260</v>
      </c>
      <c r="P28" s="3"/>
      <c r="Q28" s="3"/>
      <c r="R28" t="s">
        <v>124</v>
      </c>
    </row>
    <row r="29" spans="1:18" x14ac:dyDescent="0.3">
      <c r="A29" t="s">
        <v>61</v>
      </c>
      <c r="B29" t="s">
        <v>73</v>
      </c>
      <c r="C29" t="s">
        <v>74</v>
      </c>
      <c r="D29" t="s">
        <v>92</v>
      </c>
      <c r="E29" t="s">
        <v>135</v>
      </c>
      <c r="F29">
        <v>3</v>
      </c>
      <c r="G29">
        <v>12925</v>
      </c>
      <c r="H29">
        <v>3680</v>
      </c>
      <c r="I29">
        <v>2550</v>
      </c>
      <c r="J29">
        <v>51</v>
      </c>
      <c r="L29">
        <v>19500</v>
      </c>
      <c r="M29">
        <v>265</v>
      </c>
      <c r="N29">
        <v>480</v>
      </c>
      <c r="O29" s="3">
        <f t="shared" si="0"/>
        <v>408</v>
      </c>
      <c r="P29" s="3"/>
      <c r="Q29" s="3"/>
      <c r="R29" t="s">
        <v>124</v>
      </c>
    </row>
    <row r="30" spans="1:18" x14ac:dyDescent="0.3">
      <c r="A30" t="s">
        <v>67</v>
      </c>
      <c r="B30" t="s">
        <v>105</v>
      </c>
      <c r="C30" t="s">
        <v>74</v>
      </c>
      <c r="D30" t="s">
        <v>92</v>
      </c>
      <c r="E30" t="s">
        <v>135</v>
      </c>
      <c r="F30">
        <v>2</v>
      </c>
      <c r="G30">
        <v>12000</v>
      </c>
      <c r="H30">
        <v>3730</v>
      </c>
      <c r="I30" s="3">
        <v>2550</v>
      </c>
      <c r="J30">
        <v>52</v>
      </c>
      <c r="K30">
        <v>13850</v>
      </c>
      <c r="M30">
        <v>300</v>
      </c>
      <c r="N30" s="3">
        <v>445</v>
      </c>
      <c r="O30" s="3">
        <f t="shared" si="0"/>
        <v>378.25</v>
      </c>
      <c r="P30" s="3"/>
      <c r="Q30" s="3"/>
      <c r="R30" t="s">
        <v>124</v>
      </c>
    </row>
    <row r="31" spans="1:18" x14ac:dyDescent="0.3">
      <c r="A31" t="s">
        <v>61</v>
      </c>
      <c r="B31" t="s">
        <v>109</v>
      </c>
      <c r="C31" t="s">
        <v>65</v>
      </c>
      <c r="D31" t="s">
        <v>92</v>
      </c>
      <c r="F31">
        <v>2</v>
      </c>
      <c r="J31">
        <v>46</v>
      </c>
      <c r="K31">
        <v>13350</v>
      </c>
      <c r="L31">
        <v>18000</v>
      </c>
      <c r="M31">
        <v>280</v>
      </c>
      <c r="N31" s="3">
        <v>550</v>
      </c>
      <c r="O31">
        <f t="shared" si="0"/>
        <v>467.5</v>
      </c>
      <c r="P31" s="3"/>
      <c r="Q31" s="3"/>
      <c r="R31" t="s">
        <v>124</v>
      </c>
    </row>
    <row r="32" spans="1:18" x14ac:dyDescent="0.3">
      <c r="A32" t="s">
        <v>61</v>
      </c>
      <c r="B32" t="s">
        <v>110</v>
      </c>
      <c r="C32" t="s">
        <v>74</v>
      </c>
      <c r="D32" t="s">
        <v>92</v>
      </c>
      <c r="E32" t="s">
        <v>135</v>
      </c>
      <c r="F32">
        <v>2</v>
      </c>
      <c r="G32">
        <v>12000</v>
      </c>
      <c r="H32">
        <v>3650</v>
      </c>
      <c r="I32" s="3">
        <v>2550</v>
      </c>
      <c r="J32">
        <v>52</v>
      </c>
      <c r="K32">
        <v>13900</v>
      </c>
      <c r="L32">
        <v>18000</v>
      </c>
      <c r="M32">
        <v>200</v>
      </c>
      <c r="N32" s="3">
        <v>305.88235294117646</v>
      </c>
      <c r="O32" s="3">
        <f t="shared" si="0"/>
        <v>260</v>
      </c>
      <c r="P32" s="3"/>
      <c r="Q32" s="3"/>
      <c r="R32" t="s">
        <v>124</v>
      </c>
    </row>
    <row r="33" spans="1:19" x14ac:dyDescent="0.3">
      <c r="A33" t="s">
        <v>67</v>
      </c>
      <c r="B33" t="s">
        <v>106</v>
      </c>
      <c r="C33" t="s">
        <v>74</v>
      </c>
      <c r="D33" t="s">
        <v>92</v>
      </c>
      <c r="E33" t="s">
        <v>135</v>
      </c>
      <c r="F33">
        <v>2</v>
      </c>
      <c r="J33">
        <v>54</v>
      </c>
      <c r="K33">
        <v>13775</v>
      </c>
      <c r="M33">
        <v>338</v>
      </c>
      <c r="N33" s="3">
        <v>305.88235294117646</v>
      </c>
      <c r="O33" s="3">
        <f t="shared" si="0"/>
        <v>260</v>
      </c>
      <c r="P33" s="3"/>
      <c r="Q33" s="3"/>
      <c r="R33" t="s">
        <v>124</v>
      </c>
    </row>
    <row r="34" spans="1:19" x14ac:dyDescent="0.3">
      <c r="A34" t="s">
        <v>56</v>
      </c>
      <c r="B34" t="s">
        <v>111</v>
      </c>
      <c r="C34" t="s">
        <v>65</v>
      </c>
      <c r="D34" t="s">
        <v>92</v>
      </c>
      <c r="F34">
        <v>2</v>
      </c>
      <c r="J34">
        <v>49</v>
      </c>
      <c r="K34">
        <v>13200</v>
      </c>
      <c r="M34">
        <v>303</v>
      </c>
      <c r="N34" s="3">
        <v>305.88235294117646</v>
      </c>
      <c r="O34">
        <f t="shared" si="0"/>
        <v>260</v>
      </c>
      <c r="P34" s="3"/>
      <c r="Q34" s="3"/>
      <c r="R34" t="s">
        <v>124</v>
      </c>
    </row>
    <row r="35" spans="1:19" x14ac:dyDescent="0.3">
      <c r="A35" t="s">
        <v>107</v>
      </c>
      <c r="B35" t="s">
        <v>112</v>
      </c>
      <c r="C35" t="s">
        <v>65</v>
      </c>
      <c r="D35" t="s">
        <v>92</v>
      </c>
      <c r="F35">
        <v>2</v>
      </c>
      <c r="J35">
        <v>51</v>
      </c>
      <c r="K35">
        <v>13130</v>
      </c>
      <c r="M35">
        <v>313</v>
      </c>
      <c r="N35" s="3">
        <v>305.88235294117646</v>
      </c>
      <c r="O35">
        <f t="shared" si="0"/>
        <v>260</v>
      </c>
      <c r="P35" s="3"/>
      <c r="Q35" s="3"/>
      <c r="R35" t="s">
        <v>124</v>
      </c>
    </row>
    <row r="36" spans="1:19" x14ac:dyDescent="0.3">
      <c r="A36" t="s">
        <v>67</v>
      </c>
      <c r="B36" t="s">
        <v>108</v>
      </c>
      <c r="C36" t="s">
        <v>74</v>
      </c>
      <c r="D36" t="s">
        <v>89</v>
      </c>
      <c r="E36" t="s">
        <v>135</v>
      </c>
      <c r="F36">
        <v>3</v>
      </c>
      <c r="G36">
        <v>13700</v>
      </c>
      <c r="H36">
        <v>4000</v>
      </c>
      <c r="I36">
        <v>2550</v>
      </c>
      <c r="J36">
        <v>81</v>
      </c>
      <c r="K36">
        <v>18745</v>
      </c>
      <c r="M36">
        <v>338</v>
      </c>
      <c r="N36" s="3">
        <v>482.35294117647061</v>
      </c>
      <c r="O36">
        <f t="shared" si="0"/>
        <v>410</v>
      </c>
      <c r="P36" s="3"/>
      <c r="Q36" s="3"/>
      <c r="R36" t="s">
        <v>124</v>
      </c>
    </row>
    <row r="37" spans="1:19" x14ac:dyDescent="0.3">
      <c r="A37" t="s">
        <v>55</v>
      </c>
      <c r="B37" t="s">
        <v>138</v>
      </c>
      <c r="C37" t="s">
        <v>74</v>
      </c>
      <c r="D37" t="s">
        <v>92</v>
      </c>
      <c r="E37" t="s">
        <v>135</v>
      </c>
      <c r="F37">
        <v>3</v>
      </c>
      <c r="G37">
        <v>12500</v>
      </c>
      <c r="J37">
        <v>58</v>
      </c>
      <c r="K37">
        <v>11134</v>
      </c>
      <c r="M37">
        <v>246</v>
      </c>
      <c r="N37" s="3">
        <v>305.88235294117646</v>
      </c>
      <c r="O37" s="3">
        <f t="shared" si="0"/>
        <v>260</v>
      </c>
      <c r="P37" s="3"/>
      <c r="Q37" s="3"/>
      <c r="R37" t="s">
        <v>124</v>
      </c>
    </row>
    <row r="38" spans="1:19" x14ac:dyDescent="0.3">
      <c r="A38" t="s">
        <v>67</v>
      </c>
      <c r="B38" t="s">
        <v>108</v>
      </c>
      <c r="C38" t="s">
        <v>74</v>
      </c>
      <c r="D38" t="s">
        <v>89</v>
      </c>
      <c r="E38" t="s">
        <v>135</v>
      </c>
      <c r="F38">
        <v>3</v>
      </c>
      <c r="G38">
        <v>13700</v>
      </c>
      <c r="H38">
        <v>4000</v>
      </c>
      <c r="I38">
        <v>2550</v>
      </c>
      <c r="J38">
        <v>81</v>
      </c>
      <c r="K38">
        <v>18745</v>
      </c>
      <c r="M38">
        <v>338</v>
      </c>
      <c r="N38" s="3">
        <v>482.35294117647061</v>
      </c>
      <c r="O38">
        <f t="shared" si="0"/>
        <v>410</v>
      </c>
      <c r="P38" s="3"/>
      <c r="Q38" s="3"/>
      <c r="R38" t="s">
        <v>124</v>
      </c>
    </row>
    <row r="39" spans="1:19" x14ac:dyDescent="0.3">
      <c r="A39" t="s">
        <v>55</v>
      </c>
      <c r="B39" t="s">
        <v>138</v>
      </c>
      <c r="C39" t="s">
        <v>74</v>
      </c>
      <c r="D39" t="s">
        <v>92</v>
      </c>
      <c r="E39" t="s">
        <v>135</v>
      </c>
      <c r="F39">
        <v>3</v>
      </c>
      <c r="G39">
        <v>12500</v>
      </c>
      <c r="J39">
        <v>58</v>
      </c>
      <c r="K39">
        <v>11134</v>
      </c>
      <c r="M39">
        <v>246</v>
      </c>
      <c r="N39" s="3">
        <v>305.88235294117646</v>
      </c>
      <c r="O39" s="3">
        <f t="shared" si="0"/>
        <v>260</v>
      </c>
      <c r="P39" s="3"/>
      <c r="Q39" s="3"/>
      <c r="R39" t="s">
        <v>124</v>
      </c>
    </row>
    <row r="40" spans="1:19" x14ac:dyDescent="0.3">
      <c r="A40" t="s">
        <v>59</v>
      </c>
      <c r="B40" t="s">
        <v>141</v>
      </c>
      <c r="C40" t="s">
        <v>65</v>
      </c>
      <c r="D40" t="s">
        <v>92</v>
      </c>
      <c r="E40" t="s">
        <v>135</v>
      </c>
      <c r="F40">
        <v>2</v>
      </c>
      <c r="G40">
        <v>12750</v>
      </c>
      <c r="H40">
        <v>3399</v>
      </c>
      <c r="I40">
        <v>2550</v>
      </c>
      <c r="J40">
        <v>50</v>
      </c>
      <c r="M40">
        <v>235</v>
      </c>
      <c r="N40">
        <v>270</v>
      </c>
      <c r="O40" s="3">
        <f t="shared" si="0"/>
        <v>229.5</v>
      </c>
      <c r="S40" t="s">
        <v>143</v>
      </c>
    </row>
    <row r="41" spans="1:19" x14ac:dyDescent="0.3">
      <c r="A41" t="s">
        <v>59</v>
      </c>
      <c r="B41" t="s">
        <v>141</v>
      </c>
      <c r="C41" t="s">
        <v>65</v>
      </c>
      <c r="D41" t="s">
        <v>92</v>
      </c>
      <c r="E41" t="s">
        <v>135</v>
      </c>
      <c r="F41">
        <v>3</v>
      </c>
      <c r="G41">
        <v>14000</v>
      </c>
      <c r="H41">
        <v>3399</v>
      </c>
      <c r="I41">
        <v>2550</v>
      </c>
      <c r="J41">
        <v>50</v>
      </c>
      <c r="M41">
        <v>235</v>
      </c>
      <c r="N41">
        <v>270</v>
      </c>
      <c r="O41" s="3">
        <f t="shared" si="0"/>
        <v>229.5</v>
      </c>
      <c r="S41" t="s">
        <v>143</v>
      </c>
    </row>
    <row r="42" spans="1:19" x14ac:dyDescent="0.3">
      <c r="A42" t="s">
        <v>59</v>
      </c>
      <c r="B42" t="s">
        <v>142</v>
      </c>
      <c r="C42" t="s">
        <v>65</v>
      </c>
      <c r="D42" t="s">
        <v>92</v>
      </c>
      <c r="E42" t="s">
        <v>135</v>
      </c>
      <c r="F42">
        <v>2</v>
      </c>
      <c r="G42">
        <v>12900</v>
      </c>
      <c r="H42">
        <v>3405</v>
      </c>
      <c r="I42">
        <v>2550</v>
      </c>
      <c r="J42">
        <v>50</v>
      </c>
      <c r="M42">
        <v>235</v>
      </c>
      <c r="N42">
        <v>270</v>
      </c>
      <c r="O42" s="3">
        <f t="shared" si="0"/>
        <v>229.5</v>
      </c>
      <c r="S42" t="s">
        <v>143</v>
      </c>
    </row>
    <row r="43" spans="1:19" x14ac:dyDescent="0.3">
      <c r="A43" t="s">
        <v>59</v>
      </c>
      <c r="B43" t="s">
        <v>142</v>
      </c>
      <c r="C43" t="s">
        <v>65</v>
      </c>
      <c r="D43" t="s">
        <v>92</v>
      </c>
      <c r="E43" t="s">
        <v>135</v>
      </c>
      <c r="F43">
        <v>3</v>
      </c>
      <c r="G43">
        <v>14000</v>
      </c>
      <c r="H43">
        <v>3405</v>
      </c>
      <c r="I43">
        <v>2550</v>
      </c>
      <c r="J43">
        <v>50</v>
      </c>
      <c r="M43">
        <v>235</v>
      </c>
      <c r="N43">
        <v>270</v>
      </c>
      <c r="O43" s="3">
        <f t="shared" si="0"/>
        <v>229.5</v>
      </c>
      <c r="S43" t="s">
        <v>143</v>
      </c>
    </row>
    <row r="44" spans="1:19" x14ac:dyDescent="0.3">
      <c r="A44" t="s">
        <v>113</v>
      </c>
      <c r="B44" t="s">
        <v>114</v>
      </c>
      <c r="C44" t="s">
        <v>65</v>
      </c>
      <c r="D44" t="s">
        <v>89</v>
      </c>
      <c r="E44" t="s">
        <v>135</v>
      </c>
      <c r="F44">
        <v>3</v>
      </c>
      <c r="G44">
        <v>12000</v>
      </c>
      <c r="H44">
        <v>4400</v>
      </c>
      <c r="I44">
        <v>2550</v>
      </c>
      <c r="J44">
        <v>93</v>
      </c>
      <c r="K44">
        <v>14520</v>
      </c>
      <c r="N44" s="3">
        <v>482.35294117647061</v>
      </c>
      <c r="O44">
        <f t="shared" si="0"/>
        <v>410</v>
      </c>
      <c r="P44" s="3"/>
      <c r="Q44" s="3"/>
      <c r="R44" t="s">
        <v>124</v>
      </c>
    </row>
    <row r="45" spans="1:19" x14ac:dyDescent="0.3">
      <c r="A45" t="s">
        <v>55</v>
      </c>
      <c r="B45" t="s">
        <v>98</v>
      </c>
      <c r="C45" t="s">
        <v>65</v>
      </c>
      <c r="D45" t="s">
        <v>92</v>
      </c>
      <c r="F45">
        <v>2</v>
      </c>
      <c r="J45">
        <v>51</v>
      </c>
      <c r="K45">
        <v>13340</v>
      </c>
      <c r="N45" s="3">
        <v>305.88235294117646</v>
      </c>
      <c r="O45">
        <f t="shared" si="0"/>
        <v>260</v>
      </c>
      <c r="P45" s="3"/>
      <c r="Q45" s="3"/>
      <c r="R45" t="s">
        <v>124</v>
      </c>
    </row>
    <row r="46" spans="1:19" x14ac:dyDescent="0.3">
      <c r="A46" t="s">
        <v>58</v>
      </c>
      <c r="B46" t="s">
        <v>87</v>
      </c>
      <c r="C46" t="s">
        <v>65</v>
      </c>
      <c r="D46" t="s">
        <v>89</v>
      </c>
      <c r="F46">
        <v>3</v>
      </c>
      <c r="J46">
        <v>67</v>
      </c>
      <c r="K46">
        <v>18840</v>
      </c>
      <c r="N46" s="3">
        <v>482.35294117647061</v>
      </c>
      <c r="O46">
        <f t="shared" si="0"/>
        <v>410</v>
      </c>
      <c r="P46" s="3"/>
      <c r="Q46" s="3"/>
      <c r="R46" t="s">
        <v>124</v>
      </c>
    </row>
    <row r="47" spans="1:19" x14ac:dyDescent="0.3">
      <c r="A47" t="s">
        <v>87</v>
      </c>
      <c r="B47" t="s">
        <v>115</v>
      </c>
      <c r="C47" t="s">
        <v>65</v>
      </c>
      <c r="D47" t="s">
        <v>92</v>
      </c>
      <c r="F47">
        <v>2</v>
      </c>
      <c r="J47">
        <v>38</v>
      </c>
      <c r="K47">
        <v>13370</v>
      </c>
      <c r="N47" s="3">
        <v>482.35294117647061</v>
      </c>
      <c r="O47">
        <f t="shared" si="0"/>
        <v>410</v>
      </c>
      <c r="P47" s="3"/>
      <c r="Q47" s="3"/>
      <c r="R47" t="s">
        <v>124</v>
      </c>
    </row>
    <row r="48" spans="1:19" x14ac:dyDescent="0.3">
      <c r="A48" t="s">
        <v>57</v>
      </c>
      <c r="B48">
        <v>24.46</v>
      </c>
      <c r="C48" t="s">
        <v>74</v>
      </c>
      <c r="D48" t="s">
        <v>89</v>
      </c>
      <c r="E48" t="s">
        <v>135</v>
      </c>
      <c r="F48">
        <v>3</v>
      </c>
      <c r="G48">
        <v>13480</v>
      </c>
      <c r="I48">
        <v>2550</v>
      </c>
      <c r="J48">
        <v>71</v>
      </c>
      <c r="K48">
        <v>18140</v>
      </c>
      <c r="L48">
        <v>24000</v>
      </c>
      <c r="M48">
        <v>343</v>
      </c>
      <c r="N48" s="3">
        <v>482.35294117647061</v>
      </c>
      <c r="O48">
        <f t="shared" si="0"/>
        <v>410</v>
      </c>
      <c r="P48" s="3"/>
      <c r="Q48" s="3"/>
      <c r="R48" t="s">
        <v>124</v>
      </c>
    </row>
    <row r="49" spans="1:18" x14ac:dyDescent="0.3">
      <c r="A49" t="s">
        <v>61</v>
      </c>
      <c r="B49" t="s">
        <v>73</v>
      </c>
      <c r="C49" t="s">
        <v>74</v>
      </c>
      <c r="D49" t="s">
        <v>92</v>
      </c>
      <c r="E49" t="s">
        <v>135</v>
      </c>
      <c r="F49">
        <v>3</v>
      </c>
      <c r="G49">
        <v>12925</v>
      </c>
      <c r="H49">
        <v>3680</v>
      </c>
      <c r="I49">
        <v>2550</v>
      </c>
      <c r="J49">
        <v>51</v>
      </c>
      <c r="L49">
        <v>19500</v>
      </c>
      <c r="M49">
        <v>265</v>
      </c>
      <c r="N49">
        <v>480</v>
      </c>
      <c r="O49" s="3">
        <f t="shared" si="0"/>
        <v>408</v>
      </c>
      <c r="P49" s="3"/>
      <c r="Q49" s="3"/>
      <c r="R49" t="s">
        <v>124</v>
      </c>
    </row>
    <row r="50" spans="1:18" x14ac:dyDescent="0.3">
      <c r="A50" t="s">
        <v>122</v>
      </c>
      <c r="B50" t="s">
        <v>123</v>
      </c>
      <c r="C50" t="s">
        <v>65</v>
      </c>
      <c r="D50" t="s">
        <v>89</v>
      </c>
      <c r="F50">
        <v>3</v>
      </c>
      <c r="J50">
        <v>69</v>
      </c>
      <c r="K50">
        <v>19260</v>
      </c>
      <c r="N50" s="3">
        <v>482.35294117647061</v>
      </c>
      <c r="O50">
        <f t="shared" si="0"/>
        <v>410</v>
      </c>
      <c r="P50" s="3"/>
      <c r="Q50" s="3"/>
      <c r="R50" t="s">
        <v>124</v>
      </c>
    </row>
    <row r="51" spans="1:18" x14ac:dyDescent="0.3">
      <c r="A51" t="s">
        <v>90</v>
      </c>
      <c r="B51" t="s">
        <v>121</v>
      </c>
      <c r="C51" t="s">
        <v>74</v>
      </c>
      <c r="D51" t="s">
        <v>89</v>
      </c>
      <c r="E51" t="s">
        <v>135</v>
      </c>
      <c r="F51">
        <v>3</v>
      </c>
      <c r="J51">
        <v>68</v>
      </c>
      <c r="K51">
        <v>17000</v>
      </c>
      <c r="L51">
        <v>26000</v>
      </c>
      <c r="M51">
        <v>338</v>
      </c>
      <c r="N51" s="3">
        <v>482.35294117647061</v>
      </c>
      <c r="O51">
        <f t="shared" si="0"/>
        <v>410</v>
      </c>
      <c r="P51" s="3"/>
      <c r="Q51" s="3"/>
      <c r="R51" t="s">
        <v>124</v>
      </c>
    </row>
    <row r="52" spans="1:18" x14ac:dyDescent="0.3">
      <c r="A52" t="s">
        <v>116</v>
      </c>
      <c r="B52" t="s">
        <v>120</v>
      </c>
      <c r="C52" t="s">
        <v>65</v>
      </c>
      <c r="D52" t="s">
        <v>89</v>
      </c>
      <c r="F52">
        <v>3</v>
      </c>
      <c r="J52">
        <v>84</v>
      </c>
      <c r="K52">
        <v>19200</v>
      </c>
      <c r="N52" s="3">
        <v>482.35294117647061</v>
      </c>
      <c r="O52">
        <f t="shared" si="0"/>
        <v>410</v>
      </c>
      <c r="P52" s="3"/>
      <c r="Q52" s="3"/>
      <c r="R52" t="s">
        <v>124</v>
      </c>
    </row>
    <row r="53" spans="1:18" x14ac:dyDescent="0.3">
      <c r="A53" t="s">
        <v>59</v>
      </c>
      <c r="B53" t="s">
        <v>119</v>
      </c>
      <c r="C53" t="s">
        <v>74</v>
      </c>
      <c r="D53" t="s">
        <v>92</v>
      </c>
      <c r="E53" t="s">
        <v>135</v>
      </c>
      <c r="F53">
        <v>2</v>
      </c>
      <c r="J53">
        <v>58</v>
      </c>
      <c r="K53">
        <v>13752</v>
      </c>
      <c r="L53">
        <v>18000</v>
      </c>
      <c r="M53">
        <v>309</v>
      </c>
      <c r="N53" s="3">
        <v>482.35294117647061</v>
      </c>
      <c r="O53" s="3">
        <f t="shared" si="0"/>
        <v>410</v>
      </c>
      <c r="P53" s="3"/>
      <c r="Q53" s="3"/>
      <c r="R53" t="s">
        <v>124</v>
      </c>
    </row>
    <row r="54" spans="1:18" x14ac:dyDescent="0.3">
      <c r="A54" t="s">
        <v>90</v>
      </c>
      <c r="B54" t="s">
        <v>118</v>
      </c>
      <c r="C54" t="s">
        <v>74</v>
      </c>
      <c r="D54" t="s">
        <v>89</v>
      </c>
      <c r="E54" t="s">
        <v>135</v>
      </c>
      <c r="F54">
        <v>3</v>
      </c>
      <c r="J54">
        <v>68</v>
      </c>
      <c r="K54">
        <v>17000</v>
      </c>
      <c r="L54">
        <v>26000</v>
      </c>
      <c r="M54">
        <v>338</v>
      </c>
      <c r="N54" s="3">
        <v>482.35294117647061</v>
      </c>
      <c r="O54">
        <f t="shared" si="0"/>
        <v>410</v>
      </c>
      <c r="P54" s="3"/>
      <c r="Q54" s="3"/>
      <c r="R54" t="s">
        <v>124</v>
      </c>
    </row>
    <row r="55" spans="1:18" x14ac:dyDescent="0.3">
      <c r="A55" t="s">
        <v>90</v>
      </c>
      <c r="B55" t="s">
        <v>117</v>
      </c>
      <c r="C55" t="s">
        <v>74</v>
      </c>
      <c r="D55" t="s">
        <v>92</v>
      </c>
      <c r="E55" t="s">
        <v>135</v>
      </c>
      <c r="F55">
        <v>3</v>
      </c>
      <c r="G55">
        <v>13840</v>
      </c>
      <c r="I55">
        <v>2550</v>
      </c>
      <c r="J55">
        <v>52</v>
      </c>
      <c r="K55">
        <v>16760</v>
      </c>
      <c r="L55">
        <v>24440</v>
      </c>
      <c r="M55">
        <v>315</v>
      </c>
      <c r="N55" s="3">
        <v>482.35294117647061</v>
      </c>
      <c r="O55" s="3">
        <f t="shared" si="0"/>
        <v>410</v>
      </c>
      <c r="P55" s="3"/>
      <c r="Q55" s="3"/>
      <c r="R55" t="s">
        <v>124</v>
      </c>
    </row>
    <row r="56" spans="1:18" x14ac:dyDescent="0.3">
      <c r="A56" t="s">
        <v>90</v>
      </c>
      <c r="B56" t="s">
        <v>118</v>
      </c>
      <c r="C56" t="s">
        <v>74</v>
      </c>
      <c r="D56" t="s">
        <v>89</v>
      </c>
      <c r="E56" t="s">
        <v>135</v>
      </c>
      <c r="F56">
        <v>3</v>
      </c>
      <c r="J56">
        <v>67</v>
      </c>
      <c r="K56">
        <v>18370</v>
      </c>
      <c r="L56">
        <v>26000</v>
      </c>
      <c r="M56">
        <v>338</v>
      </c>
      <c r="N56" s="3">
        <v>482.35294117647061</v>
      </c>
      <c r="O56">
        <f t="shared" si="0"/>
        <v>410</v>
      </c>
      <c r="P56" s="3"/>
      <c r="Q56" s="3"/>
      <c r="R56" t="s">
        <v>124</v>
      </c>
    </row>
    <row r="57" spans="1:18" x14ac:dyDescent="0.3">
      <c r="A57" t="s">
        <v>90</v>
      </c>
      <c r="B57" t="s">
        <v>118</v>
      </c>
      <c r="C57" t="s">
        <v>74</v>
      </c>
      <c r="D57" t="s">
        <v>89</v>
      </c>
      <c r="E57" t="s">
        <v>135</v>
      </c>
      <c r="F57">
        <v>3</v>
      </c>
      <c r="J57">
        <v>69</v>
      </c>
      <c r="K57">
        <v>18040</v>
      </c>
      <c r="L57">
        <v>26000</v>
      </c>
      <c r="M57">
        <v>338</v>
      </c>
      <c r="N57" s="3">
        <v>482.35294117647061</v>
      </c>
      <c r="O57">
        <f t="shared" si="0"/>
        <v>410</v>
      </c>
      <c r="P57" s="3"/>
      <c r="Q57" s="3"/>
      <c r="R57" t="s">
        <v>124</v>
      </c>
    </row>
    <row r="58" spans="1:18" x14ac:dyDescent="0.3">
      <c r="A58" t="s">
        <v>90</v>
      </c>
      <c r="B58" t="s">
        <v>144</v>
      </c>
      <c r="C58" t="s">
        <v>65</v>
      </c>
      <c r="D58" t="s">
        <v>148</v>
      </c>
      <c r="E58" t="s">
        <v>135</v>
      </c>
      <c r="F58">
        <v>2</v>
      </c>
      <c r="G58">
        <v>7680</v>
      </c>
      <c r="H58">
        <v>2800</v>
      </c>
      <c r="I58">
        <v>2250</v>
      </c>
      <c r="J58">
        <v>48</v>
      </c>
      <c r="M58">
        <v>110</v>
      </c>
      <c r="O58"/>
    </row>
    <row r="59" spans="1:18" x14ac:dyDescent="0.3">
      <c r="A59" t="s">
        <v>90</v>
      </c>
      <c r="B59" t="s">
        <v>145</v>
      </c>
      <c r="C59" t="s">
        <v>65</v>
      </c>
      <c r="D59" t="s">
        <v>148</v>
      </c>
      <c r="E59" t="s">
        <v>135</v>
      </c>
      <c r="F59">
        <v>2</v>
      </c>
      <c r="G59">
        <v>8940</v>
      </c>
      <c r="H59">
        <v>2800</v>
      </c>
      <c r="I59">
        <v>2250</v>
      </c>
      <c r="J59">
        <v>48</v>
      </c>
      <c r="M59">
        <v>110</v>
      </c>
      <c r="O59"/>
    </row>
    <row r="60" spans="1:18" x14ac:dyDescent="0.3">
      <c r="A60" t="s">
        <v>90</v>
      </c>
      <c r="B60" t="s">
        <v>146</v>
      </c>
      <c r="C60" t="s">
        <v>65</v>
      </c>
      <c r="D60" t="s">
        <v>148</v>
      </c>
      <c r="E60" t="s">
        <v>135</v>
      </c>
      <c r="F60">
        <v>2</v>
      </c>
      <c r="G60">
        <v>9495</v>
      </c>
      <c r="H60">
        <v>2985</v>
      </c>
      <c r="I60">
        <v>2350</v>
      </c>
      <c r="J60">
        <v>22</v>
      </c>
      <c r="M60">
        <v>162</v>
      </c>
      <c r="O60"/>
    </row>
    <row r="61" spans="1:18" x14ac:dyDescent="0.3">
      <c r="A61" t="s">
        <v>90</v>
      </c>
      <c r="B61" t="s">
        <v>147</v>
      </c>
      <c r="C61" t="s">
        <v>65</v>
      </c>
      <c r="D61" t="s">
        <v>148</v>
      </c>
      <c r="E61" t="s">
        <v>135</v>
      </c>
      <c r="F61">
        <v>2</v>
      </c>
      <c r="G61">
        <v>9990</v>
      </c>
      <c r="H61">
        <v>3100</v>
      </c>
      <c r="I61">
        <v>2350</v>
      </c>
      <c r="J61">
        <v>23</v>
      </c>
      <c r="M61">
        <v>165</v>
      </c>
      <c r="O61"/>
    </row>
    <row r="62" spans="1:18" x14ac:dyDescent="0.3">
      <c r="A62" t="s">
        <v>59</v>
      </c>
      <c r="B62" t="s">
        <v>149</v>
      </c>
      <c r="C62" t="s">
        <v>65</v>
      </c>
      <c r="D62" t="s">
        <v>148</v>
      </c>
      <c r="E62" t="s">
        <v>135</v>
      </c>
      <c r="F62">
        <v>2</v>
      </c>
      <c r="G62">
        <v>9100</v>
      </c>
      <c r="H62">
        <v>3000</v>
      </c>
      <c r="I62">
        <v>2550</v>
      </c>
      <c r="J62">
        <v>26</v>
      </c>
      <c r="O62"/>
    </row>
    <row r="63" spans="1:18" x14ac:dyDescent="0.3">
      <c r="A63" t="s">
        <v>150</v>
      </c>
      <c r="B63" t="s">
        <v>151</v>
      </c>
      <c r="C63" t="s">
        <v>65</v>
      </c>
      <c r="D63" t="s">
        <v>148</v>
      </c>
      <c r="E63" t="s">
        <v>135</v>
      </c>
      <c r="F63">
        <v>2</v>
      </c>
      <c r="G63">
        <v>11785</v>
      </c>
      <c r="H63">
        <v>2840</v>
      </c>
      <c r="I63">
        <v>2510</v>
      </c>
      <c r="J63">
        <v>54</v>
      </c>
      <c r="L63">
        <v>13000</v>
      </c>
      <c r="M63">
        <v>130</v>
      </c>
      <c r="N63">
        <v>200</v>
      </c>
      <c r="O63">
        <f t="shared" si="0"/>
        <v>170</v>
      </c>
    </row>
    <row r="64" spans="1:18" x14ac:dyDescent="0.3">
      <c r="A64" t="s">
        <v>150</v>
      </c>
      <c r="B64" t="s">
        <v>152</v>
      </c>
      <c r="C64" t="s">
        <v>65</v>
      </c>
      <c r="D64" t="s">
        <v>148</v>
      </c>
      <c r="E64" t="s">
        <v>135</v>
      </c>
      <c r="F64">
        <v>2</v>
      </c>
      <c r="G64">
        <v>7870</v>
      </c>
      <c r="H64">
        <v>2885</v>
      </c>
      <c r="I64">
        <v>2340</v>
      </c>
      <c r="J64">
        <v>35</v>
      </c>
      <c r="L64">
        <v>10780</v>
      </c>
      <c r="M64">
        <v>130</v>
      </c>
      <c r="N64">
        <v>200</v>
      </c>
      <c r="O64">
        <f t="shared" si="0"/>
        <v>170</v>
      </c>
    </row>
    <row r="65" spans="1:15" x14ac:dyDescent="0.3">
      <c r="A65" t="s">
        <v>150</v>
      </c>
      <c r="B65" t="s">
        <v>152</v>
      </c>
      <c r="C65" t="s">
        <v>65</v>
      </c>
      <c r="D65" t="s">
        <v>148</v>
      </c>
      <c r="E65" t="s">
        <v>135</v>
      </c>
      <c r="F65">
        <v>2</v>
      </c>
      <c r="G65">
        <v>8570</v>
      </c>
      <c r="H65">
        <v>2885</v>
      </c>
      <c r="I65">
        <v>2340</v>
      </c>
      <c r="J65">
        <v>41</v>
      </c>
      <c r="L65">
        <v>10780</v>
      </c>
      <c r="M65">
        <v>130</v>
      </c>
      <c r="N65">
        <v>200</v>
      </c>
      <c r="O65">
        <f t="shared" si="0"/>
        <v>170</v>
      </c>
    </row>
    <row r="66" spans="1:15" x14ac:dyDescent="0.3">
      <c r="A66" t="s">
        <v>150</v>
      </c>
      <c r="B66" t="s">
        <v>156</v>
      </c>
      <c r="C66" t="s">
        <v>65</v>
      </c>
      <c r="D66" t="s">
        <v>148</v>
      </c>
      <c r="E66" t="s">
        <v>135</v>
      </c>
      <c r="F66">
        <v>2</v>
      </c>
      <c r="G66">
        <v>10130</v>
      </c>
      <c r="H66">
        <v>2850</v>
      </c>
      <c r="I66">
        <v>2470</v>
      </c>
      <c r="J66">
        <v>60</v>
      </c>
      <c r="L66">
        <v>13000</v>
      </c>
      <c r="M66">
        <v>130</v>
      </c>
      <c r="N66">
        <v>200</v>
      </c>
      <c r="O66">
        <f t="shared" si="0"/>
        <v>170</v>
      </c>
    </row>
    <row r="67" spans="1:15" x14ac:dyDescent="0.3">
      <c r="A67" t="s">
        <v>150</v>
      </c>
      <c r="B67" t="s">
        <v>156</v>
      </c>
      <c r="C67" t="s">
        <v>65</v>
      </c>
      <c r="D67" t="s">
        <v>148</v>
      </c>
      <c r="E67" t="s">
        <v>135</v>
      </c>
      <c r="F67">
        <v>2</v>
      </c>
      <c r="G67">
        <v>10820</v>
      </c>
      <c r="H67">
        <v>2850</v>
      </c>
      <c r="I67">
        <v>2470</v>
      </c>
      <c r="J67">
        <v>60</v>
      </c>
      <c r="L67">
        <v>13000</v>
      </c>
      <c r="M67">
        <v>130</v>
      </c>
      <c r="N67">
        <v>200</v>
      </c>
      <c r="O67">
        <f t="shared" ref="O67:O68" si="1">N67*0.85</f>
        <v>170</v>
      </c>
    </row>
    <row r="68" spans="1:15" x14ac:dyDescent="0.3">
      <c r="A68" t="s">
        <v>150</v>
      </c>
      <c r="B68" t="s">
        <v>156</v>
      </c>
      <c r="C68" t="s">
        <v>65</v>
      </c>
      <c r="D68" t="s">
        <v>148</v>
      </c>
      <c r="E68" t="s">
        <v>135</v>
      </c>
      <c r="F68">
        <v>2</v>
      </c>
      <c r="G68">
        <v>11520</v>
      </c>
      <c r="H68">
        <v>2850</v>
      </c>
      <c r="I68">
        <v>2470</v>
      </c>
      <c r="J68">
        <v>60</v>
      </c>
      <c r="L68">
        <v>13000</v>
      </c>
      <c r="M68">
        <v>130</v>
      </c>
      <c r="N68">
        <v>200</v>
      </c>
      <c r="O68">
        <f t="shared" si="1"/>
        <v>170</v>
      </c>
    </row>
    <row r="73" spans="1:15" x14ac:dyDescent="0.3">
      <c r="H73" s="12"/>
    </row>
  </sheetData>
  <autoFilter ref="A1:R6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I10" sqref="I10"/>
    </sheetView>
  </sheetViews>
  <sheetFormatPr defaultRowHeight="14.4" x14ac:dyDescent="0.3"/>
  <sheetData>
    <row r="1" spans="1:21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249</v>
      </c>
      <c r="O1" s="2" t="s">
        <v>255</v>
      </c>
      <c r="P1" s="2" t="s">
        <v>250</v>
      </c>
      <c r="Q1" s="2" t="s">
        <v>158</v>
      </c>
      <c r="R1" s="2" t="s">
        <v>251</v>
      </c>
      <c r="S1" s="2" t="s">
        <v>222</v>
      </c>
      <c r="T1" s="2" t="s">
        <v>223</v>
      </c>
      <c r="U1" s="2" t="s">
        <v>54</v>
      </c>
    </row>
    <row r="2" spans="1:21" x14ac:dyDescent="0.3">
      <c r="A2" t="s">
        <v>90</v>
      </c>
      <c r="B2" t="s">
        <v>248</v>
      </c>
      <c r="C2" t="s">
        <v>65</v>
      </c>
      <c r="D2">
        <v>1</v>
      </c>
      <c r="E2" t="s">
        <v>135</v>
      </c>
      <c r="F2">
        <v>2</v>
      </c>
      <c r="G2">
        <v>11995</v>
      </c>
      <c r="H2">
        <v>3420</v>
      </c>
      <c r="I2">
        <v>2550</v>
      </c>
      <c r="J2">
        <v>74</v>
      </c>
      <c r="K2">
        <v>13630</v>
      </c>
      <c r="L2">
        <v>19000</v>
      </c>
      <c r="M2">
        <v>210</v>
      </c>
      <c r="N2">
        <f>9/100</f>
        <v>0.09</v>
      </c>
      <c r="P2">
        <v>36</v>
      </c>
      <c r="Q2" t="s">
        <v>179</v>
      </c>
      <c r="R2">
        <v>360</v>
      </c>
      <c r="U2" t="s">
        <v>252</v>
      </c>
    </row>
    <row r="3" spans="1:21" x14ac:dyDescent="0.3">
      <c r="A3" t="s">
        <v>253</v>
      </c>
      <c r="B3" t="s">
        <v>254</v>
      </c>
      <c r="C3" t="s">
        <v>65</v>
      </c>
      <c r="D3">
        <v>1</v>
      </c>
      <c r="E3" t="s">
        <v>135</v>
      </c>
      <c r="F3">
        <v>2</v>
      </c>
      <c r="K3">
        <v>14000</v>
      </c>
      <c r="L3">
        <v>19000</v>
      </c>
      <c r="M3">
        <v>170</v>
      </c>
      <c r="N3">
        <v>0.11</v>
      </c>
      <c r="O3">
        <v>37.5</v>
      </c>
      <c r="P3">
        <v>100</v>
      </c>
      <c r="U3" s="25" t="s">
        <v>257</v>
      </c>
    </row>
    <row r="4" spans="1:21" x14ac:dyDescent="0.3">
      <c r="N4">
        <v>8.7999999999999995E-2</v>
      </c>
      <c r="U4" t="s">
        <v>256</v>
      </c>
    </row>
    <row r="5" spans="1:21" x14ac:dyDescent="0.3">
      <c r="N5">
        <v>9.4E-2</v>
      </c>
      <c r="U5" t="s">
        <v>256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A2" sqref="A2:N5"/>
    </sheetView>
  </sheetViews>
  <sheetFormatPr defaultRowHeight="14.4" x14ac:dyDescent="0.3"/>
  <sheetData>
    <row r="1" spans="1:18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139</v>
      </c>
      <c r="N1" s="2" t="s">
        <v>140</v>
      </c>
      <c r="O1" s="2" t="s">
        <v>86</v>
      </c>
      <c r="P1" s="2" t="s">
        <v>131</v>
      </c>
      <c r="Q1" s="2" t="s">
        <v>132</v>
      </c>
      <c r="R1" s="2" t="s">
        <v>54</v>
      </c>
    </row>
    <row r="2" spans="1:18" x14ac:dyDescent="0.3">
      <c r="A2" t="s">
        <v>59</v>
      </c>
      <c r="B2" t="s">
        <v>141</v>
      </c>
      <c r="C2" t="s">
        <v>65</v>
      </c>
      <c r="D2" t="s">
        <v>92</v>
      </c>
      <c r="E2" t="s">
        <v>135</v>
      </c>
      <c r="F2">
        <v>2</v>
      </c>
      <c r="G2">
        <v>12750</v>
      </c>
      <c r="H2">
        <v>3399</v>
      </c>
      <c r="M2">
        <v>235</v>
      </c>
      <c r="N2">
        <v>130</v>
      </c>
      <c r="R2" t="s">
        <v>143</v>
      </c>
    </row>
    <row r="3" spans="1:18" x14ac:dyDescent="0.3">
      <c r="A3" t="s">
        <v>59</v>
      </c>
      <c r="B3" t="s">
        <v>141</v>
      </c>
      <c r="C3" t="s">
        <v>65</v>
      </c>
      <c r="D3" t="s">
        <v>92</v>
      </c>
      <c r="E3" t="s">
        <v>135</v>
      </c>
      <c r="F3">
        <v>3</v>
      </c>
      <c r="G3">
        <v>14000</v>
      </c>
      <c r="H3">
        <v>3399</v>
      </c>
      <c r="M3">
        <v>235</v>
      </c>
      <c r="N3">
        <v>130</v>
      </c>
      <c r="R3" t="s">
        <v>143</v>
      </c>
    </row>
    <row r="4" spans="1:18" x14ac:dyDescent="0.3">
      <c r="A4" t="s">
        <v>59</v>
      </c>
      <c r="B4" t="s">
        <v>142</v>
      </c>
      <c r="C4" t="s">
        <v>65</v>
      </c>
      <c r="D4" t="s">
        <v>92</v>
      </c>
      <c r="E4" t="s">
        <v>135</v>
      </c>
      <c r="F4">
        <v>2</v>
      </c>
      <c r="G4">
        <v>12900</v>
      </c>
      <c r="H4">
        <v>3405</v>
      </c>
      <c r="M4">
        <v>235</v>
      </c>
      <c r="N4">
        <v>130</v>
      </c>
      <c r="R4" t="s">
        <v>143</v>
      </c>
    </row>
    <row r="5" spans="1:18" x14ac:dyDescent="0.3">
      <c r="A5" t="s">
        <v>59</v>
      </c>
      <c r="B5" t="s">
        <v>142</v>
      </c>
      <c r="C5" t="s">
        <v>65</v>
      </c>
      <c r="D5" t="s">
        <v>92</v>
      </c>
      <c r="E5" t="s">
        <v>135</v>
      </c>
      <c r="F5">
        <v>3</v>
      </c>
      <c r="G5">
        <v>14000</v>
      </c>
      <c r="H5">
        <v>3405</v>
      </c>
      <c r="M5">
        <v>235</v>
      </c>
      <c r="N5">
        <v>130</v>
      </c>
      <c r="R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Q13" sqref="Q13"/>
    </sheetView>
  </sheetViews>
  <sheetFormatPr defaultRowHeight="14.4" x14ac:dyDescent="0.3"/>
  <cols>
    <col min="16" max="16" width="12.33203125" customWidth="1"/>
    <col min="19" max="19" width="21.5546875" bestFit="1" customWidth="1"/>
    <col min="20" max="21" width="21.5546875" customWidth="1"/>
  </cols>
  <sheetData>
    <row r="1" spans="1:22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206</v>
      </c>
      <c r="O1" s="2" t="s">
        <v>207</v>
      </c>
      <c r="P1" s="2" t="s">
        <v>175</v>
      </c>
      <c r="Q1" s="2" t="s">
        <v>155</v>
      </c>
      <c r="R1" s="2" t="s">
        <v>158</v>
      </c>
      <c r="S1" s="2" t="s">
        <v>157</v>
      </c>
      <c r="T1" s="2" t="s">
        <v>222</v>
      </c>
      <c r="U1" s="2" t="s">
        <v>223</v>
      </c>
      <c r="V1" s="2" t="s">
        <v>54</v>
      </c>
    </row>
    <row r="2" spans="1:22" x14ac:dyDescent="0.3">
      <c r="A2" t="s">
        <v>150</v>
      </c>
      <c r="B2" t="s">
        <v>152</v>
      </c>
      <c r="C2" t="s">
        <v>65</v>
      </c>
      <c r="D2" t="s">
        <v>148</v>
      </c>
      <c r="E2" t="s">
        <v>135</v>
      </c>
      <c r="F2">
        <v>2</v>
      </c>
      <c r="G2">
        <v>7870</v>
      </c>
      <c r="H2">
        <v>2885</v>
      </c>
      <c r="I2">
        <v>2340</v>
      </c>
      <c r="J2">
        <v>35</v>
      </c>
      <c r="L2">
        <v>10780</v>
      </c>
      <c r="M2">
        <v>150</v>
      </c>
      <c r="N2">
        <v>42</v>
      </c>
      <c r="O2">
        <v>2.5</v>
      </c>
      <c r="P2" t="s">
        <v>176</v>
      </c>
      <c r="Q2">
        <v>138</v>
      </c>
      <c r="R2" t="s">
        <v>159</v>
      </c>
      <c r="S2">
        <v>0.51</v>
      </c>
      <c r="V2" s="5" t="s">
        <v>153</v>
      </c>
    </row>
    <row r="3" spans="1:22" x14ac:dyDescent="0.3">
      <c r="A3" t="s">
        <v>150</v>
      </c>
      <c r="B3" t="s">
        <v>152</v>
      </c>
      <c r="C3" t="s">
        <v>65</v>
      </c>
      <c r="D3" t="s">
        <v>148</v>
      </c>
      <c r="E3" t="s">
        <v>135</v>
      </c>
      <c r="F3">
        <v>2</v>
      </c>
      <c r="G3">
        <v>8570</v>
      </c>
      <c r="H3">
        <v>2885</v>
      </c>
      <c r="I3">
        <v>2340</v>
      </c>
      <c r="J3">
        <v>41</v>
      </c>
      <c r="L3">
        <v>10780</v>
      </c>
      <c r="M3">
        <v>150</v>
      </c>
      <c r="N3">
        <v>42</v>
      </c>
      <c r="O3">
        <v>2.5</v>
      </c>
      <c r="P3" t="s">
        <v>176</v>
      </c>
      <c r="Q3">
        <v>138</v>
      </c>
      <c r="R3" t="s">
        <v>159</v>
      </c>
      <c r="S3">
        <v>0.51</v>
      </c>
      <c r="V3" s="5" t="s">
        <v>153</v>
      </c>
    </row>
    <row r="4" spans="1:22" x14ac:dyDescent="0.3">
      <c r="A4" t="s">
        <v>150</v>
      </c>
      <c r="B4" t="s">
        <v>156</v>
      </c>
      <c r="C4" t="s">
        <v>65</v>
      </c>
      <c r="D4" t="s">
        <v>148</v>
      </c>
      <c r="E4" t="s">
        <v>135</v>
      </c>
      <c r="F4">
        <v>2</v>
      </c>
      <c r="G4">
        <v>10800</v>
      </c>
      <c r="J4">
        <v>58</v>
      </c>
      <c r="L4">
        <v>12960</v>
      </c>
      <c r="M4">
        <v>150</v>
      </c>
      <c r="N4">
        <v>42</v>
      </c>
      <c r="O4">
        <v>2.5</v>
      </c>
      <c r="P4" t="s">
        <v>176</v>
      </c>
      <c r="Q4">
        <v>138</v>
      </c>
      <c r="R4" t="s">
        <v>159</v>
      </c>
      <c r="S4">
        <v>0.67</v>
      </c>
      <c r="V4" t="s">
        <v>168</v>
      </c>
    </row>
    <row r="5" spans="1:22" x14ac:dyDescent="0.3">
      <c r="A5" t="s">
        <v>160</v>
      </c>
      <c r="B5" t="s">
        <v>161</v>
      </c>
      <c r="C5" t="s">
        <v>65</v>
      </c>
      <c r="D5" t="s">
        <v>148</v>
      </c>
      <c r="E5" t="s">
        <v>135</v>
      </c>
      <c r="F5">
        <v>2</v>
      </c>
      <c r="G5">
        <v>9000</v>
      </c>
      <c r="J5">
        <v>55</v>
      </c>
      <c r="L5">
        <v>13500</v>
      </c>
      <c r="M5">
        <v>103</v>
      </c>
      <c r="N5">
        <v>32</v>
      </c>
      <c r="O5">
        <v>6</v>
      </c>
      <c r="P5" t="s">
        <v>176</v>
      </c>
      <c r="Q5">
        <v>170</v>
      </c>
      <c r="R5" t="s">
        <v>162</v>
      </c>
      <c r="S5">
        <v>1</v>
      </c>
      <c r="V5" t="s">
        <v>168</v>
      </c>
    </row>
    <row r="6" spans="1:22" x14ac:dyDescent="0.3">
      <c r="A6" t="s">
        <v>163</v>
      </c>
      <c r="B6" t="s">
        <v>164</v>
      </c>
      <c r="C6" t="s">
        <v>65</v>
      </c>
      <c r="D6" t="s">
        <v>165</v>
      </c>
      <c r="E6" t="s">
        <v>135</v>
      </c>
      <c r="F6">
        <v>2</v>
      </c>
      <c r="G6">
        <v>12000</v>
      </c>
      <c r="I6">
        <v>2550</v>
      </c>
      <c r="J6">
        <v>70</v>
      </c>
      <c r="L6">
        <v>19000</v>
      </c>
      <c r="M6">
        <v>160</v>
      </c>
      <c r="N6">
        <v>30</v>
      </c>
      <c r="O6">
        <v>8</v>
      </c>
      <c r="P6" t="s">
        <v>176</v>
      </c>
      <c r="Q6">
        <v>180</v>
      </c>
      <c r="R6" t="s">
        <v>162</v>
      </c>
      <c r="V6" t="s">
        <v>168</v>
      </c>
    </row>
    <row r="7" spans="1:22" x14ac:dyDescent="0.3">
      <c r="A7" t="s">
        <v>166</v>
      </c>
      <c r="B7" t="s">
        <v>167</v>
      </c>
      <c r="C7" t="s">
        <v>65</v>
      </c>
      <c r="D7" t="s">
        <v>148</v>
      </c>
      <c r="E7" t="s">
        <v>135</v>
      </c>
      <c r="F7">
        <v>2</v>
      </c>
      <c r="G7">
        <v>10500</v>
      </c>
      <c r="J7">
        <v>70</v>
      </c>
      <c r="L7">
        <v>19000</v>
      </c>
      <c r="M7">
        <v>200</v>
      </c>
      <c r="N7">
        <v>22</v>
      </c>
      <c r="O7" s="13" t="s">
        <v>208</v>
      </c>
      <c r="P7" t="s">
        <v>176</v>
      </c>
      <c r="Q7">
        <v>132</v>
      </c>
      <c r="R7" t="s">
        <v>159</v>
      </c>
      <c r="V7" t="s">
        <v>168</v>
      </c>
    </row>
    <row r="8" spans="1:22" x14ac:dyDescent="0.3">
      <c r="A8" t="s">
        <v>166</v>
      </c>
      <c r="B8" t="s">
        <v>167</v>
      </c>
      <c r="C8" t="s">
        <v>65</v>
      </c>
      <c r="D8" t="s">
        <v>165</v>
      </c>
      <c r="E8" t="s">
        <v>135</v>
      </c>
      <c r="F8">
        <v>2</v>
      </c>
      <c r="G8">
        <v>12000</v>
      </c>
      <c r="I8">
        <v>2550</v>
      </c>
      <c r="J8">
        <v>100</v>
      </c>
      <c r="L8">
        <v>20000</v>
      </c>
      <c r="M8">
        <v>200</v>
      </c>
      <c r="N8">
        <v>22</v>
      </c>
      <c r="O8" s="13" t="s">
        <v>209</v>
      </c>
      <c r="P8" t="s">
        <v>176</v>
      </c>
      <c r="Q8">
        <v>132</v>
      </c>
      <c r="R8" t="s">
        <v>159</v>
      </c>
      <c r="V8" t="s">
        <v>168</v>
      </c>
    </row>
    <row r="9" spans="1:22" x14ac:dyDescent="0.3">
      <c r="A9" t="s">
        <v>169</v>
      </c>
      <c r="B9" t="s">
        <v>170</v>
      </c>
      <c r="C9" t="s">
        <v>65</v>
      </c>
      <c r="D9" t="s">
        <v>165</v>
      </c>
      <c r="E9" t="s">
        <v>135</v>
      </c>
      <c r="F9">
        <v>2</v>
      </c>
      <c r="G9">
        <v>12000</v>
      </c>
      <c r="I9">
        <v>2550</v>
      </c>
      <c r="J9">
        <v>82</v>
      </c>
      <c r="L9">
        <v>18600</v>
      </c>
      <c r="M9">
        <v>160</v>
      </c>
      <c r="N9">
        <v>100</v>
      </c>
      <c r="O9" s="13" t="s">
        <v>209</v>
      </c>
      <c r="P9" t="s">
        <v>176</v>
      </c>
      <c r="Q9">
        <v>230</v>
      </c>
      <c r="R9" t="s">
        <v>159</v>
      </c>
      <c r="S9">
        <v>1.4</v>
      </c>
      <c r="V9" t="s">
        <v>168</v>
      </c>
    </row>
    <row r="10" spans="1:22" x14ac:dyDescent="0.3">
      <c r="A10" t="s">
        <v>169</v>
      </c>
      <c r="B10" t="s">
        <v>171</v>
      </c>
      <c r="C10" t="s">
        <v>65</v>
      </c>
      <c r="D10" t="s">
        <v>165</v>
      </c>
      <c r="E10" t="s">
        <v>135</v>
      </c>
      <c r="F10">
        <v>2</v>
      </c>
      <c r="G10">
        <v>12000</v>
      </c>
      <c r="I10">
        <v>2550</v>
      </c>
      <c r="J10">
        <v>82</v>
      </c>
      <c r="L10">
        <v>18600</v>
      </c>
      <c r="M10">
        <v>160</v>
      </c>
      <c r="N10">
        <v>600</v>
      </c>
      <c r="O10" s="13" t="s">
        <v>210</v>
      </c>
      <c r="P10" t="s">
        <v>177</v>
      </c>
      <c r="Q10">
        <v>80</v>
      </c>
      <c r="R10" t="s">
        <v>179</v>
      </c>
      <c r="S10">
        <v>1.4</v>
      </c>
      <c r="T10">
        <v>8</v>
      </c>
      <c r="U10">
        <v>200</v>
      </c>
      <c r="V10" t="s">
        <v>168</v>
      </c>
    </row>
    <row r="11" spans="1:22" x14ac:dyDescent="0.3">
      <c r="A11" t="s">
        <v>169</v>
      </c>
      <c r="B11" t="s">
        <v>172</v>
      </c>
      <c r="C11" t="s">
        <v>65</v>
      </c>
      <c r="D11" t="s">
        <v>174</v>
      </c>
      <c r="E11" t="s">
        <v>135</v>
      </c>
      <c r="F11">
        <v>2</v>
      </c>
      <c r="G11">
        <v>12000</v>
      </c>
      <c r="I11">
        <v>2550</v>
      </c>
      <c r="J11">
        <v>85</v>
      </c>
      <c r="L11">
        <v>18000</v>
      </c>
      <c r="M11">
        <v>160</v>
      </c>
      <c r="N11">
        <v>200</v>
      </c>
      <c r="P11" t="s">
        <v>177</v>
      </c>
      <c r="Q11">
        <v>50</v>
      </c>
      <c r="R11" t="s">
        <v>179</v>
      </c>
      <c r="S11">
        <v>1.5</v>
      </c>
      <c r="V11" t="s">
        <v>168</v>
      </c>
    </row>
    <row r="12" spans="1:22" x14ac:dyDescent="0.3">
      <c r="A12" t="s">
        <v>169</v>
      </c>
      <c r="B12" t="s">
        <v>173</v>
      </c>
      <c r="C12" t="s">
        <v>65</v>
      </c>
      <c r="D12" t="s">
        <v>174</v>
      </c>
      <c r="E12" t="s">
        <v>136</v>
      </c>
      <c r="F12">
        <v>3</v>
      </c>
      <c r="G12">
        <v>18000</v>
      </c>
      <c r="I12">
        <v>2550</v>
      </c>
      <c r="J12">
        <v>125</v>
      </c>
      <c r="L12">
        <v>29000</v>
      </c>
      <c r="M12">
        <v>250</v>
      </c>
      <c r="N12">
        <v>200</v>
      </c>
      <c r="P12" t="s">
        <v>177</v>
      </c>
      <c r="Q12">
        <v>80</v>
      </c>
      <c r="R12" t="s">
        <v>178</v>
      </c>
      <c r="S12">
        <v>2.4</v>
      </c>
      <c r="V12" t="s">
        <v>168</v>
      </c>
    </row>
    <row r="13" spans="1:22" x14ac:dyDescent="0.3">
      <c r="A13" t="s">
        <v>180</v>
      </c>
      <c r="B13" t="s">
        <v>181</v>
      </c>
      <c r="C13" t="s">
        <v>65</v>
      </c>
      <c r="D13" t="s">
        <v>148</v>
      </c>
      <c r="E13" t="s">
        <v>135</v>
      </c>
      <c r="F13">
        <v>2</v>
      </c>
      <c r="G13">
        <v>8950</v>
      </c>
      <c r="I13">
        <v>2550</v>
      </c>
      <c r="J13">
        <v>65</v>
      </c>
      <c r="L13">
        <v>14500</v>
      </c>
      <c r="M13">
        <v>160</v>
      </c>
      <c r="N13" t="s">
        <v>204</v>
      </c>
      <c r="O13" s="13" t="s">
        <v>211</v>
      </c>
      <c r="P13" t="s">
        <v>269</v>
      </c>
      <c r="Q13">
        <v>160</v>
      </c>
      <c r="R13" t="s">
        <v>186</v>
      </c>
      <c r="S13">
        <v>0.8</v>
      </c>
      <c r="T13">
        <v>5</v>
      </c>
      <c r="U13">
        <v>110</v>
      </c>
      <c r="V13" t="s">
        <v>168</v>
      </c>
    </row>
    <row r="14" spans="1:22" x14ac:dyDescent="0.3">
      <c r="A14" t="s">
        <v>180</v>
      </c>
      <c r="B14" t="s">
        <v>182</v>
      </c>
      <c r="C14" t="s">
        <v>65</v>
      </c>
      <c r="D14" t="s">
        <v>165</v>
      </c>
      <c r="E14" t="s">
        <v>135</v>
      </c>
      <c r="F14">
        <v>2</v>
      </c>
      <c r="G14">
        <v>12000</v>
      </c>
      <c r="I14">
        <v>2550</v>
      </c>
      <c r="J14">
        <v>90</v>
      </c>
      <c r="L14">
        <v>18000</v>
      </c>
      <c r="M14">
        <v>120</v>
      </c>
      <c r="N14" t="s">
        <v>205</v>
      </c>
      <c r="O14" s="13" t="s">
        <v>212</v>
      </c>
      <c r="P14" t="s">
        <v>269</v>
      </c>
      <c r="Q14">
        <v>240</v>
      </c>
      <c r="R14" t="s">
        <v>186</v>
      </c>
      <c r="S14">
        <v>0.9</v>
      </c>
      <c r="V14" t="s">
        <v>168</v>
      </c>
    </row>
    <row r="15" spans="1:22" x14ac:dyDescent="0.3">
      <c r="A15" t="s">
        <v>180</v>
      </c>
      <c r="B15" t="s">
        <v>183</v>
      </c>
      <c r="C15" t="s">
        <v>65</v>
      </c>
      <c r="D15" t="s">
        <v>165</v>
      </c>
      <c r="E15" t="s">
        <v>136</v>
      </c>
      <c r="F15">
        <v>3</v>
      </c>
      <c r="G15">
        <v>18000</v>
      </c>
      <c r="I15">
        <v>2550</v>
      </c>
      <c r="J15">
        <v>129</v>
      </c>
      <c r="L15">
        <v>28000</v>
      </c>
      <c r="M15">
        <v>240</v>
      </c>
      <c r="N15" t="s">
        <v>205</v>
      </c>
      <c r="O15" s="13" t="s">
        <v>212</v>
      </c>
      <c r="P15" t="s">
        <v>269</v>
      </c>
      <c r="Q15">
        <v>240</v>
      </c>
      <c r="R15" t="s">
        <v>186</v>
      </c>
      <c r="S15">
        <v>1.3</v>
      </c>
      <c r="V15" t="s">
        <v>168</v>
      </c>
    </row>
    <row r="16" spans="1:22" x14ac:dyDescent="0.3">
      <c r="A16" t="s">
        <v>180</v>
      </c>
      <c r="B16" t="s">
        <v>184</v>
      </c>
      <c r="C16" t="s">
        <v>65</v>
      </c>
      <c r="D16" t="s">
        <v>165</v>
      </c>
      <c r="E16" t="s">
        <v>135</v>
      </c>
      <c r="F16">
        <v>2</v>
      </c>
      <c r="G16">
        <v>12000</v>
      </c>
      <c r="I16">
        <v>2550</v>
      </c>
      <c r="J16">
        <v>83</v>
      </c>
      <c r="L16">
        <v>18000</v>
      </c>
      <c r="M16">
        <v>160</v>
      </c>
      <c r="N16">
        <v>60</v>
      </c>
      <c r="O16" s="13" t="s">
        <v>213</v>
      </c>
      <c r="P16" t="s">
        <v>177</v>
      </c>
      <c r="Q16">
        <v>69</v>
      </c>
      <c r="R16" t="s">
        <v>186</v>
      </c>
      <c r="V16" s="5" t="s">
        <v>168</v>
      </c>
    </row>
    <row r="17" spans="1:22" x14ac:dyDescent="0.3">
      <c r="A17" t="s">
        <v>180</v>
      </c>
      <c r="B17" t="s">
        <v>185</v>
      </c>
      <c r="C17" t="s">
        <v>65</v>
      </c>
      <c r="D17" t="s">
        <v>165</v>
      </c>
      <c r="E17" t="s">
        <v>136</v>
      </c>
      <c r="F17">
        <v>3</v>
      </c>
      <c r="G17">
        <v>18000</v>
      </c>
      <c r="I17">
        <v>2550</v>
      </c>
      <c r="J17">
        <v>139</v>
      </c>
      <c r="L17">
        <v>28000</v>
      </c>
      <c r="M17">
        <v>250</v>
      </c>
      <c r="N17">
        <v>60</v>
      </c>
      <c r="O17" s="13" t="s">
        <v>213</v>
      </c>
      <c r="P17" t="s">
        <v>177</v>
      </c>
      <c r="Q17">
        <v>69</v>
      </c>
      <c r="R17" t="s">
        <v>186</v>
      </c>
      <c r="V17" t="s">
        <v>168</v>
      </c>
    </row>
    <row r="18" spans="1:22" x14ac:dyDescent="0.3">
      <c r="A18" t="s">
        <v>187</v>
      </c>
      <c r="B18" t="s">
        <v>188</v>
      </c>
      <c r="C18" t="s">
        <v>65</v>
      </c>
      <c r="D18" t="s">
        <v>148</v>
      </c>
      <c r="E18" t="s">
        <v>135</v>
      </c>
      <c r="F18">
        <v>2</v>
      </c>
      <c r="G18">
        <v>11100</v>
      </c>
      <c r="I18">
        <v>2550</v>
      </c>
      <c r="J18">
        <v>90</v>
      </c>
      <c r="L18">
        <v>16500</v>
      </c>
      <c r="M18">
        <v>120</v>
      </c>
      <c r="N18">
        <v>150</v>
      </c>
      <c r="O18" s="13" t="s">
        <v>214</v>
      </c>
      <c r="P18" t="s">
        <v>177</v>
      </c>
      <c r="Q18">
        <v>172</v>
      </c>
      <c r="R18" t="s">
        <v>190</v>
      </c>
      <c r="S18">
        <v>1.1000000000000001</v>
      </c>
      <c r="T18">
        <v>18</v>
      </c>
      <c r="U18">
        <v>265</v>
      </c>
      <c r="V18" t="s">
        <v>168</v>
      </c>
    </row>
    <row r="19" spans="1:22" x14ac:dyDescent="0.3">
      <c r="A19" t="s">
        <v>187</v>
      </c>
      <c r="B19" t="s">
        <v>189</v>
      </c>
      <c r="C19" t="s">
        <v>65</v>
      </c>
      <c r="D19" t="s">
        <v>148</v>
      </c>
      <c r="E19" t="s">
        <v>135</v>
      </c>
      <c r="F19">
        <v>2</v>
      </c>
      <c r="G19">
        <v>10370</v>
      </c>
      <c r="I19">
        <v>2550</v>
      </c>
      <c r="J19">
        <v>82</v>
      </c>
      <c r="L19">
        <v>16500</v>
      </c>
      <c r="M19">
        <v>120</v>
      </c>
      <c r="N19">
        <v>22</v>
      </c>
      <c r="O19">
        <v>7</v>
      </c>
      <c r="P19" t="s">
        <v>176</v>
      </c>
      <c r="Q19">
        <v>172</v>
      </c>
      <c r="R19" t="s">
        <v>190</v>
      </c>
      <c r="S19">
        <v>0.9</v>
      </c>
      <c r="V19" t="s">
        <v>168</v>
      </c>
    </row>
    <row r="20" spans="1:22" x14ac:dyDescent="0.3">
      <c r="A20" t="s">
        <v>191</v>
      </c>
      <c r="B20" t="s">
        <v>192</v>
      </c>
      <c r="C20" t="s">
        <v>65</v>
      </c>
      <c r="D20" t="s">
        <v>148</v>
      </c>
      <c r="E20" t="s">
        <v>135</v>
      </c>
      <c r="F20">
        <v>2</v>
      </c>
      <c r="G20">
        <v>9300</v>
      </c>
      <c r="I20">
        <v>2550</v>
      </c>
      <c r="J20">
        <v>65</v>
      </c>
      <c r="L20">
        <v>14000</v>
      </c>
      <c r="M20">
        <v>200</v>
      </c>
      <c r="N20">
        <v>120</v>
      </c>
      <c r="O20">
        <v>2.5</v>
      </c>
      <c r="P20" t="s">
        <v>176</v>
      </c>
      <c r="Q20">
        <v>200</v>
      </c>
      <c r="R20" t="s">
        <v>178</v>
      </c>
      <c r="S20">
        <v>1.1000000000000001</v>
      </c>
      <c r="V20" t="s">
        <v>168</v>
      </c>
    </row>
    <row r="21" spans="1:22" x14ac:dyDescent="0.3">
      <c r="A21" t="s">
        <v>191</v>
      </c>
      <c r="B21" t="s">
        <v>193</v>
      </c>
      <c r="C21" t="s">
        <v>65</v>
      </c>
      <c r="D21" t="s">
        <v>165</v>
      </c>
      <c r="E21" t="s">
        <v>135</v>
      </c>
      <c r="F21">
        <v>2</v>
      </c>
      <c r="G21">
        <v>12000</v>
      </c>
      <c r="I21">
        <v>2550</v>
      </c>
      <c r="J21">
        <v>90</v>
      </c>
      <c r="L21">
        <v>19000</v>
      </c>
      <c r="M21">
        <v>270</v>
      </c>
      <c r="N21">
        <v>450</v>
      </c>
      <c r="O21">
        <v>7</v>
      </c>
      <c r="P21" t="s">
        <v>177</v>
      </c>
      <c r="Q21">
        <v>75</v>
      </c>
      <c r="R21" t="s">
        <v>179</v>
      </c>
      <c r="S21">
        <v>1.5</v>
      </c>
      <c r="V21" t="s">
        <v>168</v>
      </c>
    </row>
    <row r="22" spans="1:22" x14ac:dyDescent="0.3">
      <c r="A22" t="s">
        <v>195</v>
      </c>
      <c r="B22" t="s">
        <v>196</v>
      </c>
      <c r="C22" t="s">
        <v>65</v>
      </c>
      <c r="D22" t="s">
        <v>148</v>
      </c>
      <c r="E22" t="s">
        <v>135</v>
      </c>
      <c r="F22">
        <v>2</v>
      </c>
      <c r="G22">
        <v>11960</v>
      </c>
      <c r="I22">
        <v>2550</v>
      </c>
      <c r="J22">
        <v>81</v>
      </c>
      <c r="L22">
        <v>18000</v>
      </c>
      <c r="M22">
        <v>170</v>
      </c>
      <c r="N22">
        <v>150</v>
      </c>
      <c r="O22">
        <v>1</v>
      </c>
      <c r="P22" t="s">
        <v>176</v>
      </c>
      <c r="Q22">
        <v>120</v>
      </c>
      <c r="R22" t="s">
        <v>159</v>
      </c>
      <c r="S22">
        <v>0.97</v>
      </c>
      <c r="V22" t="s">
        <v>168</v>
      </c>
    </row>
    <row r="23" spans="1:22" x14ac:dyDescent="0.3">
      <c r="A23" t="s">
        <v>195</v>
      </c>
      <c r="B23" t="s">
        <v>197</v>
      </c>
      <c r="C23" t="s">
        <v>65</v>
      </c>
      <c r="D23" t="s">
        <v>148</v>
      </c>
      <c r="E23" t="s">
        <v>135</v>
      </c>
      <c r="F23">
        <v>2</v>
      </c>
      <c r="G23">
        <v>8500</v>
      </c>
      <c r="I23">
        <v>2550</v>
      </c>
      <c r="J23">
        <v>61</v>
      </c>
      <c r="L23">
        <v>16000</v>
      </c>
      <c r="M23">
        <v>170</v>
      </c>
      <c r="N23">
        <v>30</v>
      </c>
      <c r="O23">
        <v>7</v>
      </c>
      <c r="P23" t="s">
        <v>176</v>
      </c>
      <c r="Q23">
        <v>175</v>
      </c>
      <c r="R23" t="s">
        <v>178</v>
      </c>
      <c r="V23" t="s">
        <v>168</v>
      </c>
    </row>
    <row r="24" spans="1:22" x14ac:dyDescent="0.3">
      <c r="A24" t="s">
        <v>195</v>
      </c>
      <c r="B24" t="s">
        <v>197</v>
      </c>
      <c r="C24" t="s">
        <v>65</v>
      </c>
      <c r="D24" t="s">
        <v>148</v>
      </c>
      <c r="E24" t="s">
        <v>135</v>
      </c>
      <c r="F24">
        <v>2</v>
      </c>
      <c r="G24">
        <v>9950</v>
      </c>
      <c r="I24">
        <v>2550</v>
      </c>
      <c r="J24">
        <v>84</v>
      </c>
      <c r="L24">
        <v>18000</v>
      </c>
      <c r="M24">
        <v>120</v>
      </c>
      <c r="N24">
        <v>240</v>
      </c>
      <c r="O24">
        <v>1</v>
      </c>
      <c r="P24" t="s">
        <v>176</v>
      </c>
      <c r="Q24">
        <v>210</v>
      </c>
      <c r="R24" t="s">
        <v>159</v>
      </c>
      <c r="V24" t="s">
        <v>168</v>
      </c>
    </row>
    <row r="25" spans="1:22" x14ac:dyDescent="0.3">
      <c r="A25" t="s">
        <v>195</v>
      </c>
      <c r="B25" t="s">
        <v>197</v>
      </c>
      <c r="C25" t="s">
        <v>65</v>
      </c>
      <c r="D25" t="s">
        <v>165</v>
      </c>
      <c r="E25" t="s">
        <v>135</v>
      </c>
      <c r="F25">
        <v>2</v>
      </c>
      <c r="G25">
        <v>12000</v>
      </c>
      <c r="I25">
        <v>2550</v>
      </c>
      <c r="J25">
        <v>82</v>
      </c>
      <c r="L25">
        <v>18000</v>
      </c>
      <c r="M25">
        <v>170</v>
      </c>
      <c r="N25">
        <v>30</v>
      </c>
      <c r="O25">
        <v>7</v>
      </c>
      <c r="P25" t="s">
        <v>176</v>
      </c>
      <c r="Q25">
        <v>175</v>
      </c>
      <c r="R25" t="s">
        <v>159</v>
      </c>
      <c r="S25">
        <v>0.8</v>
      </c>
      <c r="V25" t="s">
        <v>168</v>
      </c>
    </row>
    <row r="26" spans="1:22" x14ac:dyDescent="0.3">
      <c r="A26" t="s">
        <v>195</v>
      </c>
      <c r="B26" t="s">
        <v>197</v>
      </c>
      <c r="C26" t="s">
        <v>65</v>
      </c>
      <c r="D26" t="s">
        <v>165</v>
      </c>
      <c r="E26" t="s">
        <v>135</v>
      </c>
      <c r="F26">
        <v>2</v>
      </c>
      <c r="G26">
        <v>12000</v>
      </c>
      <c r="I26">
        <v>2550</v>
      </c>
      <c r="J26">
        <v>62</v>
      </c>
      <c r="L26">
        <v>18000</v>
      </c>
      <c r="M26">
        <v>226</v>
      </c>
      <c r="N26">
        <v>625</v>
      </c>
      <c r="O26" t="s">
        <v>210</v>
      </c>
      <c r="P26" t="s">
        <v>177</v>
      </c>
      <c r="Q26">
        <v>105</v>
      </c>
      <c r="R26" t="s">
        <v>179</v>
      </c>
      <c r="V26" t="s">
        <v>168</v>
      </c>
    </row>
    <row r="27" spans="1:22" x14ac:dyDescent="0.3">
      <c r="A27" t="s">
        <v>195</v>
      </c>
      <c r="B27" t="s">
        <v>197</v>
      </c>
      <c r="C27" t="s">
        <v>65</v>
      </c>
      <c r="D27" t="s">
        <v>165</v>
      </c>
      <c r="E27" t="s">
        <v>136</v>
      </c>
      <c r="F27">
        <v>3</v>
      </c>
      <c r="G27">
        <v>18000</v>
      </c>
      <c r="I27">
        <v>2550</v>
      </c>
      <c r="J27">
        <v>104</v>
      </c>
      <c r="L27">
        <v>28000</v>
      </c>
      <c r="M27">
        <v>452</v>
      </c>
      <c r="N27">
        <v>625</v>
      </c>
      <c r="O27" t="s">
        <v>210</v>
      </c>
      <c r="P27" t="s">
        <v>177</v>
      </c>
      <c r="Q27">
        <v>105</v>
      </c>
      <c r="R27" t="s">
        <v>179</v>
      </c>
      <c r="V27" t="s">
        <v>168</v>
      </c>
    </row>
    <row r="28" spans="1:22" x14ac:dyDescent="0.3">
      <c r="A28" t="s">
        <v>90</v>
      </c>
      <c r="B28" t="s">
        <v>198</v>
      </c>
      <c r="C28" t="s">
        <v>65</v>
      </c>
      <c r="D28" t="s">
        <v>165</v>
      </c>
      <c r="E28" t="s">
        <v>136</v>
      </c>
      <c r="F28">
        <v>3</v>
      </c>
      <c r="G28">
        <v>18610</v>
      </c>
      <c r="I28">
        <v>2550</v>
      </c>
      <c r="J28">
        <v>117</v>
      </c>
      <c r="L28">
        <v>28000</v>
      </c>
      <c r="M28">
        <v>320</v>
      </c>
      <c r="N28">
        <v>250</v>
      </c>
      <c r="O28" t="s">
        <v>210</v>
      </c>
      <c r="P28" t="s">
        <v>177</v>
      </c>
      <c r="Q28">
        <v>215</v>
      </c>
      <c r="R28" t="s">
        <v>190</v>
      </c>
      <c r="V28" t="s">
        <v>168</v>
      </c>
    </row>
    <row r="29" spans="1:22" x14ac:dyDescent="0.3">
      <c r="A29" t="s">
        <v>90</v>
      </c>
      <c r="B29" t="s">
        <v>198</v>
      </c>
      <c r="C29" t="s">
        <v>65</v>
      </c>
      <c r="D29" t="s">
        <v>174</v>
      </c>
      <c r="E29" t="s">
        <v>135</v>
      </c>
      <c r="F29">
        <v>2</v>
      </c>
      <c r="G29">
        <v>18610</v>
      </c>
      <c r="I29">
        <v>2550</v>
      </c>
      <c r="J29">
        <v>131</v>
      </c>
      <c r="L29">
        <v>29000</v>
      </c>
      <c r="M29">
        <v>120</v>
      </c>
      <c r="P29" t="s">
        <v>177</v>
      </c>
      <c r="Q29">
        <v>35</v>
      </c>
      <c r="R29" t="s">
        <v>179</v>
      </c>
      <c r="V29" t="s">
        <v>168</v>
      </c>
    </row>
    <row r="30" spans="1:22" x14ac:dyDescent="0.3">
      <c r="A30" t="s">
        <v>90</v>
      </c>
      <c r="B30" t="s">
        <v>198</v>
      </c>
      <c r="C30" t="s">
        <v>65</v>
      </c>
      <c r="D30" t="s">
        <v>174</v>
      </c>
      <c r="E30" t="s">
        <v>135</v>
      </c>
      <c r="F30">
        <v>2</v>
      </c>
      <c r="G30">
        <v>23820</v>
      </c>
      <c r="I30">
        <v>2550</v>
      </c>
      <c r="J30">
        <v>149</v>
      </c>
      <c r="L30">
        <v>36500</v>
      </c>
      <c r="M30">
        <v>320</v>
      </c>
      <c r="N30">
        <v>75</v>
      </c>
      <c r="P30" t="s">
        <v>177</v>
      </c>
      <c r="Q30">
        <v>20</v>
      </c>
      <c r="R30" t="s">
        <v>190</v>
      </c>
      <c r="V30" t="s">
        <v>168</v>
      </c>
    </row>
    <row r="31" spans="1:22" x14ac:dyDescent="0.3">
      <c r="A31" t="s">
        <v>58</v>
      </c>
      <c r="B31" t="s">
        <v>199</v>
      </c>
      <c r="C31" t="s">
        <v>65</v>
      </c>
      <c r="D31" t="s">
        <v>148</v>
      </c>
      <c r="E31" t="s">
        <v>135</v>
      </c>
      <c r="F31">
        <v>2</v>
      </c>
      <c r="G31">
        <v>9950</v>
      </c>
      <c r="I31">
        <v>2550</v>
      </c>
      <c r="J31">
        <v>60</v>
      </c>
      <c r="L31">
        <v>14440</v>
      </c>
      <c r="M31">
        <v>153</v>
      </c>
      <c r="N31">
        <v>270</v>
      </c>
      <c r="O31" t="s">
        <v>215</v>
      </c>
      <c r="P31" t="s">
        <v>177</v>
      </c>
      <c r="Q31">
        <v>180</v>
      </c>
      <c r="R31" t="s">
        <v>178</v>
      </c>
      <c r="T31">
        <v>10</v>
      </c>
      <c r="U31" t="s">
        <v>224</v>
      </c>
      <c r="V31" t="s">
        <v>168</v>
      </c>
    </row>
    <row r="32" spans="1:22" x14ac:dyDescent="0.3">
      <c r="A32" t="s">
        <v>58</v>
      </c>
      <c r="B32" t="s">
        <v>200</v>
      </c>
      <c r="C32" t="s">
        <v>65</v>
      </c>
      <c r="D32" t="s">
        <v>165</v>
      </c>
      <c r="E32" t="s">
        <v>135</v>
      </c>
      <c r="F32">
        <v>2</v>
      </c>
      <c r="G32">
        <v>12000</v>
      </c>
      <c r="I32">
        <v>2550</v>
      </c>
      <c r="J32">
        <v>92</v>
      </c>
      <c r="L32">
        <v>19500</v>
      </c>
      <c r="M32">
        <v>153</v>
      </c>
      <c r="N32">
        <v>350</v>
      </c>
      <c r="O32" t="s">
        <v>216</v>
      </c>
      <c r="P32" t="s">
        <v>177</v>
      </c>
      <c r="Q32">
        <v>240</v>
      </c>
      <c r="R32" t="s">
        <v>178</v>
      </c>
      <c r="V32" t="s">
        <v>168</v>
      </c>
    </row>
    <row r="33" spans="1:22" x14ac:dyDescent="0.3">
      <c r="A33" t="s">
        <v>58</v>
      </c>
      <c r="B33" t="s">
        <v>201</v>
      </c>
      <c r="C33" t="s">
        <v>65</v>
      </c>
      <c r="D33" t="s">
        <v>165</v>
      </c>
      <c r="E33" t="s">
        <v>136</v>
      </c>
      <c r="F33">
        <v>3</v>
      </c>
      <c r="G33">
        <v>18000</v>
      </c>
      <c r="I33">
        <v>2550</v>
      </c>
      <c r="J33">
        <v>145</v>
      </c>
      <c r="L33">
        <v>29000</v>
      </c>
      <c r="M33">
        <v>210</v>
      </c>
      <c r="N33">
        <v>270</v>
      </c>
      <c r="O33" t="s">
        <v>216</v>
      </c>
      <c r="P33" t="s">
        <v>177</v>
      </c>
      <c r="Q33">
        <v>180</v>
      </c>
      <c r="R33" t="s">
        <v>178</v>
      </c>
      <c r="V33" t="s">
        <v>168</v>
      </c>
    </row>
    <row r="34" spans="1:22" x14ac:dyDescent="0.3">
      <c r="A34" t="s">
        <v>55</v>
      </c>
      <c r="B34" t="s">
        <v>221</v>
      </c>
      <c r="C34" t="s">
        <v>65</v>
      </c>
      <c r="D34" t="s">
        <v>165</v>
      </c>
      <c r="E34" t="s">
        <v>135</v>
      </c>
      <c r="F34">
        <v>2</v>
      </c>
      <c r="G34">
        <v>12000</v>
      </c>
      <c r="I34">
        <v>2550</v>
      </c>
      <c r="J34">
        <v>105</v>
      </c>
      <c r="L34">
        <v>12000</v>
      </c>
      <c r="M34">
        <v>155</v>
      </c>
      <c r="N34">
        <v>300</v>
      </c>
      <c r="O34" t="s">
        <v>220</v>
      </c>
      <c r="P34" t="s">
        <v>177</v>
      </c>
      <c r="Q34">
        <v>76</v>
      </c>
      <c r="R34" t="s">
        <v>159</v>
      </c>
      <c r="S34">
        <v>0.8</v>
      </c>
      <c r="V34" t="s">
        <v>168</v>
      </c>
    </row>
  </sheetData>
  <autoFilter ref="A1:V34"/>
  <hyperlinks>
    <hyperlink ref="V2" r:id="rId1"/>
    <hyperlink ref="V3" r:id="rId2"/>
    <hyperlink ref="V16" r:id="rId3"/>
  </hyperlinks>
  <pageMargins left="0.7" right="0.7" top="0.75" bottom="0.75" header="0.3" footer="0.3"/>
  <pageSetup orientation="portrait" horizontalDpi="300" verticalDpi="30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workbookViewId="0">
      <selection activeCell="U2" sqref="U2"/>
    </sheetView>
  </sheetViews>
  <sheetFormatPr defaultRowHeight="14.4" x14ac:dyDescent="0.3"/>
  <sheetData>
    <row r="1" spans="1:24" x14ac:dyDescent="0.3">
      <c r="A1" s="2" t="s">
        <v>60</v>
      </c>
      <c r="B1" s="2" t="s">
        <v>53</v>
      </c>
      <c r="C1" s="2" t="s">
        <v>47</v>
      </c>
      <c r="D1" s="2" t="s">
        <v>133</v>
      </c>
      <c r="E1" s="2" t="s">
        <v>134</v>
      </c>
      <c r="F1" s="2" t="s">
        <v>104</v>
      </c>
      <c r="G1" s="2" t="s">
        <v>76</v>
      </c>
      <c r="H1" s="2" t="s">
        <v>77</v>
      </c>
      <c r="I1" s="2" t="s">
        <v>80</v>
      </c>
      <c r="J1" s="2" t="s">
        <v>78</v>
      </c>
      <c r="K1" s="2" t="s">
        <v>79</v>
      </c>
      <c r="L1" s="2" t="s">
        <v>34</v>
      </c>
      <c r="M1" s="2" t="s">
        <v>85</v>
      </c>
      <c r="N1" s="2" t="s">
        <v>86</v>
      </c>
      <c r="O1" s="2" t="s">
        <v>131</v>
      </c>
      <c r="P1" s="2" t="s">
        <v>132</v>
      </c>
      <c r="Q1" s="2" t="s">
        <v>154</v>
      </c>
      <c r="R1" s="2" t="s">
        <v>206</v>
      </c>
      <c r="S1" s="2" t="s">
        <v>217</v>
      </c>
      <c r="T1" s="2" t="s">
        <v>175</v>
      </c>
      <c r="U1" s="2" t="s">
        <v>155</v>
      </c>
      <c r="V1" s="2" t="s">
        <v>158</v>
      </c>
      <c r="W1" s="2" t="s">
        <v>157</v>
      </c>
      <c r="X1" s="2" t="s">
        <v>54</v>
      </c>
    </row>
    <row r="2" spans="1:24" x14ac:dyDescent="0.3">
      <c r="A2" t="s">
        <v>202</v>
      </c>
      <c r="B2" t="s">
        <v>203</v>
      </c>
      <c r="C2" t="s">
        <v>65</v>
      </c>
      <c r="D2" t="s">
        <v>165</v>
      </c>
      <c r="E2" t="s">
        <v>135</v>
      </c>
      <c r="F2">
        <v>2</v>
      </c>
      <c r="G2">
        <v>12000</v>
      </c>
      <c r="I2">
        <v>2550</v>
      </c>
      <c r="J2">
        <v>90</v>
      </c>
      <c r="L2">
        <v>13360</v>
      </c>
      <c r="M2">
        <v>210</v>
      </c>
      <c r="R2">
        <v>150</v>
      </c>
      <c r="S2" t="s">
        <v>218</v>
      </c>
      <c r="T2" t="s">
        <v>194</v>
      </c>
      <c r="U2">
        <v>24</v>
      </c>
      <c r="V2" t="s">
        <v>179</v>
      </c>
      <c r="X2" t="s">
        <v>168</v>
      </c>
    </row>
    <row r="3" spans="1:24" x14ac:dyDescent="0.3">
      <c r="A3" t="s">
        <v>55</v>
      </c>
      <c r="B3" t="s">
        <v>219</v>
      </c>
      <c r="C3" t="s">
        <v>65</v>
      </c>
      <c r="D3" t="s">
        <v>165</v>
      </c>
      <c r="E3" t="s">
        <v>135</v>
      </c>
      <c r="F3">
        <v>2</v>
      </c>
      <c r="G3">
        <v>12000</v>
      </c>
      <c r="I3">
        <v>2550</v>
      </c>
      <c r="J3">
        <v>91</v>
      </c>
      <c r="L3">
        <v>12900</v>
      </c>
      <c r="M3">
        <v>150</v>
      </c>
      <c r="R3">
        <v>150</v>
      </c>
      <c r="S3" t="s">
        <v>220</v>
      </c>
      <c r="T3" t="s">
        <v>194</v>
      </c>
      <c r="U3">
        <v>19</v>
      </c>
      <c r="V3" t="s">
        <v>159</v>
      </c>
      <c r="X3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C1" workbookViewId="0">
      <selection activeCell="H30" sqref="H30"/>
    </sheetView>
  </sheetViews>
  <sheetFormatPr defaultRowHeight="14.4" x14ac:dyDescent="0.3"/>
  <cols>
    <col min="2" max="2" width="11.33203125" bestFit="1" customWidth="1"/>
    <col min="4" max="4" width="26.5546875" bestFit="1" customWidth="1"/>
    <col min="5" max="5" width="18.5546875" bestFit="1" customWidth="1"/>
    <col min="6" max="7" width="18.5546875" customWidth="1"/>
    <col min="8" max="9" width="20.6640625" bestFit="1" customWidth="1"/>
    <col min="10" max="10" width="21.88671875" bestFit="1" customWidth="1"/>
    <col min="11" max="11" width="25.5546875" bestFit="1" customWidth="1"/>
    <col min="12" max="12" width="20.5546875" bestFit="1" customWidth="1"/>
    <col min="13" max="13" width="18.33203125" bestFit="1" customWidth="1"/>
  </cols>
  <sheetData>
    <row r="1" spans="1:13" x14ac:dyDescent="0.3">
      <c r="A1" s="5" t="s">
        <v>27</v>
      </c>
    </row>
    <row r="2" spans="1:13" x14ac:dyDescent="0.3">
      <c r="A2" s="6" t="s">
        <v>28</v>
      </c>
      <c r="B2" s="6" t="s">
        <v>29</v>
      </c>
    </row>
    <row r="3" spans="1:13" x14ac:dyDescent="0.3">
      <c r="A3" s="18" t="s">
        <v>233</v>
      </c>
      <c r="B3" s="18"/>
      <c r="C3" s="18"/>
      <c r="D3" s="18"/>
    </row>
    <row r="4" spans="1:13" x14ac:dyDescent="0.3">
      <c r="F4" s="6" t="s">
        <v>225</v>
      </c>
      <c r="G4" s="6" t="s">
        <v>226</v>
      </c>
      <c r="H4" s="14" t="s">
        <v>227</v>
      </c>
      <c r="I4" s="14" t="s">
        <v>228</v>
      </c>
      <c r="J4" s="14" t="s">
        <v>229</v>
      </c>
      <c r="K4" s="6" t="s">
        <v>230</v>
      </c>
      <c r="L4" s="14" t="s">
        <v>231</v>
      </c>
    </row>
    <row r="5" spans="1:13" x14ac:dyDescent="0.3">
      <c r="E5" t="s">
        <v>47</v>
      </c>
      <c r="F5" s="16" t="s">
        <v>234</v>
      </c>
      <c r="G5" s="16" t="s">
        <v>234</v>
      </c>
      <c r="H5" s="15" t="s">
        <v>234</v>
      </c>
      <c r="I5" s="15" t="s">
        <v>235</v>
      </c>
      <c r="J5" s="15" t="s">
        <v>236</v>
      </c>
      <c r="K5" s="16" t="s">
        <v>234</v>
      </c>
      <c r="L5" s="15" t="s">
        <v>236</v>
      </c>
      <c r="M5" s="4"/>
    </row>
    <row r="6" spans="1:13" x14ac:dyDescent="0.3">
      <c r="D6" s="11" t="s">
        <v>46</v>
      </c>
      <c r="E6" t="s">
        <v>34</v>
      </c>
      <c r="F6" s="6">
        <v>5000</v>
      </c>
      <c r="G6" s="6">
        <v>12000</v>
      </c>
      <c r="H6" s="14">
        <v>19000</v>
      </c>
      <c r="I6" s="14">
        <v>28000</v>
      </c>
      <c r="J6" s="14">
        <v>26000</v>
      </c>
      <c r="K6" s="6">
        <v>19000</v>
      </c>
      <c r="L6" s="14">
        <v>26000</v>
      </c>
    </row>
    <row r="7" spans="1:13" x14ac:dyDescent="0.3">
      <c r="D7" t="s">
        <v>12</v>
      </c>
      <c r="E7" t="s">
        <v>17</v>
      </c>
      <c r="F7" s="7">
        <v>221</v>
      </c>
      <c r="G7" s="7">
        <v>399</v>
      </c>
      <c r="H7" s="10">
        <f>K7*$H$20/$K$20</f>
        <v>930.71955719557195</v>
      </c>
      <c r="I7" s="10">
        <v>1121</v>
      </c>
      <c r="J7" s="10">
        <v>1121</v>
      </c>
      <c r="K7" s="7">
        <v>1121</v>
      </c>
      <c r="L7" s="10">
        <v>1200</v>
      </c>
      <c r="M7" s="3"/>
    </row>
    <row r="8" spans="1:13" x14ac:dyDescent="0.3">
      <c r="E8" t="s">
        <v>18</v>
      </c>
      <c r="F8" s="7">
        <v>20</v>
      </c>
      <c r="G8" s="7">
        <v>84</v>
      </c>
      <c r="H8" s="10">
        <f t="shared" ref="H8:H18" si="0">K8*$H$20/$K$20</f>
        <v>116.23616236162361</v>
      </c>
      <c r="I8" s="10">
        <f>K8*$I$20/$K$20</f>
        <v>167.89667896678966</v>
      </c>
      <c r="J8" s="10">
        <f>K8*$J$20/$K$20</f>
        <v>130.18450184501845</v>
      </c>
      <c r="K8" s="7">
        <v>140</v>
      </c>
      <c r="L8" s="10">
        <f>K8*$L$20/$K$20</f>
        <v>181.84501845018451</v>
      </c>
      <c r="M8" s="3"/>
    </row>
    <row r="9" spans="1:13" x14ac:dyDescent="0.3">
      <c r="E9" t="s">
        <v>19</v>
      </c>
      <c r="F9" s="7">
        <v>17</v>
      </c>
      <c r="G9" s="7">
        <v>46</v>
      </c>
      <c r="H9" s="10">
        <f t="shared" si="0"/>
        <v>66.420664206642073</v>
      </c>
      <c r="I9" s="10">
        <f t="shared" ref="I9:I18" si="1">K9*$I$20/$K$20</f>
        <v>95.9409594095941</v>
      </c>
      <c r="J9" s="10">
        <f t="shared" ref="J9:J18" si="2">K9*$J$20/$K$20</f>
        <v>74.391143911439116</v>
      </c>
      <c r="K9" s="7">
        <v>80</v>
      </c>
      <c r="L9" s="10">
        <f t="shared" ref="L9:L18" si="3">K9*$L$20/$K$20</f>
        <v>103.91143911439114</v>
      </c>
      <c r="M9" s="3"/>
    </row>
    <row r="10" spans="1:13" x14ac:dyDescent="0.3">
      <c r="E10" t="s">
        <v>20</v>
      </c>
      <c r="F10" s="7">
        <v>32</v>
      </c>
      <c r="G10" s="7">
        <v>60</v>
      </c>
      <c r="H10" s="10">
        <f t="shared" si="0"/>
        <v>97.970479704797043</v>
      </c>
      <c r="I10" s="10">
        <f t="shared" si="1"/>
        <v>141.51291512915128</v>
      </c>
      <c r="J10" s="10">
        <f t="shared" si="2"/>
        <v>109.7269372693727</v>
      </c>
      <c r="K10" s="7">
        <v>118</v>
      </c>
      <c r="L10" s="10">
        <f t="shared" si="3"/>
        <v>153.26937269372695</v>
      </c>
      <c r="M10" s="3"/>
    </row>
    <row r="11" spans="1:13" x14ac:dyDescent="0.3">
      <c r="E11" t="s">
        <v>21</v>
      </c>
      <c r="F11" s="7">
        <v>148</v>
      </c>
      <c r="G11" s="7">
        <v>451</v>
      </c>
      <c r="H11" s="10">
        <f t="shared" si="0"/>
        <v>395.2029520295203</v>
      </c>
      <c r="I11" s="10">
        <f t="shared" si="1"/>
        <v>570.84870848708488</v>
      </c>
      <c r="J11" s="10">
        <f t="shared" si="2"/>
        <v>442.62730627306274</v>
      </c>
      <c r="K11" s="7">
        <v>476</v>
      </c>
      <c r="L11" s="10">
        <f t="shared" si="3"/>
        <v>618.27306273062732</v>
      </c>
      <c r="M11" s="3"/>
    </row>
    <row r="12" spans="1:13" x14ac:dyDescent="0.3">
      <c r="D12" t="s">
        <v>13</v>
      </c>
      <c r="F12" s="7">
        <v>46</v>
      </c>
      <c r="G12" s="7">
        <v>135</v>
      </c>
      <c r="H12" s="10">
        <f t="shared" si="0"/>
        <v>182.65682656826567</v>
      </c>
      <c r="I12" s="10">
        <f t="shared" si="1"/>
        <v>263.83763837638378</v>
      </c>
      <c r="J12" s="10">
        <f t="shared" si="2"/>
        <v>204.57564575645756</v>
      </c>
      <c r="K12" s="7">
        <v>220</v>
      </c>
      <c r="L12" s="10">
        <f t="shared" si="3"/>
        <v>285.75645756457567</v>
      </c>
      <c r="M12" s="3"/>
    </row>
    <row r="13" spans="1:13" x14ac:dyDescent="0.3">
      <c r="D13" t="s">
        <v>14</v>
      </c>
      <c r="E13" t="s">
        <v>22</v>
      </c>
      <c r="F13" s="7">
        <v>202</v>
      </c>
      <c r="G13" s="7">
        <v>472</v>
      </c>
      <c r="H13" s="10">
        <f t="shared" si="0"/>
        <v>694.92619926199256</v>
      </c>
      <c r="I13" s="10">
        <f t="shared" si="1"/>
        <v>1003.7822878228782</v>
      </c>
      <c r="J13" s="10">
        <f t="shared" si="2"/>
        <v>778.31734317343171</v>
      </c>
      <c r="K13" s="7">
        <v>837</v>
      </c>
      <c r="L13" s="10">
        <f t="shared" si="3"/>
        <v>1087.1734317343173</v>
      </c>
      <c r="M13" s="3"/>
    </row>
    <row r="14" spans="1:13" x14ac:dyDescent="0.3">
      <c r="E14" t="s">
        <v>23</v>
      </c>
      <c r="F14" s="7">
        <v>271</v>
      </c>
      <c r="G14" s="7">
        <v>1032</v>
      </c>
      <c r="H14" s="10">
        <f t="shared" si="0"/>
        <v>1490.3136531365315</v>
      </c>
      <c r="I14" s="10">
        <f t="shared" si="1"/>
        <v>2152.6752767527673</v>
      </c>
      <c r="J14" s="10">
        <f t="shared" si="2"/>
        <v>1669.1512915129151</v>
      </c>
      <c r="K14" s="7">
        <v>1795</v>
      </c>
      <c r="L14" s="10">
        <f t="shared" si="3"/>
        <v>2331.5129151291512</v>
      </c>
      <c r="M14" s="3"/>
    </row>
    <row r="15" spans="1:13" x14ac:dyDescent="0.3">
      <c r="E15" t="s">
        <v>24</v>
      </c>
      <c r="F15" s="7">
        <v>85</v>
      </c>
      <c r="G15" s="7">
        <v>149</v>
      </c>
      <c r="H15" s="10">
        <f t="shared" si="0"/>
        <v>272.3247232472325</v>
      </c>
      <c r="I15" s="10">
        <f t="shared" si="1"/>
        <v>393.35793357933579</v>
      </c>
      <c r="J15" s="10">
        <f t="shared" si="2"/>
        <v>305.00369003690037</v>
      </c>
      <c r="K15" s="7">
        <v>328</v>
      </c>
      <c r="L15" s="10">
        <f t="shared" si="3"/>
        <v>426.03690036900372</v>
      </c>
      <c r="M15" s="3"/>
    </row>
    <row r="16" spans="1:13" x14ac:dyDescent="0.3">
      <c r="E16" t="s">
        <v>25</v>
      </c>
      <c r="F16" s="7">
        <v>137</v>
      </c>
      <c r="G16" s="7">
        <v>245</v>
      </c>
      <c r="H16" s="10">
        <f t="shared" si="0"/>
        <v>576.19926199261988</v>
      </c>
      <c r="I16" s="10">
        <f t="shared" si="1"/>
        <v>832.28782287822878</v>
      </c>
      <c r="J16" s="10">
        <f t="shared" si="2"/>
        <v>645.34317343173427</v>
      </c>
      <c r="K16" s="7">
        <v>694</v>
      </c>
      <c r="L16" s="10">
        <f t="shared" si="3"/>
        <v>901.43173431734317</v>
      </c>
      <c r="M16" s="3"/>
    </row>
    <row r="17" spans="4:13" x14ac:dyDescent="0.3">
      <c r="D17" t="s">
        <v>16</v>
      </c>
      <c r="E17" t="s">
        <v>16</v>
      </c>
      <c r="F17" s="7">
        <v>0</v>
      </c>
      <c r="G17" s="7">
        <f t="shared" ref="G17" si="4">H17*$G$6/$H$6</f>
        <v>0</v>
      </c>
      <c r="H17" s="10">
        <f t="shared" si="0"/>
        <v>0</v>
      </c>
      <c r="I17" s="10">
        <f t="shared" si="1"/>
        <v>0</v>
      </c>
      <c r="J17" s="10">
        <f t="shared" si="2"/>
        <v>0</v>
      </c>
      <c r="K17" s="7">
        <v>0</v>
      </c>
      <c r="L17" s="10">
        <f t="shared" si="3"/>
        <v>0</v>
      </c>
      <c r="M17" s="3"/>
    </row>
    <row r="18" spans="4:13" x14ac:dyDescent="0.3">
      <c r="E18" t="s">
        <v>26</v>
      </c>
      <c r="F18" s="7">
        <v>502</v>
      </c>
      <c r="G18" s="7">
        <v>0</v>
      </c>
      <c r="H18" s="10">
        <f t="shared" si="0"/>
        <v>0</v>
      </c>
      <c r="I18" s="10">
        <f t="shared" si="1"/>
        <v>0</v>
      </c>
      <c r="J18" s="10">
        <f t="shared" si="2"/>
        <v>0</v>
      </c>
      <c r="K18" s="7">
        <v>0</v>
      </c>
      <c r="L18" s="10">
        <f t="shared" si="3"/>
        <v>0</v>
      </c>
      <c r="M18" s="3"/>
    </row>
    <row r="19" spans="4:13" x14ac:dyDescent="0.3">
      <c r="D19" t="s">
        <v>15</v>
      </c>
      <c r="F19" s="7">
        <v>358</v>
      </c>
      <c r="G19" s="7">
        <v>4977</v>
      </c>
      <c r="H19" s="10">
        <f>H20-SUM(H7:H18)</f>
        <v>6427.0295202952038</v>
      </c>
      <c r="I19" s="10">
        <f>I20-SUM(I7:I18)</f>
        <v>9506.8597785977854</v>
      </c>
      <c r="J19" s="10">
        <f>J20-SUM(J7:J18)</f>
        <v>7119.6789667896674</v>
      </c>
      <c r="K19" s="7">
        <v>6709</v>
      </c>
      <c r="L19" s="10">
        <f>L20-SUM(L7:L18)</f>
        <v>10310.789667896679</v>
      </c>
      <c r="M19" s="3"/>
    </row>
    <row r="20" spans="4:13" x14ac:dyDescent="0.3">
      <c r="D20" t="s">
        <v>232</v>
      </c>
      <c r="F20" s="7">
        <v>2300</v>
      </c>
      <c r="G20" s="7">
        <f t="shared" ref="G20" si="5">SUM(G7:G19)</f>
        <v>8050</v>
      </c>
      <c r="H20" s="7">
        <v>11250</v>
      </c>
      <c r="I20" s="7">
        <v>16250</v>
      </c>
      <c r="J20" s="7">
        <v>12600</v>
      </c>
      <c r="K20" s="7">
        <v>13550</v>
      </c>
      <c r="L20" s="17">
        <v>17600</v>
      </c>
      <c r="M20" s="3"/>
    </row>
    <row r="21" spans="4:13" x14ac:dyDescent="0.3">
      <c r="D21" t="s">
        <v>30</v>
      </c>
      <c r="F21" s="7">
        <v>2700</v>
      </c>
      <c r="G21" s="7">
        <f t="shared" ref="G21" si="6">G6-G20</f>
        <v>3950</v>
      </c>
      <c r="H21" s="10"/>
      <c r="I21" s="10"/>
      <c r="J21" s="10"/>
      <c r="K21" s="7">
        <v>5450</v>
      </c>
      <c r="L21" s="10"/>
      <c r="M21" s="3"/>
    </row>
    <row r="22" spans="4:13" x14ac:dyDescent="0.3">
      <c r="F22" s="14"/>
      <c r="G22" s="14"/>
      <c r="H22" s="14"/>
      <c r="I22" s="14"/>
      <c r="J22" s="14"/>
      <c r="K22" s="14"/>
      <c r="L22" s="14"/>
    </row>
    <row r="23" spans="4:13" x14ac:dyDescent="0.3">
      <c r="D23" t="s">
        <v>31</v>
      </c>
      <c r="F23" s="10">
        <f>SUM(F13,F19)</f>
        <v>560</v>
      </c>
      <c r="G23" s="10">
        <f t="shared" ref="G23:L23" si="7">SUM(G13,G19)</f>
        <v>5449</v>
      </c>
      <c r="H23" s="10">
        <f t="shared" si="7"/>
        <v>7121.9557195571961</v>
      </c>
      <c r="I23" s="10">
        <f t="shared" si="7"/>
        <v>10510.642066420663</v>
      </c>
      <c r="J23" s="10">
        <f t="shared" si="7"/>
        <v>7897.9963099630986</v>
      </c>
      <c r="K23" s="10">
        <f t="shared" si="7"/>
        <v>7546</v>
      </c>
      <c r="L23" s="10">
        <f t="shared" si="7"/>
        <v>11397.963099630997</v>
      </c>
      <c r="M23" s="3"/>
    </row>
    <row r="24" spans="4:13" x14ac:dyDescent="0.3">
      <c r="D24" t="s">
        <v>32</v>
      </c>
      <c r="F24" s="10">
        <f t="shared" ref="F24:L24" si="8">SUM(F11)</f>
        <v>148</v>
      </c>
      <c r="G24" s="10">
        <f t="shared" si="8"/>
        <v>451</v>
      </c>
      <c r="H24" s="10">
        <f t="shared" si="8"/>
        <v>395.2029520295203</v>
      </c>
      <c r="I24" s="10">
        <f t="shared" si="8"/>
        <v>570.84870848708488</v>
      </c>
      <c r="J24" s="10">
        <f t="shared" si="8"/>
        <v>442.62730627306274</v>
      </c>
      <c r="K24" s="10">
        <f t="shared" si="8"/>
        <v>476</v>
      </c>
      <c r="L24" s="10">
        <f t="shared" si="8"/>
        <v>618.27306273062732</v>
      </c>
      <c r="M24" s="3"/>
    </row>
    <row r="25" spans="4:13" x14ac:dyDescent="0.3">
      <c r="D25" t="s">
        <v>33</v>
      </c>
      <c r="F25" s="3">
        <f t="shared" ref="F25:L25" si="9">F7</f>
        <v>221</v>
      </c>
      <c r="G25" s="3">
        <f t="shared" si="9"/>
        <v>399</v>
      </c>
      <c r="H25" s="3">
        <f t="shared" si="9"/>
        <v>930.71955719557195</v>
      </c>
      <c r="I25" s="3">
        <f t="shared" si="9"/>
        <v>1121</v>
      </c>
      <c r="J25" s="3">
        <f t="shared" si="9"/>
        <v>1121</v>
      </c>
      <c r="K25" s="3">
        <f t="shared" si="9"/>
        <v>1121</v>
      </c>
      <c r="L25" s="3">
        <f t="shared" si="9"/>
        <v>1200</v>
      </c>
      <c r="M25" s="3"/>
    </row>
    <row r="26" spans="4:13" x14ac:dyDescent="0.3">
      <c r="D26" t="s">
        <v>35</v>
      </c>
      <c r="F26" s="8"/>
      <c r="G26" s="8"/>
      <c r="H26" s="8">
        <v>0.02</v>
      </c>
      <c r="I26" s="8"/>
      <c r="J26" s="8"/>
      <c r="K26" s="8">
        <v>0.02</v>
      </c>
      <c r="M26" s="8"/>
    </row>
    <row r="27" spans="4:13" x14ac:dyDescent="0.3">
      <c r="D27" t="s">
        <v>36</v>
      </c>
      <c r="F27" s="8"/>
      <c r="G27" s="8"/>
      <c r="H27" s="8">
        <v>0.14000000000000001</v>
      </c>
      <c r="I27" s="8"/>
      <c r="J27" s="8"/>
      <c r="K27" s="8">
        <v>0.14000000000000001</v>
      </c>
      <c r="M27" s="8"/>
    </row>
    <row r="28" spans="4:13" x14ac:dyDescent="0.3">
      <c r="D28" t="s">
        <v>37</v>
      </c>
      <c r="F28" s="8"/>
      <c r="G28" s="8"/>
      <c r="H28" s="8">
        <v>0.25</v>
      </c>
      <c r="I28" s="8"/>
      <c r="J28" s="8"/>
      <c r="K28" s="8">
        <v>0.27</v>
      </c>
      <c r="M28" s="8"/>
    </row>
    <row r="30" spans="4:13" x14ac:dyDescent="0.3">
      <c r="D30" t="s">
        <v>38</v>
      </c>
      <c r="F30" s="9"/>
      <c r="G30" s="9"/>
      <c r="H30" s="9">
        <v>1.3</v>
      </c>
      <c r="I30" s="9"/>
      <c r="J30" s="9"/>
      <c r="K30" s="9">
        <v>1.9</v>
      </c>
      <c r="M30" s="9"/>
    </row>
    <row r="31" spans="4:13" x14ac:dyDescent="0.3">
      <c r="D31" t="s">
        <v>39</v>
      </c>
      <c r="F31" s="9"/>
      <c r="G31" s="9"/>
      <c r="H31" s="9">
        <v>21.3</v>
      </c>
      <c r="I31" s="9"/>
      <c r="J31" s="9"/>
      <c r="K31" s="9">
        <v>7.5</v>
      </c>
      <c r="M31" s="9"/>
    </row>
    <row r="32" spans="4:13" x14ac:dyDescent="0.3">
      <c r="D32" t="s">
        <v>40</v>
      </c>
      <c r="F32" s="9"/>
      <c r="G32" s="9"/>
      <c r="H32" s="9">
        <v>35.6</v>
      </c>
      <c r="I32" s="9"/>
      <c r="J32" s="9"/>
      <c r="K32" s="9">
        <v>36.9</v>
      </c>
      <c r="M32" s="9"/>
    </row>
  </sheetData>
  <hyperlinks>
    <hyperlink ref="A1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S5" sqref="S5"/>
    </sheetView>
  </sheetViews>
  <sheetFormatPr defaultRowHeight="14.4" x14ac:dyDescent="0.3"/>
  <sheetData>
    <row r="1" spans="1:4" x14ac:dyDescent="0.3">
      <c r="A1" t="s">
        <v>237</v>
      </c>
      <c r="B1" t="s">
        <v>238</v>
      </c>
    </row>
    <row r="4" spans="1:4" x14ac:dyDescent="0.3">
      <c r="B4" t="s">
        <v>53</v>
      </c>
      <c r="C4" t="s">
        <v>85</v>
      </c>
      <c r="D4" t="s">
        <v>239</v>
      </c>
    </row>
    <row r="5" spans="1:4" x14ac:dyDescent="0.3">
      <c r="B5" t="s">
        <v>240</v>
      </c>
      <c r="C5">
        <v>24</v>
      </c>
      <c r="D5">
        <v>160</v>
      </c>
    </row>
    <row r="6" spans="1:4" x14ac:dyDescent="0.3">
      <c r="B6" t="s">
        <v>241</v>
      </c>
      <c r="C6">
        <v>28</v>
      </c>
      <c r="D6">
        <v>207</v>
      </c>
    </row>
    <row r="7" spans="1:4" x14ac:dyDescent="0.3">
      <c r="B7" t="s">
        <v>242</v>
      </c>
      <c r="C7">
        <v>32</v>
      </c>
      <c r="D7">
        <v>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Sheet3</vt:lpstr>
      <vt:lpstr>All buses</vt:lpstr>
      <vt:lpstr>Diesel buses</vt:lpstr>
      <vt:lpstr>Fuel cell buses</vt:lpstr>
      <vt:lpstr>Hybrid buses</vt:lpstr>
      <vt:lpstr>Battery electric buses</vt:lpstr>
      <vt:lpstr>PHEV-buses</vt:lpstr>
      <vt:lpstr>weight composition</vt:lpstr>
      <vt:lpstr>HVAC mass</vt:lpstr>
      <vt:lpstr>Passenger</vt:lpstr>
      <vt:lpstr>Engines mass</vt:lpstr>
      <vt:lpstr>ICEV engines</vt:lpstr>
      <vt:lpstr>BEV motors</vt:lpstr>
      <vt:lpstr>BEV chargers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2020-06-14T13:01:14Z</dcterms:created>
  <dcterms:modified xsi:type="dcterms:W3CDTF">2021-06-18T17:23:27Z</dcterms:modified>
</cp:coreProperties>
</file>