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C7051091-284E-4BA1-B8B2-7817F28D12B1}" xr6:coauthVersionLast="45" xr6:coauthVersionMax="45" xr10:uidLastSave="{00000000-0000-0000-0000-000000000000}"/>
  <bookViews>
    <workbookView xWindow="-110" yWindow="-110" windowWidth="25820" windowHeight="14020" tabRatio="518" xr2:uid="{00000000-000D-0000-FFFF-FFFF00000000}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parameters'!$A$2:$W$214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3" i="22" l="1"/>
  <c r="M73" i="22" s="1"/>
  <c r="Q73" i="22"/>
  <c r="N73" i="22" s="1"/>
  <c r="P74" i="22"/>
  <c r="M74" i="22" s="1"/>
  <c r="Q74" i="22"/>
  <c r="N74" i="22" s="1"/>
  <c r="O74" i="22"/>
  <c r="L74" i="22" s="1"/>
  <c r="O73" i="22"/>
  <c r="L73" i="22" s="1"/>
  <c r="AB73" i="22"/>
  <c r="AC73" i="22"/>
  <c r="AB74" i="22"/>
  <c r="AC74" i="22"/>
  <c r="AA74" i="22"/>
  <c r="AA73" i="22"/>
  <c r="P83" i="22"/>
  <c r="M83" i="22" s="1"/>
  <c r="Q83" i="22"/>
  <c r="N83" i="22" s="1"/>
  <c r="P84" i="22"/>
  <c r="M84" i="22" s="1"/>
  <c r="Q84" i="22"/>
  <c r="N84" i="22" s="1"/>
  <c r="O84" i="22"/>
  <c r="L84" i="22" s="1"/>
  <c r="O83" i="22"/>
  <c r="L83" i="22" s="1"/>
  <c r="P79" i="22"/>
  <c r="M79" i="22" s="1"/>
  <c r="Q79" i="22"/>
  <c r="N79" i="22" s="1"/>
  <c r="P80" i="22"/>
  <c r="M80" i="22" s="1"/>
  <c r="Q80" i="22"/>
  <c r="N80" i="22" s="1"/>
  <c r="O80" i="22"/>
  <c r="L80" i="22" s="1"/>
  <c r="O79" i="22"/>
  <c r="L79" i="22" s="1"/>
  <c r="AB77" i="22"/>
  <c r="AC77" i="22"/>
  <c r="AC78" i="22"/>
  <c r="AB78" i="22"/>
  <c r="AA78" i="22"/>
  <c r="AB34" i="22"/>
  <c r="AC34" i="22"/>
  <c r="Y34" i="22"/>
  <c r="Z34" i="22"/>
  <c r="V34" i="22"/>
  <c r="W34" i="22"/>
  <c r="S34" i="22"/>
  <c r="T34" i="22"/>
  <c r="P34" i="22"/>
  <c r="Q34" i="22"/>
  <c r="M34" i="22"/>
  <c r="N34" i="22"/>
  <c r="AB33" i="22"/>
  <c r="AC33" i="22"/>
  <c r="Y33" i="22"/>
  <c r="Z33" i="22"/>
  <c r="V33" i="22"/>
  <c r="W33" i="22"/>
  <c r="S33" i="22"/>
  <c r="T33" i="22"/>
  <c r="P33" i="22"/>
  <c r="Q33" i="22"/>
  <c r="M33" i="22"/>
  <c r="N33" i="22"/>
  <c r="AC32" i="22"/>
  <c r="AB32" i="22"/>
  <c r="AC31" i="22"/>
  <c r="AB31" i="22"/>
  <c r="AC30" i="22"/>
  <c r="AB30" i="22"/>
  <c r="AC29" i="22"/>
  <c r="AB29" i="22"/>
  <c r="AC28" i="22"/>
  <c r="AB28" i="22"/>
  <c r="AC27" i="22"/>
  <c r="AB27" i="22"/>
  <c r="Z32" i="22"/>
  <c r="Y32" i="22"/>
  <c r="Z31" i="22"/>
  <c r="Y31" i="22"/>
  <c r="Z30" i="22"/>
  <c r="Y30" i="22"/>
  <c r="Z29" i="22"/>
  <c r="Y29" i="22"/>
  <c r="Z28" i="22"/>
  <c r="Y28" i="22"/>
  <c r="Z27" i="22"/>
  <c r="Y27" i="22"/>
  <c r="W32" i="22"/>
  <c r="V32" i="22"/>
  <c r="W31" i="22"/>
  <c r="V31" i="22"/>
  <c r="W30" i="22"/>
  <c r="V30" i="22"/>
  <c r="W29" i="22"/>
  <c r="V29" i="22"/>
  <c r="W28" i="22"/>
  <c r="V28" i="22"/>
  <c r="W27" i="22"/>
  <c r="V27" i="22"/>
  <c r="T32" i="22"/>
  <c r="S32" i="22"/>
  <c r="T31" i="22"/>
  <c r="S31" i="22"/>
  <c r="T30" i="22"/>
  <c r="S30" i="22"/>
  <c r="T29" i="22"/>
  <c r="S29" i="22"/>
  <c r="T28" i="22"/>
  <c r="S28" i="22"/>
  <c r="T27" i="22"/>
  <c r="S27" i="22"/>
  <c r="N32" i="22"/>
  <c r="M32" i="22"/>
  <c r="N31" i="22"/>
  <c r="M31" i="22"/>
  <c r="N30" i="22"/>
  <c r="M30" i="22"/>
  <c r="N29" i="22"/>
  <c r="M29" i="22"/>
  <c r="N28" i="22"/>
  <c r="M28" i="22"/>
  <c r="N27" i="22"/>
  <c r="M27" i="22"/>
  <c r="P28" i="22"/>
  <c r="Q28" i="22"/>
  <c r="P29" i="22"/>
  <c r="Q29" i="22"/>
  <c r="P30" i="22"/>
  <c r="Q30" i="22"/>
  <c r="P31" i="22"/>
  <c r="Q31" i="22"/>
  <c r="P32" i="22"/>
  <c r="Q32" i="22"/>
  <c r="Q27" i="22"/>
  <c r="P27" i="22"/>
  <c r="L179" i="22" l="1"/>
  <c r="N177" i="22"/>
  <c r="N178" i="22" s="1"/>
  <c r="M177" i="22"/>
  <c r="M178" i="22" s="1"/>
  <c r="L177" i="22"/>
  <c r="L178" i="22" s="1"/>
  <c r="N175" i="22"/>
  <c r="M175" i="22"/>
  <c r="L175" i="22"/>
  <c r="N174" i="22"/>
  <c r="M174" i="22"/>
  <c r="L174" i="22"/>
  <c r="N170" i="22"/>
  <c r="M170" i="22"/>
  <c r="L170" i="22"/>
  <c r="N169" i="22"/>
  <c r="M169" i="22"/>
  <c r="L169" i="22"/>
  <c r="N168" i="22"/>
  <c r="M168" i="22"/>
  <c r="L168" i="22"/>
  <c r="N167" i="22"/>
  <c r="M167" i="22"/>
  <c r="L167" i="22"/>
  <c r="N162" i="22"/>
  <c r="N165" i="22" s="1"/>
  <c r="M162" i="22"/>
  <c r="M164" i="22" s="1"/>
  <c r="N158" i="22"/>
  <c r="M158" i="22"/>
  <c r="L158" i="22"/>
  <c r="N157" i="22"/>
  <c r="M157" i="22"/>
  <c r="L157" i="22"/>
  <c r="N156" i="22"/>
  <c r="M156" i="22"/>
  <c r="L156" i="22"/>
  <c r="N155" i="22"/>
  <c r="M155" i="22"/>
  <c r="L155" i="22"/>
  <c r="N152" i="22"/>
  <c r="N151" i="22" s="1"/>
  <c r="N150" i="22" s="1"/>
  <c r="N149" i="22" s="1"/>
  <c r="M152" i="22"/>
  <c r="M151" i="22" s="1"/>
  <c r="M150" i="22" s="1"/>
  <c r="M149" i="22" s="1"/>
  <c r="L152" i="22"/>
  <c r="L151" i="22" s="1"/>
  <c r="L150" i="22" s="1"/>
  <c r="L149" i="22" s="1"/>
  <c r="N126" i="22"/>
  <c r="M126" i="22"/>
  <c r="L126" i="22"/>
  <c r="N125" i="22"/>
  <c r="M125" i="22"/>
  <c r="L125" i="22"/>
  <c r="N124" i="22"/>
  <c r="M124" i="22"/>
  <c r="L124" i="22"/>
  <c r="N123" i="22"/>
  <c r="M123" i="22"/>
  <c r="L123" i="22"/>
  <c r="N120" i="22"/>
  <c r="M120" i="22"/>
  <c r="L120" i="22"/>
  <c r="N113" i="22"/>
  <c r="M113" i="22"/>
  <c r="N112" i="22"/>
  <c r="N111" i="22" s="1"/>
  <c r="M112" i="22"/>
  <c r="M110" i="22" s="1"/>
  <c r="L111" i="22"/>
  <c r="L110" i="22"/>
  <c r="L109" i="22"/>
  <c r="L108" i="22"/>
  <c r="N107" i="22"/>
  <c r="M107" i="22"/>
  <c r="N106" i="22"/>
  <c r="N105" i="22" s="1"/>
  <c r="M106" i="22"/>
  <c r="M104" i="22" s="1"/>
  <c r="L105" i="22"/>
  <c r="N104" i="22"/>
  <c r="L104" i="22"/>
  <c r="L103" i="22"/>
  <c r="L102" i="22"/>
  <c r="N99" i="22"/>
  <c r="M99" i="22"/>
  <c r="L99" i="22"/>
  <c r="N98" i="22"/>
  <c r="M98" i="22"/>
  <c r="L98" i="22"/>
  <c r="N97" i="22"/>
  <c r="M97" i="22"/>
  <c r="L97" i="22"/>
  <c r="N96" i="22"/>
  <c r="M96" i="22"/>
  <c r="L96" i="22"/>
  <c r="N65" i="22"/>
  <c r="M65" i="22"/>
  <c r="L65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179" i="22"/>
  <c r="Q177" i="22"/>
  <c r="Q178" i="22" s="1"/>
  <c r="P177" i="22"/>
  <c r="P178" i="22" s="1"/>
  <c r="O177" i="22"/>
  <c r="O178" i="22" s="1"/>
  <c r="Q175" i="22"/>
  <c r="P175" i="22"/>
  <c r="O175" i="22"/>
  <c r="Q174" i="22"/>
  <c r="P174" i="22"/>
  <c r="O174" i="22"/>
  <c r="Q170" i="22"/>
  <c r="P170" i="22"/>
  <c r="O170" i="22"/>
  <c r="Q169" i="22"/>
  <c r="P169" i="22"/>
  <c r="O169" i="22"/>
  <c r="Q168" i="22"/>
  <c r="P168" i="22"/>
  <c r="O168" i="22"/>
  <c r="Q167" i="22"/>
  <c r="P167" i="22"/>
  <c r="O167" i="22"/>
  <c r="Q162" i="22"/>
  <c r="Q165" i="22" s="1"/>
  <c r="P162" i="22"/>
  <c r="P164" i="22" s="1"/>
  <c r="Q158" i="22"/>
  <c r="P158" i="22"/>
  <c r="O158" i="22"/>
  <c r="Q157" i="22"/>
  <c r="P157" i="22"/>
  <c r="O157" i="22"/>
  <c r="Q156" i="22"/>
  <c r="P156" i="22"/>
  <c r="O156" i="22"/>
  <c r="Q155" i="22"/>
  <c r="P155" i="22"/>
  <c r="O155" i="22"/>
  <c r="Q152" i="22"/>
  <c r="Q151" i="22" s="1"/>
  <c r="Q150" i="22" s="1"/>
  <c r="Q149" i="22" s="1"/>
  <c r="P152" i="22"/>
  <c r="P151" i="22" s="1"/>
  <c r="P150" i="22" s="1"/>
  <c r="P149" i="22" s="1"/>
  <c r="O152" i="22"/>
  <c r="O151" i="22" s="1"/>
  <c r="O150" i="22" s="1"/>
  <c r="O149" i="22" s="1"/>
  <c r="Q126" i="22"/>
  <c r="P126" i="22"/>
  <c r="O126" i="22"/>
  <c r="Q125" i="22"/>
  <c r="P125" i="22"/>
  <c r="O125" i="22"/>
  <c r="Q124" i="22"/>
  <c r="P124" i="22"/>
  <c r="O124" i="22"/>
  <c r="Q123" i="22"/>
  <c r="P123" i="22"/>
  <c r="O123" i="22"/>
  <c r="Q120" i="22"/>
  <c r="P120" i="22"/>
  <c r="O120" i="22"/>
  <c r="Q113" i="22"/>
  <c r="P113" i="22"/>
  <c r="Q112" i="22"/>
  <c r="Q111" i="22" s="1"/>
  <c r="P112" i="22"/>
  <c r="P110" i="22" s="1"/>
  <c r="O111" i="22"/>
  <c r="O110" i="22"/>
  <c r="O109" i="22"/>
  <c r="O108" i="22"/>
  <c r="Q107" i="22"/>
  <c r="P107" i="22"/>
  <c r="Q106" i="22"/>
  <c r="Q105" i="22" s="1"/>
  <c r="P106" i="22"/>
  <c r="P104" i="22" s="1"/>
  <c r="O105" i="22"/>
  <c r="O104" i="22"/>
  <c r="O103" i="22"/>
  <c r="O102" i="22"/>
  <c r="Q99" i="22"/>
  <c r="P99" i="22"/>
  <c r="O99" i="22"/>
  <c r="Q98" i="22"/>
  <c r="P98" i="22"/>
  <c r="O98" i="22"/>
  <c r="Q97" i="22"/>
  <c r="P97" i="22"/>
  <c r="O97" i="22"/>
  <c r="Q96" i="22"/>
  <c r="P96" i="22"/>
  <c r="O96" i="22"/>
  <c r="Q65" i="22"/>
  <c r="P65" i="22"/>
  <c r="O65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113" i="22"/>
  <c r="X113" i="22"/>
  <c r="W113" i="22"/>
  <c r="AC113" i="22" s="1"/>
  <c r="V113" i="22"/>
  <c r="AB113" i="22" s="1"/>
  <c r="T113" i="22"/>
  <c r="Z113" i="22" s="1"/>
  <c r="S113" i="22"/>
  <c r="Y113" i="22" s="1"/>
  <c r="AA107" i="22"/>
  <c r="X107" i="22"/>
  <c r="W107" i="22"/>
  <c r="AC107" i="22" s="1"/>
  <c r="V107" i="22"/>
  <c r="AB107" i="22" s="1"/>
  <c r="T107" i="22"/>
  <c r="Z107" i="22" s="1"/>
  <c r="S107" i="22"/>
  <c r="Y107" i="22" s="1"/>
  <c r="N110" i="22" l="1"/>
  <c r="N108" i="22"/>
  <c r="N102" i="22"/>
  <c r="N109" i="22"/>
  <c r="N103" i="22"/>
  <c r="M109" i="22"/>
  <c r="L162" i="22"/>
  <c r="L163" i="22" s="1"/>
  <c r="L166" i="22" s="1"/>
  <c r="Q104" i="22"/>
  <c r="P109" i="22"/>
  <c r="Q164" i="22"/>
  <c r="Q103" i="22"/>
  <c r="Q110" i="22"/>
  <c r="M165" i="22"/>
  <c r="P163" i="22"/>
  <c r="P166" i="22" s="1"/>
  <c r="M103" i="22"/>
  <c r="P103" i="22"/>
  <c r="Q109" i="22"/>
  <c r="O162" i="22"/>
  <c r="O163" i="22" s="1"/>
  <c r="O166" i="22" s="1"/>
  <c r="Q163" i="22"/>
  <c r="Q166" i="22" s="1"/>
  <c r="M163" i="22"/>
  <c r="M166" i="22" s="1"/>
  <c r="N164" i="22"/>
  <c r="M102" i="22"/>
  <c r="M108" i="22"/>
  <c r="N163" i="22"/>
  <c r="N166" i="22" s="1"/>
  <c r="M105" i="22"/>
  <c r="M111" i="22"/>
  <c r="P102" i="22"/>
  <c r="P108" i="22"/>
  <c r="Q102" i="22"/>
  <c r="P105" i="22"/>
  <c r="Q108" i="22"/>
  <c r="P111" i="22"/>
  <c r="P165" i="22"/>
  <c r="L161" i="22" l="1"/>
  <c r="L165" i="22"/>
  <c r="L164" i="22"/>
  <c r="O165" i="22"/>
  <c r="O161" i="22"/>
  <c r="O164" i="22"/>
  <c r="AC14" i="22"/>
  <c r="AB14" i="22"/>
  <c r="Z14" i="22"/>
  <c r="Y14" i="22"/>
  <c r="W14" i="22"/>
  <c r="V14" i="22"/>
  <c r="T14" i="22"/>
  <c r="S14" i="22"/>
  <c r="S167" i="22"/>
  <c r="T167" i="22"/>
  <c r="U167" i="22"/>
  <c r="V167" i="22"/>
  <c r="W167" i="22"/>
  <c r="X167" i="22"/>
  <c r="Y167" i="22"/>
  <c r="Z167" i="22"/>
  <c r="AA167" i="22"/>
  <c r="AB167" i="22"/>
  <c r="AC167" i="22"/>
  <c r="S168" i="22"/>
  <c r="T168" i="22"/>
  <c r="U168" i="22"/>
  <c r="V168" i="22"/>
  <c r="W168" i="22"/>
  <c r="X168" i="22"/>
  <c r="Y168" i="22"/>
  <c r="Z168" i="22"/>
  <c r="AA168" i="22"/>
  <c r="AB168" i="22"/>
  <c r="AC168" i="22"/>
  <c r="S169" i="22"/>
  <c r="T169" i="22"/>
  <c r="U169" i="22"/>
  <c r="V169" i="22"/>
  <c r="W169" i="22"/>
  <c r="X169" i="22"/>
  <c r="Y169" i="22"/>
  <c r="Z169" i="22"/>
  <c r="AA169" i="22"/>
  <c r="AB169" i="22"/>
  <c r="AC169" i="22"/>
  <c r="S170" i="22"/>
  <c r="T170" i="22"/>
  <c r="U170" i="22"/>
  <c r="V170" i="22"/>
  <c r="W170" i="22"/>
  <c r="X170" i="22"/>
  <c r="Y170" i="22"/>
  <c r="Z170" i="22"/>
  <c r="AA170" i="22"/>
  <c r="AB170" i="22"/>
  <c r="AC170" i="22"/>
  <c r="R167" i="22"/>
  <c r="R168" i="22"/>
  <c r="R169" i="22"/>
  <c r="R170" i="22"/>
  <c r="S155" i="22"/>
  <c r="T155" i="22"/>
  <c r="U155" i="22"/>
  <c r="V155" i="22"/>
  <c r="W155" i="22"/>
  <c r="X155" i="22"/>
  <c r="Y155" i="22"/>
  <c r="Z155" i="22"/>
  <c r="AA155" i="22"/>
  <c r="AB155" i="22"/>
  <c r="AC155" i="22"/>
  <c r="S156" i="22"/>
  <c r="T156" i="22"/>
  <c r="U156" i="22"/>
  <c r="V156" i="22"/>
  <c r="W156" i="22"/>
  <c r="X156" i="22"/>
  <c r="Y156" i="22"/>
  <c r="Z156" i="22"/>
  <c r="AA156" i="22"/>
  <c r="AB156" i="22"/>
  <c r="AC156" i="22"/>
  <c r="S157" i="22"/>
  <c r="T157" i="22"/>
  <c r="U157" i="22"/>
  <c r="V157" i="22"/>
  <c r="W157" i="22"/>
  <c r="X157" i="22"/>
  <c r="Y157" i="22"/>
  <c r="Z157" i="22"/>
  <c r="AA157" i="22"/>
  <c r="AB157" i="22"/>
  <c r="AC157" i="22"/>
  <c r="S158" i="22"/>
  <c r="T158" i="22"/>
  <c r="U158" i="22"/>
  <c r="V158" i="22"/>
  <c r="W158" i="22"/>
  <c r="X158" i="22"/>
  <c r="Y158" i="22"/>
  <c r="Z158" i="22"/>
  <c r="AA158" i="22"/>
  <c r="AB158" i="22"/>
  <c r="AC158" i="22"/>
  <c r="R155" i="22"/>
  <c r="R156" i="22"/>
  <c r="R157" i="22"/>
  <c r="R158" i="22"/>
  <c r="S123" i="22"/>
  <c r="T123" i="22"/>
  <c r="U123" i="22"/>
  <c r="V123" i="22"/>
  <c r="W123" i="22"/>
  <c r="X123" i="22"/>
  <c r="Y123" i="22"/>
  <c r="Z123" i="22"/>
  <c r="AA123" i="22"/>
  <c r="AB123" i="22"/>
  <c r="AC123" i="22"/>
  <c r="R123" i="22"/>
  <c r="S124" i="22"/>
  <c r="T124" i="22"/>
  <c r="U124" i="22"/>
  <c r="V124" i="22"/>
  <c r="W124" i="22"/>
  <c r="X124" i="22"/>
  <c r="Y124" i="22"/>
  <c r="Z124" i="22"/>
  <c r="AA124" i="22"/>
  <c r="AB124" i="22"/>
  <c r="AC124" i="22"/>
  <c r="R124" i="22"/>
  <c r="S125" i="22"/>
  <c r="T125" i="22"/>
  <c r="U125" i="22"/>
  <c r="V125" i="22"/>
  <c r="W125" i="22"/>
  <c r="X125" i="22"/>
  <c r="Y125" i="22"/>
  <c r="Z125" i="22"/>
  <c r="AA125" i="22"/>
  <c r="AB125" i="22"/>
  <c r="AC125" i="22"/>
  <c r="R125" i="22"/>
  <c r="S126" i="22"/>
  <c r="T126" i="22"/>
  <c r="U126" i="22"/>
  <c r="V126" i="22"/>
  <c r="W126" i="22"/>
  <c r="X126" i="22"/>
  <c r="Y126" i="22"/>
  <c r="Z126" i="22"/>
  <c r="AA126" i="22"/>
  <c r="AB126" i="22"/>
  <c r="AC126" i="22"/>
  <c r="R126" i="22"/>
  <c r="S120" i="22"/>
  <c r="T120" i="22"/>
  <c r="U120" i="22"/>
  <c r="V120" i="22"/>
  <c r="W120" i="22"/>
  <c r="X120" i="22"/>
  <c r="Y120" i="22"/>
  <c r="Z120" i="22"/>
  <c r="AA120" i="22"/>
  <c r="AB120" i="22"/>
  <c r="AC120" i="22"/>
  <c r="R120" i="22"/>
  <c r="U105" i="22"/>
  <c r="R105" i="22"/>
  <c r="U104" i="22"/>
  <c r="R104" i="22"/>
  <c r="U103" i="22"/>
  <c r="R103" i="22"/>
  <c r="U102" i="22"/>
  <c r="R102" i="22"/>
  <c r="U108" i="22"/>
  <c r="U109" i="22"/>
  <c r="U110" i="22"/>
  <c r="U111" i="22"/>
  <c r="R108" i="22"/>
  <c r="R109" i="22"/>
  <c r="R110" i="22"/>
  <c r="R111" i="22"/>
  <c r="S96" i="22"/>
  <c r="T96" i="22"/>
  <c r="U96" i="22"/>
  <c r="V96" i="22"/>
  <c r="W96" i="22"/>
  <c r="X96" i="22"/>
  <c r="Y96" i="22"/>
  <c r="Z96" i="22"/>
  <c r="AA96" i="22"/>
  <c r="AB96" i="22"/>
  <c r="AC96" i="22"/>
  <c r="R96" i="22"/>
  <c r="S97" i="22"/>
  <c r="T97" i="22"/>
  <c r="U97" i="22"/>
  <c r="V97" i="22"/>
  <c r="W97" i="22"/>
  <c r="X97" i="22"/>
  <c r="Y97" i="22"/>
  <c r="Z97" i="22"/>
  <c r="AA97" i="22"/>
  <c r="AB97" i="22"/>
  <c r="AC97" i="22"/>
  <c r="R97" i="22"/>
  <c r="S98" i="22"/>
  <c r="T98" i="22"/>
  <c r="U98" i="22"/>
  <c r="V98" i="22"/>
  <c r="W98" i="22"/>
  <c r="X98" i="22"/>
  <c r="Y98" i="22"/>
  <c r="Z98" i="22"/>
  <c r="AA98" i="22"/>
  <c r="AB98" i="22"/>
  <c r="AC98" i="22"/>
  <c r="R98" i="22"/>
  <c r="S99" i="22"/>
  <c r="T99" i="22"/>
  <c r="U99" i="22"/>
  <c r="V99" i="22"/>
  <c r="W99" i="22"/>
  <c r="X99" i="22"/>
  <c r="Y99" i="22"/>
  <c r="Z99" i="22"/>
  <c r="AA99" i="22"/>
  <c r="AB99" i="22"/>
  <c r="AC99" i="22"/>
  <c r="R99" i="22"/>
  <c r="AC162" i="22" l="1"/>
  <c r="AB162" i="22"/>
  <c r="AA162" i="22"/>
  <c r="Z162" i="22"/>
  <c r="Y162" i="22"/>
  <c r="W162" i="22"/>
  <c r="V162" i="22"/>
  <c r="T162" i="22"/>
  <c r="S162" i="22"/>
  <c r="X77" i="22"/>
  <c r="AA77" i="22" s="1"/>
  <c r="R162" i="22" l="1"/>
  <c r="R165" i="22" s="1"/>
  <c r="T164" i="22"/>
  <c r="T163" i="22"/>
  <c r="T166" i="22" s="1"/>
  <c r="T165" i="22"/>
  <c r="Y165" i="22"/>
  <c r="Y164" i="22"/>
  <c r="Y163" i="22"/>
  <c r="Y166" i="22" s="1"/>
  <c r="AC165" i="22"/>
  <c r="AC164" i="22"/>
  <c r="AC163" i="22"/>
  <c r="AC166" i="22" s="1"/>
  <c r="X162" i="22"/>
  <c r="Z165" i="22"/>
  <c r="Z164" i="22"/>
  <c r="Z163" i="22"/>
  <c r="Z166" i="22" s="1"/>
  <c r="AA163" i="22"/>
  <c r="AA166" i="22" s="1"/>
  <c r="AA165" i="22"/>
  <c r="AA164" i="22"/>
  <c r="U162" i="22"/>
  <c r="V165" i="22"/>
  <c r="V164" i="22"/>
  <c r="V163" i="22"/>
  <c r="V166" i="22" s="1"/>
  <c r="S163" i="22"/>
  <c r="S166" i="22" s="1"/>
  <c r="S165" i="22"/>
  <c r="S164" i="22"/>
  <c r="W163" i="22"/>
  <c r="W166" i="22" s="1"/>
  <c r="W165" i="22"/>
  <c r="W164" i="22"/>
  <c r="AB164" i="22"/>
  <c r="AB163" i="22"/>
  <c r="AB166" i="22" s="1"/>
  <c r="AB165" i="22"/>
  <c r="S174" i="22"/>
  <c r="T174" i="22"/>
  <c r="U174" i="22"/>
  <c r="V174" i="22"/>
  <c r="W174" i="22"/>
  <c r="X174" i="22"/>
  <c r="Y174" i="22"/>
  <c r="Z174" i="22"/>
  <c r="AA174" i="22"/>
  <c r="AB174" i="22"/>
  <c r="AC174" i="22"/>
  <c r="R174" i="22"/>
  <c r="S175" i="22"/>
  <c r="T175" i="22"/>
  <c r="U175" i="22"/>
  <c r="V175" i="22"/>
  <c r="W175" i="22"/>
  <c r="X175" i="22"/>
  <c r="Y175" i="22"/>
  <c r="Z175" i="22"/>
  <c r="AA175" i="22"/>
  <c r="AB175" i="22"/>
  <c r="AC175" i="22"/>
  <c r="R175" i="22"/>
  <c r="S177" i="22"/>
  <c r="S178" i="22" s="1"/>
  <c r="T177" i="22"/>
  <c r="T178" i="22" s="1"/>
  <c r="U177" i="22"/>
  <c r="U178" i="22" s="1"/>
  <c r="V177" i="22"/>
  <c r="V178" i="22" s="1"/>
  <c r="W177" i="22"/>
  <c r="W178" i="22" s="1"/>
  <c r="X177" i="22"/>
  <c r="X178" i="22" s="1"/>
  <c r="Y177" i="22"/>
  <c r="Y178" i="22" s="1"/>
  <c r="Z177" i="22"/>
  <c r="Z178" i="22" s="1"/>
  <c r="AA177" i="22"/>
  <c r="AA178" i="22" s="1"/>
  <c r="AB177" i="22"/>
  <c r="AB178" i="22" s="1"/>
  <c r="AC177" i="22"/>
  <c r="AC178" i="22" s="1"/>
  <c r="R177" i="22"/>
  <c r="R178" i="22" s="1"/>
  <c r="AC13" i="22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R164" i="22" l="1"/>
  <c r="X164" i="22"/>
  <c r="X163" i="22"/>
  <c r="X166" i="22" s="1"/>
  <c r="X165" i="22"/>
  <c r="U165" i="22"/>
  <c r="U164" i="22"/>
  <c r="U163" i="22"/>
  <c r="U166" i="22" s="1"/>
  <c r="AA161" i="22"/>
  <c r="X161" i="22"/>
  <c r="U161" i="22"/>
  <c r="R163" i="22"/>
  <c r="R166" i="22" s="1"/>
  <c r="R161" i="22"/>
  <c r="S152" i="22"/>
  <c r="S151" i="22" s="1"/>
  <c r="S150" i="22" s="1"/>
  <c r="S149" i="22" s="1"/>
  <c r="T152" i="22"/>
  <c r="T151" i="22" s="1"/>
  <c r="T150" i="22" s="1"/>
  <c r="T149" i="22" s="1"/>
  <c r="U152" i="22"/>
  <c r="U151" i="22" s="1"/>
  <c r="U150" i="22" s="1"/>
  <c r="U149" i="22" s="1"/>
  <c r="V152" i="22"/>
  <c r="V151" i="22" s="1"/>
  <c r="V150" i="22" s="1"/>
  <c r="V149" i="22" s="1"/>
  <c r="W152" i="22"/>
  <c r="W151" i="22" s="1"/>
  <c r="W150" i="22" s="1"/>
  <c r="W149" i="22" s="1"/>
  <c r="X152" i="22"/>
  <c r="X151" i="22" s="1"/>
  <c r="X150" i="22" s="1"/>
  <c r="X149" i="22" s="1"/>
  <c r="Y152" i="22"/>
  <c r="Y151" i="22" s="1"/>
  <c r="Y150" i="22" s="1"/>
  <c r="Y149" i="22" s="1"/>
  <c r="Z152" i="22"/>
  <c r="Z151" i="22" s="1"/>
  <c r="Z150" i="22" s="1"/>
  <c r="Z149" i="22" s="1"/>
  <c r="AA152" i="22"/>
  <c r="AA151" i="22" s="1"/>
  <c r="AA150" i="22" s="1"/>
  <c r="AA149" i="22" s="1"/>
  <c r="AB152" i="22"/>
  <c r="AB151" i="22" s="1"/>
  <c r="AB150" i="22" s="1"/>
  <c r="AB149" i="22" s="1"/>
  <c r="AC152" i="22"/>
  <c r="AC151" i="22" s="1"/>
  <c r="AC150" i="22" s="1"/>
  <c r="AC149" i="22" s="1"/>
  <c r="R152" i="22"/>
  <c r="R151" i="22" s="1"/>
  <c r="R150" i="22" s="1"/>
  <c r="R149" i="22" s="1"/>
  <c r="AC134" i="22"/>
  <c r="AB134" i="22"/>
  <c r="AA134" i="22"/>
  <c r="AC131" i="22"/>
  <c r="AB131" i="22"/>
  <c r="AA131" i="22"/>
  <c r="AC129" i="22"/>
  <c r="AB129" i="22"/>
  <c r="AA129" i="22"/>
  <c r="AA112" i="22"/>
  <c r="AA106" i="22"/>
  <c r="W112" i="22"/>
  <c r="V112" i="22"/>
  <c r="W106" i="22"/>
  <c r="V106" i="22"/>
  <c r="T106" i="22"/>
  <c r="S106" i="22"/>
  <c r="AB71" i="22"/>
  <c r="AC71" i="22"/>
  <c r="AA71" i="22"/>
  <c r="V71" i="22"/>
  <c r="W71" i="22"/>
  <c r="U71" i="22"/>
  <c r="AA64" i="22"/>
  <c r="AB64" i="22"/>
  <c r="AC64" i="22"/>
  <c r="AA66" i="22"/>
  <c r="AB66" i="22"/>
  <c r="AC66" i="22"/>
  <c r="AA67" i="22"/>
  <c r="AB67" i="22"/>
  <c r="AC67" i="22"/>
  <c r="AA68" i="22"/>
  <c r="AB68" i="22"/>
  <c r="AC68" i="22"/>
  <c r="AA69" i="22"/>
  <c r="AB69" i="22"/>
  <c r="AC69" i="22"/>
  <c r="AA70" i="22"/>
  <c r="AB70" i="22"/>
  <c r="AC70" i="22"/>
  <c r="AB63" i="22"/>
  <c r="AC63" i="22"/>
  <c r="AA63" i="22"/>
  <c r="U66" i="22"/>
  <c r="V66" i="22"/>
  <c r="W66" i="22"/>
  <c r="U67" i="22"/>
  <c r="V67" i="22"/>
  <c r="W67" i="22"/>
  <c r="U68" i="22"/>
  <c r="V68" i="22"/>
  <c r="W68" i="22"/>
  <c r="U69" i="22"/>
  <c r="V69" i="22"/>
  <c r="W69" i="22"/>
  <c r="U70" i="22"/>
  <c r="V70" i="22"/>
  <c r="W70" i="22"/>
  <c r="U64" i="22"/>
  <c r="V64" i="22"/>
  <c r="W64" i="22"/>
  <c r="V63" i="22"/>
  <c r="W63" i="22"/>
  <c r="U63" i="22"/>
  <c r="AA179" i="22"/>
  <c r="X179" i="22"/>
  <c r="U179" i="22"/>
  <c r="T105" i="22" l="1"/>
  <c r="T104" i="22"/>
  <c r="T103" i="22"/>
  <c r="T102" i="22"/>
  <c r="AB106" i="22"/>
  <c r="V105" i="22"/>
  <c r="V104" i="22"/>
  <c r="V103" i="22"/>
  <c r="V102" i="22"/>
  <c r="AA105" i="22"/>
  <c r="AA104" i="22"/>
  <c r="AA103" i="22"/>
  <c r="AA102" i="22"/>
  <c r="AC106" i="22"/>
  <c r="W105" i="22"/>
  <c r="W104" i="22"/>
  <c r="W103" i="22"/>
  <c r="W102" i="22"/>
  <c r="AA111" i="22"/>
  <c r="AA110" i="22"/>
  <c r="AA109" i="22"/>
  <c r="AA108" i="22"/>
  <c r="S105" i="22"/>
  <c r="S104" i="22"/>
  <c r="S103" i="22"/>
  <c r="S102" i="22"/>
  <c r="AB112" i="22"/>
  <c r="V110" i="22"/>
  <c r="V109" i="22"/>
  <c r="V108" i="22"/>
  <c r="V111" i="22"/>
  <c r="AC112" i="22"/>
  <c r="W111" i="22"/>
  <c r="W110" i="22"/>
  <c r="W109" i="22"/>
  <c r="W108" i="22"/>
  <c r="AC109" i="22" l="1"/>
  <c r="AC108" i="22"/>
  <c r="AC111" i="22"/>
  <c r="AC110" i="22"/>
  <c r="AB108" i="22"/>
  <c r="AB111" i="22"/>
  <c r="AB110" i="22"/>
  <c r="AB109" i="22"/>
  <c r="AC105" i="22"/>
  <c r="AC104" i="22"/>
  <c r="AC103" i="22"/>
  <c r="AC102" i="22"/>
  <c r="AB105" i="22"/>
  <c r="AB104" i="22"/>
  <c r="AB103" i="22"/>
  <c r="AB102" i="22"/>
  <c r="Y134" i="22"/>
  <c r="Z134" i="22"/>
  <c r="X134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S65" i="22"/>
  <c r="V65" i="22" s="1"/>
  <c r="R65" i="22"/>
  <c r="U65" i="22" s="1"/>
  <c r="T112" i="22" l="1"/>
  <c r="S112" i="22"/>
  <c r="Y106" i="22"/>
  <c r="Z106" i="22"/>
  <c r="X112" i="22"/>
  <c r="X106" i="22"/>
  <c r="R179" i="22"/>
  <c r="Z131" i="22"/>
  <c r="Y131" i="22"/>
  <c r="X131" i="22"/>
  <c r="Z129" i="22"/>
  <c r="Y129" i="22"/>
  <c r="X129" i="22"/>
  <c r="Z80" i="22"/>
  <c r="AC80" i="22" s="1"/>
  <c r="Y80" i="22"/>
  <c r="AB80" i="22" s="1"/>
  <c r="X80" i="22"/>
  <c r="AA80" i="22" s="1"/>
  <c r="Z79" i="22"/>
  <c r="AC79" i="22" s="1"/>
  <c r="Y79" i="22"/>
  <c r="AB79" i="22" s="1"/>
  <c r="X79" i="22"/>
  <c r="AA79" i="22" s="1"/>
  <c r="Z78" i="22"/>
  <c r="Y78" i="22"/>
  <c r="X78" i="22"/>
  <c r="Z76" i="22"/>
  <c r="AC76" i="22" s="1"/>
  <c r="Y76" i="22"/>
  <c r="AB76" i="22" s="1"/>
  <c r="X76" i="22"/>
  <c r="AA76" i="22" s="1"/>
  <c r="Z65" i="22"/>
  <c r="AC65" i="22" s="1"/>
  <c r="Y65" i="22"/>
  <c r="AB65" i="22" s="1"/>
  <c r="X65" i="22"/>
  <c r="AA65" i="22" s="1"/>
  <c r="T65" i="22"/>
  <c r="W65" i="22" s="1"/>
  <c r="Z112" i="22" l="1"/>
  <c r="Z111" i="22" s="1"/>
  <c r="T111" i="22"/>
  <c r="T108" i="22"/>
  <c r="T110" i="22"/>
  <c r="T109" i="22"/>
  <c r="Y112" i="22"/>
  <c r="Y111" i="22" s="1"/>
  <c r="S110" i="22"/>
  <c r="S111" i="22"/>
  <c r="S109" i="22"/>
  <c r="S108" i="22"/>
  <c r="Y105" i="22"/>
  <c r="Y104" i="22"/>
  <c r="Y103" i="22"/>
  <c r="Y102" i="22"/>
  <c r="Z105" i="22"/>
  <c r="Z104" i="22"/>
  <c r="Z103" i="22"/>
  <c r="Z102" i="22"/>
  <c r="X105" i="22"/>
  <c r="X104" i="22"/>
  <c r="X103" i="22"/>
  <c r="X102" i="22"/>
  <c r="X108" i="22"/>
  <c r="X111" i="22"/>
  <c r="X110" i="22"/>
  <c r="X109" i="22"/>
  <c r="Z108" i="22" l="1"/>
  <c r="Z109" i="22"/>
  <c r="Z110" i="22"/>
  <c r="Y108" i="22"/>
  <c r="Y109" i="22"/>
  <c r="Y110" i="22"/>
</calcChain>
</file>

<file path=xl/sharedStrings.xml><?xml version="1.0" encoding="utf-8"?>
<sst xmlns="http://schemas.openxmlformats.org/spreadsheetml/2006/main" count="2285" uniqueCount="314">
  <si>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</si>
  <si>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</si>
  <si>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</si>
  <si>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</si>
  <si>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</si>
  <si>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</si>
  <si>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</si>
  <si>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</si>
  <si>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</si>
  <si>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</si>
  <si>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</si>
  <si>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</si>
  <si>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</si>
  <si>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</si>
  <si>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</si>
  <si>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</si>
  <si>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</si>
  <si>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</si>
  <si>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</si>
  <si>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</si>
  <si>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</si>
  <si>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</si>
  <si>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</si>
  <si>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</si>
  <si>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</si>
  <si>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</si>
  <si>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</si>
  <si>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</si>
  <si>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</si>
  <si>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</si>
  <si>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</si>
  <si>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</si>
  <si>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</si>
  <si>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</si>
  <si>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</si>
  <si>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ICEV-p</t>
  </si>
  <si>
    <t>ICEV-d</t>
  </si>
  <si>
    <t>ICEV-g</t>
  </si>
  <si>
    <t>Driving</t>
  </si>
  <si>
    <t>lightweighting</t>
  </si>
  <si>
    <t>Emissions</t>
  </si>
  <si>
    <t>ICEV-p, ICEV-d, ICEV-g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</si>
  <si>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</si>
  <si>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</si>
  <si>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</si>
  <si>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</si>
  <si>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</si>
  <si>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</si>
  <si>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</si>
  <si>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</si>
  <si>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</si>
  <si>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</si>
  <si>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energy battery mass</t>
  </si>
  <si>
    <t>H2 tank mass per energy</t>
  </si>
  <si>
    <t>fuel tank mass per energy</t>
  </si>
  <si>
    <t>CNG tank mass slope</t>
  </si>
  <si>
    <t>CNG tank mass intercept</t>
  </si>
  <si>
    <t>HEV-p</t>
  </si>
  <si>
    <t>CO2 per kg fuel</t>
  </si>
  <si>
    <t>engine efficiency</t>
  </si>
  <si>
    <t>drivetrain efficiency</t>
  </si>
  <si>
    <t>BEV, FCEV, PHEV-e, HEV-p</t>
  </si>
  <si>
    <t>engine fixed mass</t>
  </si>
  <si>
    <t>emotor fixed mass</t>
  </si>
  <si>
    <t>ICEV-p, ICEV-d, ICEV-g, HEV-p, FCEV</t>
  </si>
  <si>
    <t>fuel cell lifetime kilometers</t>
  </si>
  <si>
    <t>Diesel</t>
  </si>
  <si>
    <t>HEV-p, FCEV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</si>
  <si>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</si>
  <si>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</si>
  <si>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</si>
  <si>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</si>
  <si>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</si>
  <si>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</si>
  <si>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</si>
  <si>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</si>
  <si>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</si>
  <si>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</si>
  <si>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</si>
  <si>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energy storage battery cost per kWh</t>
  </si>
  <si>
    <t>fuel tank cost per kg</t>
  </si>
  <si>
    <t>energy cost per kWh</t>
  </si>
  <si>
    <t>interest rate</t>
  </si>
  <si>
    <t>kilometers per year</t>
  </si>
  <si>
    <t>BEV, FCEV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</si>
  <si>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</si>
  <si>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</si>
  <si>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</si>
  <si>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</si>
  <si>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</si>
  <si>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</si>
  <si>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</si>
  <si>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</si>
  <si>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</si>
  <si>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</si>
  <si>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</si>
  <si>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</si>
  <si>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</si>
  <si>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</si>
  <si>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</si>
  <si>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</si>
  <si>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</si>
  <si>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</si>
  <si>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</si>
  <si>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</si>
  <si>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</si>
  <si>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</si>
  <si>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</si>
  <si>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</si>
  <si>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</si>
  <si>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</si>
  <si>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</si>
  <si>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</si>
  <si>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</si>
  <si>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</si>
  <si>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</si>
  <si>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</si>
  <si>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</si>
  <si>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</si>
  <si>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</si>
  <si>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</si>
  <si>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</si>
  <si>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</si>
  <si>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</si>
  <si>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</si>
  <si>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</si>
  <si>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</si>
  <si>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</si>
  <si>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</si>
  <si>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</si>
  <si>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</si>
  <si>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</si>
  <si>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</si>
  <si>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</si>
  <si>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</si>
  <si>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</si>
  <si>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</si>
  <si>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</si>
  <si>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</si>
  <si>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</si>
  <si>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</si>
  <si>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</si>
  <si>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</si>
  <si>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</si>
  <si>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</si>
  <si>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</si>
  <si>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</si>
  <si>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</si>
  <si>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</si>
  <si>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</si>
  <si>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</si>
  <si>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</si>
  <si>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</si>
  <si>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</si>
  <si>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</si>
  <si>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</si>
  <si>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</si>
  <si>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</si>
  <si>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</si>
  <si>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</si>
  <si>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</si>
  <si>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</si>
  <si>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</si>
  <si>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</si>
  <si>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</si>
  <si>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</si>
  <si>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</si>
  <si>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</si>
  <si>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</si>
  <si>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</si>
  <si>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</si>
  <si>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</si>
  <si>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</si>
  <si>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</si>
  <si>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</si>
  <si>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</si>
  <si>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</si>
  <si>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</si>
  <si>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fuel mass</t>
  </si>
  <si>
    <t>https://pubs.acs.org/doi/pdf/10.1021/acsenergylett.7b00432</t>
  </si>
  <si>
    <t>Assumes 2000 kWh of capacity in 2020.</t>
  </si>
  <si>
    <t>Assumes 1600 kWh of capacity in 2020.</t>
  </si>
  <si>
    <t>https://www.diva-portal.org/smash/get/diva2:333623/FULLTEXT01.pdf</t>
  </si>
  <si>
    <t>https://www.daf.com/en/about-daf/innovation/electric-and-hybrid-trucks</t>
  </si>
  <si>
    <t>https://www.truckloadindexes.com/data-commentary/how-many-gallons-does-it-take-to-fill-up-a-big-rig#:~:text=Most%20big%20rigs%20in%20the,two%20tanks%20for%20longer%20ones.</t>
  </si>
  <si>
    <t>own assumption, based on https://www.truckloadindexes.com/data-commentary/how-many-gallons-does-it-take-to-fill-up-a-big-rig#:~:text=Most%20big%20rigs%20in%20the,two%20tanks%20for%20longer%20ones.</t>
  </si>
  <si>
    <t>HEV-p, PHEV-c-p, PHEV-c-d</t>
  </si>
  <si>
    <t>https://trucks.cardekho.com/en/trucks/eicher/pro-1059-cng/specifications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</si>
  <si>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</si>
  <si>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</si>
  <si>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</si>
  <si>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</si>
  <si>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https://www.hyundai.co.nz/hyundai-motor-and-h2-energy-to-bring-the-world-s-first-fleet-of-fuel-cell-electric-trucks-into-commercial-operation-</t>
  </si>
  <si>
    <t>Cox et al. 2020</t>
  </si>
  <si>
    <t>Same as for passenger vehicles.</t>
  </si>
  <si>
    <t>Extrapolated from 34t Hyndai truck, based on gross weight.</t>
  </si>
  <si>
    <t>Assumed to be no less than that of a large passenger vehicle.</t>
  </si>
  <si>
    <t>https://www.hyundai.co.nz/hyundai-motor-and-h2-energy-to-bring-the-world-s-first-fleet-of-fuel-cell-electric-trucks-into-commercial-operation-
https://fuelcelltrucks.eu/project/esoro/</t>
  </si>
  <si>
    <t>34t Hyundai trailer truck + 34t ESORO truck for Coop Switzerland.</t>
  </si>
  <si>
    <t>Good</t>
  </si>
  <si>
    <t>To be improved</t>
  </si>
  <si>
    <t>Acceptable</t>
  </si>
  <si>
    <t>maximum theoretical payload</t>
  </si>
  <si>
    <t>Extrapolated from 40t model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</si>
  <si>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</si>
  <si>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</si>
  <si>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</si>
  <si>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</si>
  <si>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</si>
  <si>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</si>
  <si>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</si>
  <si>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</si>
  <si>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</si>
  <si>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https://www.truckloadindexes.com/data-commentary/how-many-gallons-does-it-take-to-fill-up-a-big-rig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</si>
  <si>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</si>
  <si>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</si>
  <si>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</si>
  <si>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</si>
  <si>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</si>
  <si>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</si>
  <si>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</si>
  <si>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</si>
  <si>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</si>
  <si>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</si>
  <si>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</si>
  <si>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</si>
  <si>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</si>
  <si>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</si>
  <si>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</si>
  <si>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</si>
  <si>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</si>
  <si>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</si>
  <si>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</si>
  <si>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</si>
  <si>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</si>
  <si>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</si>
  <si>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</si>
  <si>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</si>
  <si>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</si>
  <si>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</si>
  <si>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</si>
  <si>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</si>
  <si>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</si>
  <si>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</si>
  <si>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</si>
  <si>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</si>
  <si>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</si>
  <si>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</si>
  <si>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Same volume assumed for diesel and benzine tanks</t>
  </si>
  <si>
    <t>270L CNG fuel tank - 180 kg/m3 @ 200 bar, 215 kg/m3 @ 250 bar</t>
  </si>
  <si>
    <t>Extrapolated based on gross weight from the 7.5t CNG truck</t>
  </si>
  <si>
    <t>Assumed double 600 L tanks</t>
  </si>
  <si>
    <t>Extrapolated on gross weight from a 40t truck</t>
  </si>
  <si>
    <t>http://appsso.eurostat.ec.europa.eu/nui/show.do?dataset=road_go_ta_lc&amp;lang=en</t>
  </si>
  <si>
    <t>drivetrain fixed mass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</si>
  <si>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</si>
  <si>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</si>
  <si>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</si>
  <si>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</si>
  <si>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</si>
  <si>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</si>
  <si>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</si>
  <si>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</si>
  <si>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</si>
  <si>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</si>
  <si>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</si>
  <si>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</si>
  <si>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</si>
  <si>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Extrapolated from 40t truck, based on gross weight</t>
  </si>
  <si>
    <t>own assumption, assumed same as 40t truck</t>
  </si>
  <si>
    <t>Assumed same as 40t, since same tractor. Range is affected instead.</t>
  </si>
  <si>
    <t>19t DAF truck, 222kWh battery, 220 km range</t>
  </si>
  <si>
    <t>Extrapolated from the 19t DAF truck</t>
  </si>
  <si>
    <t>category</t>
  </si>
  <si>
    <t>importance</t>
  </si>
  <si>
    <t>status</t>
  </si>
  <si>
    <t>source</t>
  </si>
  <si>
    <t>comment</t>
  </si>
  <si>
    <t>DAF 40t hybrid truck, 330 kW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</si>
  <si>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</si>
  <si>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</si>
  <si>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</si>
  <si>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</si>
  <si>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</si>
  <si>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drivetrain mass per ton of gross weight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</si>
  <si>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</si>
  <si>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</si>
  <si>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</si>
  <si>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</si>
  <si>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PHEV-c-p, PHEV-c-d</t>
  </si>
  <si>
    <t>BEV, PHEV-c-p, PHEV-c-d, PHEV-e, FCEV</t>
  </si>
  <si>
    <t>BEV, FCEV, HEV-p, PHEV-c-p, PHEV-c-d, PHEV-e</t>
  </si>
  <si>
    <t>BEV, PHEV-c-p, PHEV-c-d, PHEV-e</t>
  </si>
  <si>
    <t>BEV, PHEV-c-p, PHEV-c-d, PHEV-e, FCEV, HEV-p</t>
  </si>
  <si>
    <t>BEV, PHEV-e, PHEV-c-p, PHEV-c-d, HEV-p, FCEV</t>
  </si>
  <si>
    <t>ICEV-p, ICEV-g, HEV-p, PHEV-c-p, PHEV-c-d, PHEV-e</t>
  </si>
  <si>
    <t>PHEV-c-p, PHEV-c-d, PHEV-e</t>
  </si>
  <si>
    <t>ICEV-p, ICEV-d, ICEV-g, FCEV, HEV-p, PHEV-c-p, PHEV-c-d</t>
  </si>
  <si>
    <t>ICEV-p, ICEV-d, HEV-p, PHEV-c-p, PHEV-c-d, PHEV-e</t>
  </si>
  <si>
    <t>ICEV-p, HEV-p, PHEV-c-p, PHEV-c-d</t>
  </si>
  <si>
    <t>PHEV-e, PHEV-c-p, PHEV-c-d, HEV-p, ICEV-p, ICEV-d, ICEV-g</t>
  </si>
  <si>
    <t>PHEV-e, PHEV-c-p, PHEV-c-d, HEV-p,  ICEV-p, ICEV-d, ICEV-g</t>
  </si>
  <si>
    <t>BEV, PHEV-e, PHEV-c-p, PHEV-c-d</t>
  </si>
  <si>
    <t>ICEV-p, ICEV-d, PHEV-e, PHEV-c-p, PHEV-c-d, HEV-p</t>
  </si>
  <si>
    <t>PHEV-c-p, PHEV-c-d, HEV-p ,ICEV-p</t>
  </si>
  <si>
    <t>own assumption for 2000, 2010, 2050. Cox et al. 2020 for 2020, 2040.</t>
  </si>
  <si>
    <t>target range</t>
  </si>
  <si>
    <t>User-defined</t>
  </si>
  <si>
    <t>Used to size energy storage needs. Also affects available payload.</t>
  </si>
  <si>
    <t>sizes</t>
  </si>
  <si>
    <t>HEV-p, HEV-d, PHEV-c-p, PHEV-c-d</t>
  </si>
  <si>
    <t>FCEV, PHEV-e, PHEV-c-p, PHEV-c-d, HEV-p</t>
  </si>
  <si>
    <t>PHEV-e, PHEV-c-p, PHEV-c-d, HEV-p</t>
  </si>
  <si>
    <t>gross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</si>
</sst>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0"/>
    <numFmt numFmtId="166" formatCode="0.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Fill="1"/>
    <xf numFmtId="2" fontId="0" fillId="0" borderId="0" xfId="0" applyNumberFormat="1"/>
    <xf numFmtId="167" fontId="0" fillId="0" borderId="0" xfId="0" applyNumberFormat="1"/>
    <xf numFmtId="0" fontId="0" fillId="0" borderId="0" xfId="0"/>
    <xf numFmtId="0" fontId="10" fillId="0" borderId="0" xfId="10"/>
    <xf numFmtId="165" fontId="0" fillId="0" borderId="0" xfId="0" applyNumberFormat="1"/>
    <xf numFmtId="167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7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6" fontId="4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12" fillId="2" borderId="0" xfId="10" applyFont="1" applyFill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10" fillId="2" borderId="0" xfId="10" applyFill="1" applyAlignment="1">
      <alignment horizontal="center" vertical="center"/>
    </xf>
    <xf numFmtId="166" fontId="4" fillId="2" borderId="0" xfId="0" applyNumberFormat="1" applyFont="1" applyFill="1" applyBorder="1" applyAlignment="1">
      <alignment horizontal="center" vertical="center" wrapText="1"/>
    </xf>
    <xf numFmtId="0" fontId="10" fillId="2" borderId="0" xfId="10" applyFill="1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</cellXfs>
  <cellStyles count="11">
    <cellStyle name="Comma" xfId="2" builtinId="3"/>
    <cellStyle name="Hyperlink" xfId="10" builtinId="8"/>
    <cellStyle name="Normal" xfId="0" builtinId="0"/>
    <cellStyle name="Normal 2" xfId="3" xr:uid="{00000000-0005-0000-0000-000003000000}"/>
    <cellStyle name="Normal 2 2" xfId="7" xr:uid="{00000000-0005-0000-0000-000004000000}"/>
    <cellStyle name="Normal 2 2 2" xfId="9" xr:uid="{00000000-0005-0000-0000-000005000000}"/>
    <cellStyle name="Normal 2 3" xfId="8" xr:uid="{00000000-0005-0000-0000-000006000000}"/>
    <cellStyle name="Normal 3" xfId="5" xr:uid="{00000000-0005-0000-0000-000007000000}"/>
    <cellStyle name="Percent" xfId="1" builtinId="5"/>
    <cellStyle name="Percent 2" xfId="6" xr:uid="{00000000-0005-0000-0000-000009000000}"/>
    <cellStyle name="Standard 2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ervusequipment.com/peterbilt/new-trucks/engines/" TargetMode="External"/><Relationship Id="rId21" Type="http://schemas.openxmlformats.org/officeDocument/2006/relationships/hyperlink" Target="https://www.brusa.biz/en/products/dcdc-converter/hvhv-800-v/bdc546.html" TargetMode="External"/><Relationship Id="rId34" Type="http://schemas.openxmlformats.org/officeDocument/2006/relationships/hyperlink" Target="https://trucks.cardekho.com/en/trucks/eicher/pro-1059-cng/specifications" TargetMode="External"/><Relationship Id="rId42" Type="http://schemas.openxmlformats.org/officeDocument/2006/relationships/hyperlink" Target="http://appsso.eurostat.ec.europa.eu/nui/show.do?dataset=road_go_ta_lc&amp;lang=en" TargetMode="External"/><Relationship Id="rId47" Type="http://schemas.openxmlformats.org/officeDocument/2006/relationships/hyperlink" Target="https://www.diva-portal.org/smash/get/diva2:333623/FULLTEXT01.pdf" TargetMode="External"/><Relationship Id="rId50" Type="http://schemas.openxmlformats.org/officeDocument/2006/relationships/hyperlink" Target="https://pubs.acs.org/doi/pdf/10.1021/acsenergylett.7b00432" TargetMode="External"/><Relationship Id="rId55" Type="http://schemas.openxmlformats.org/officeDocument/2006/relationships/hyperlink" Target="https://trucks.cardekho.com/en/trucks/eicher/pro-1059-cng/specifications" TargetMode="External"/><Relationship Id="rId63" Type="http://schemas.openxmlformats.org/officeDocument/2006/relationships/hyperlink" Target="https://ec.europa.eu/clima/sites/clima/files/transport/vehicles/heavy/docs/hdv_lightweighting_en.pd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daf.com/en/about-daf/innovation/electric-and-hybrid-trucks" TargetMode="External"/><Relationship Id="rId2" Type="http://schemas.openxmlformats.org/officeDocument/2006/relationships/hyperlink" Target="https://pubs.acs.org/doi/pdf/10.1021/acsenergylett.7b00432" TargetMode="External"/><Relationship Id="rId16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9" Type="http://schemas.openxmlformats.org/officeDocument/2006/relationships/hyperlink" Target="https://www.cervusequipment.com/peterbilt/new-trucks/engines/" TargetMode="External"/><Relationship Id="rId11" Type="http://schemas.openxmlformats.org/officeDocument/2006/relationships/hyperlink" Target="https://trucks.cardekho.com/en/trucks/eicher/pro-1059-cng/specifications" TargetMode="External"/><Relationship Id="rId24" Type="http://schemas.openxmlformats.org/officeDocument/2006/relationships/hyperlink" Target="https://www.brusa.biz/en/products/drive/motor-400-v/hsm1-101822.html" TargetMode="External"/><Relationship Id="rId32" Type="http://schemas.openxmlformats.org/officeDocument/2006/relationships/hyperlink" Target="https://trucks.cardekho.com/en/trucks/eicher/pro-1059-cng/specifications" TargetMode="External"/><Relationship Id="rId37" Type="http://schemas.openxmlformats.org/officeDocument/2006/relationships/hyperlink" Target="https://www.truckloadindexes.com/data-commentary/how-many-gallons-does-it-take-to-fill-up-a-big-rig" TargetMode="External"/><Relationship Id="rId40" Type="http://schemas.openxmlformats.org/officeDocument/2006/relationships/hyperlink" Target="http://appsso.eurostat.ec.europa.eu/nui/show.do?dataset=road_go_ta_lc&amp;lang=en" TargetMode="External"/><Relationship Id="rId45" Type="http://schemas.openxmlformats.org/officeDocument/2006/relationships/hyperlink" Target="https://www.diva-portal.org/smash/get/diva2:333623/FULLTEXT01.pdf" TargetMode="External"/><Relationship Id="rId53" Type="http://schemas.openxmlformats.org/officeDocument/2006/relationships/hyperlink" Target="https://www.truckloadindexes.com/data-commentary/how-many-gallons-does-it-take-to-fill-up-a-big-rig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5" Type="http://schemas.openxmlformats.org/officeDocument/2006/relationships/hyperlink" Target="https://pubs.acs.org/doi/pdf/10.1021/acsenergylett.7b00432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s://www.businessinsider.com/catl-claims-battery-1-million-miles-2020-6?IR=T" TargetMode="External"/><Relationship Id="rId14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2" Type="http://schemas.openxmlformats.org/officeDocument/2006/relationships/hyperlink" Target="https://www.brusa.biz/en/products/drive/motor-400-v/hsm1-101822.html" TargetMode="External"/><Relationship Id="rId27" Type="http://schemas.openxmlformats.org/officeDocument/2006/relationships/hyperlink" Target="https://www.cervusequipment.com/peterbilt/new-trucks/engines/" TargetMode="External"/><Relationship Id="rId30" Type="http://schemas.openxmlformats.org/officeDocument/2006/relationships/hyperlink" Target="https://www.brusa.biz/_files/drive/05_Sales/Datasheets/BRUSA_DB_EN_PDU254.pdf" TargetMode="External"/><Relationship Id="rId35" Type="http://schemas.openxmlformats.org/officeDocument/2006/relationships/hyperlink" Target="https://www.truckloadindexes.com/data-commentary/how-many-gallons-does-it-take-to-fill-up-a-big-rig" TargetMode="External"/><Relationship Id="rId43" Type="http://schemas.openxmlformats.org/officeDocument/2006/relationships/hyperlink" Target="http://appsso.eurostat.ec.europa.eu/nui/show.do?dataset=road_go_ta_lc&amp;lang=en" TargetMode="External"/><Relationship Id="rId48" Type="http://schemas.openxmlformats.org/officeDocument/2006/relationships/hyperlink" Target="https://www.diva-portal.org/smash/get/diva2:333623/FULLTEXT01.pdf" TargetMode="External"/><Relationship Id="rId56" Type="http://schemas.openxmlformats.org/officeDocument/2006/relationships/hyperlink" Target="https://www.truckloadindexes.com/data-commentary/how-many-gallons-does-it-take-to-fill-up-a-big-rig" TargetMode="External"/><Relationship Id="rId64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truckloadindexes.com/data-commentary/how-many-gallons-does-it-take-to-fill-up-a-big-rig" TargetMode="External"/><Relationship Id="rId51" Type="http://schemas.openxmlformats.org/officeDocument/2006/relationships/hyperlink" Target="https://www.daf.com/en/about-daf/innovation/electric-and-hybrid-trucks" TargetMode="External"/><Relationship Id="rId3" Type="http://schemas.openxmlformats.org/officeDocument/2006/relationships/hyperlink" Target="https://pubs.acs.org/doi/pdf/10.1021/acsenergylett.7b00432" TargetMode="External"/><Relationship Id="rId12" Type="http://schemas.openxmlformats.org/officeDocument/2006/relationships/hyperlink" Target="https://theicct.org/sites/default/files/publications/ICCT_EU-HDV-tech-2025-30_20180116.pdf" TargetMode="External"/><Relationship Id="rId17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5" Type="http://schemas.openxmlformats.org/officeDocument/2006/relationships/hyperlink" Target="https://www.brusa.biz/en/products/drive/motor-400-v/hsm1-101822.html" TargetMode="External"/><Relationship Id="rId33" Type="http://schemas.openxmlformats.org/officeDocument/2006/relationships/hyperlink" Target="https://trucks.cardekho.com/en/trucks/eicher/pro-1059-cng/specifications" TargetMode="External"/><Relationship Id="rId38" Type="http://schemas.openxmlformats.org/officeDocument/2006/relationships/hyperlink" Target="https://www.truckloadindexes.com/data-commentary/how-many-gallons-does-it-take-to-fill-up-a-big-rig" TargetMode="External"/><Relationship Id="rId46" Type="http://schemas.openxmlformats.org/officeDocument/2006/relationships/hyperlink" Target="https://www.diva-portal.org/smash/get/diva2:333623/FULLTEXT01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s://batteryuniversity.com/learn/article/fuel_cell_technolog" TargetMode="External"/><Relationship Id="rId41" Type="http://schemas.openxmlformats.org/officeDocument/2006/relationships/hyperlink" Target="http://appsso.eurostat.ec.europa.eu/nui/show.do?dataset=road_go_ta_lc&amp;lang=en" TargetMode="External"/><Relationship Id="rId54" Type="http://schemas.openxmlformats.org/officeDocument/2006/relationships/hyperlink" Target="https://www.truckloadindexes.com/data-commentary/how-many-gallons-does-it-take-to-fill-up-a-big-rig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diva-portal.org/smash/get/diva2:333623/FULLTEXT01.pdf" TargetMode="External"/><Relationship Id="rId15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23" Type="http://schemas.openxmlformats.org/officeDocument/2006/relationships/hyperlink" Target="https://www.brusa.biz/en/products/drive/motor-400-v/hsm1-101822.html" TargetMode="External"/><Relationship Id="rId28" Type="http://schemas.openxmlformats.org/officeDocument/2006/relationships/hyperlink" Target="https://www.cervusequipment.com/peterbilt/new-trucks/engines/" TargetMode="External"/><Relationship Id="rId36" Type="http://schemas.openxmlformats.org/officeDocument/2006/relationships/hyperlink" Target="https://www.truckloadindexes.com/data-commentary/how-many-gallons-does-it-take-to-fill-up-a-big-rig" TargetMode="External"/><Relationship Id="rId49" Type="http://schemas.openxmlformats.org/officeDocument/2006/relationships/hyperlink" Target="https://www.diva-portal.org/smash/get/diva2:333623/FULLTEXT01.pdf" TargetMode="External"/><Relationship Id="rId57" Type="http://schemas.openxmlformats.org/officeDocument/2006/relationships/hyperlink" Target="https://www.hyundai.co.nz/hyundai-motor-and-h2-energy-to-bring-the-world-s-first-fleet-of-fuel-cell-electric-trucks-into-commercial-operation-" TargetMode="External"/><Relationship Id="rId10" Type="http://schemas.openxmlformats.org/officeDocument/2006/relationships/hyperlink" Target="https://www.truckloadindexes.com/data-commentary/how-many-gallons-does-it-take-to-fill-up-a-big-rig" TargetMode="External"/><Relationship Id="rId31" Type="http://schemas.openxmlformats.org/officeDocument/2006/relationships/hyperlink" Target="https://trucks.cardekho.com/en/trucks/eicher/pro-1059-cng/specifications" TargetMode="External"/><Relationship Id="rId44" Type="http://schemas.openxmlformats.org/officeDocument/2006/relationships/hyperlink" Target="http://appsso.eurostat.ec.europa.eu/nui/show.do?dataset=road_go_ta_lc&amp;lang=en" TargetMode="External"/><Relationship Id="rId52" Type="http://schemas.openxmlformats.org/officeDocument/2006/relationships/hyperlink" Target="https://www.daf.com/en/about-daf/innovation/electric-and-hybrid-trucks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pubs.acs.org/doi/pdf/10.1021/acsenergylett.7b00432" TargetMode="External"/><Relationship Id="rId9" Type="http://schemas.openxmlformats.org/officeDocument/2006/relationships/hyperlink" Target="https://www.truckloadindexes.com/data-commentary/how-many-gallons-does-it-take-to-fill-up-a-big-rig" TargetMode="External"/><Relationship Id="rId13" Type="http://schemas.openxmlformats.org/officeDocument/2006/relationships/hyperlink" Target="https://theicct.org/sites/default/files/publications/ICCT_EU-HDV-tech-2025-30_20180116.pdf" TargetMode="External"/><Relationship Id="rId18" Type="http://schemas.openxmlformats.org/officeDocument/2006/relationships/hyperlink" Target="https://www.daf.com/en/about-daf/innovation/electric-and-hybrid-trucks" TargetMode="External"/><Relationship Id="rId39" Type="http://schemas.openxmlformats.org/officeDocument/2006/relationships/hyperlink" Target="http://appsso.eurostat.ec.europa.eu/nui/show.do?dataset=road_go_ta_lc&amp;lang=e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4"/>
  <sheetViews>
    <sheetView tabSelected="1" zoomScale="85" zoomScaleNormal="85" workbookViewId="0">
      <pane xSplit="11" ySplit="2" topLeftCell="L81" activePane="bottomRight" state="frozen"/>
      <selection pane="topRight" activeCell="F1" sqref="F1"/>
      <selection pane="bottomLeft" activeCell="A3" sqref="A3"/>
      <selection pane="bottomRight" activeCell="E91" sqref="E91"/>
    </sheetView>
  </sheetViews>
  <sheetFormatPr defaultColWidth="9.1796875" defaultRowHeight="13" x14ac:dyDescent="0.3"/>
  <cols>
    <col min="1" max="1" width="13.54296875" style="1" bestFit="1" customWidth="1"/>
    <col min="2" max="2" width="43.08984375" style="1" customWidth="1"/>
    <col min="3" max="3" width="8.26953125" style="1" customWidth="1"/>
    <col min="4" max="4" width="30.1796875" style="1" customWidth="1"/>
    <col min="5" max="5" width="32.6328125" style="1" customWidth="1"/>
    <col min="6" max="6" width="9.81640625" style="1" customWidth="1"/>
    <col min="7" max="7" width="9.54296875" style="12" bestFit="1" customWidth="1"/>
    <col min="8" max="8" width="12.90625" style="12" bestFit="1" customWidth="1"/>
    <col min="9" max="9" width="19" style="12" customWidth="1"/>
    <col min="10" max="10" width="33.6328125" style="12" customWidth="1"/>
    <col min="11" max="11" width="10.453125" style="1" bestFit="1" customWidth="1"/>
    <col min="12" max="18" width="9.26953125" style="1" bestFit="1" customWidth="1"/>
    <col min="19" max="20" width="7.81640625" style="1" bestFit="1" customWidth="1"/>
    <col min="21" max="21" width="9" style="1" bestFit="1" customWidth="1"/>
    <col min="22" max="23" width="7.81640625" style="1" bestFit="1" customWidth="1"/>
    <col min="24" max="16384" width="9.1796875" style="1"/>
  </cols>
  <sheetData>
    <row r="1" spans="1:29" ht="26" x14ac:dyDescent="0.3">
      <c r="A1" s="14" t="s">
        <v>273</v>
      </c>
      <c r="B1" s="14" t="s">
        <v>22</v>
      </c>
      <c r="C1" s="14" t="s">
        <v>309</v>
      </c>
      <c r="D1" s="33" t="s">
        <v>256</v>
      </c>
      <c r="E1" s="14" t="s">
        <v>12</v>
      </c>
      <c r="F1" s="22" t="s">
        <v>227</v>
      </c>
      <c r="G1" s="14" t="s">
        <v>274</v>
      </c>
      <c r="H1" s="14" t="s">
        <v>275</v>
      </c>
      <c r="I1" s="13" t="s">
        <v>276</v>
      </c>
      <c r="J1" s="13" t="s">
        <v>277</v>
      </c>
      <c r="K1" s="14" t="s">
        <v>89</v>
      </c>
      <c r="L1" s="34">
        <v>2000</v>
      </c>
      <c r="M1" s="34">
        <v>2000</v>
      </c>
      <c r="N1" s="34">
        <v>2000</v>
      </c>
      <c r="O1" s="34">
        <v>2010</v>
      </c>
      <c r="P1" s="34">
        <v>2010</v>
      </c>
      <c r="Q1" s="34">
        <v>2010</v>
      </c>
      <c r="R1" s="34">
        <v>2020</v>
      </c>
      <c r="S1" s="34">
        <v>2020</v>
      </c>
      <c r="T1" s="34">
        <v>2020</v>
      </c>
      <c r="U1" s="34">
        <v>2030</v>
      </c>
      <c r="V1" s="34">
        <v>2030</v>
      </c>
      <c r="W1" s="34">
        <v>2030</v>
      </c>
      <c r="X1" s="34">
        <v>2040</v>
      </c>
      <c r="Y1" s="34">
        <v>2040</v>
      </c>
      <c r="Z1" s="34">
        <v>2040</v>
      </c>
      <c r="AA1" s="34">
        <v>2050</v>
      </c>
      <c r="AB1" s="34">
        <v>2050</v>
      </c>
      <c r="AC1" s="34">
        <v>2050</v>
      </c>
    </row>
    <row r="2" spans="1:29" x14ac:dyDescent="0.3">
      <c r="L2" s="33" t="s">
        <v>13</v>
      </c>
      <c r="M2" s="33" t="s">
        <v>14</v>
      </c>
      <c r="N2" s="33" t="s">
        <v>15</v>
      </c>
      <c r="O2" s="33" t="s">
        <v>13</v>
      </c>
      <c r="P2" s="33" t="s">
        <v>14</v>
      </c>
      <c r="Q2" s="33" t="s">
        <v>15</v>
      </c>
      <c r="R2" s="14" t="s">
        <v>13</v>
      </c>
      <c r="S2" s="14" t="s">
        <v>14</v>
      </c>
      <c r="T2" s="14" t="s">
        <v>15</v>
      </c>
      <c r="U2" s="33" t="s">
        <v>13</v>
      </c>
      <c r="V2" s="33" t="s">
        <v>14</v>
      </c>
      <c r="W2" s="33" t="s">
        <v>15</v>
      </c>
      <c r="X2" s="33" t="s">
        <v>13</v>
      </c>
      <c r="Y2" s="33" t="s">
        <v>14</v>
      </c>
      <c r="Z2" s="33" t="s">
        <v>15</v>
      </c>
      <c r="AA2" s="33" t="s">
        <v>13</v>
      </c>
      <c r="AB2" s="33" t="s">
        <v>14</v>
      </c>
      <c r="AC2" s="33" t="s">
        <v>15</v>
      </c>
    </row>
    <row r="3" spans="1:29" ht="12.5" customHeight="1" x14ac:dyDescent="0.3">
      <c r="A3" s="14" t="s">
        <v>38</v>
      </c>
      <c r="B3" s="14" t="s">
        <v>23</v>
      </c>
      <c r="C3" s="14" t="s">
        <v>171</v>
      </c>
      <c r="D3" s="33" t="s">
        <v>257</v>
      </c>
      <c r="E3" s="14" t="s">
        <v>2</v>
      </c>
      <c r="F3" s="22" t="s">
        <v>222</v>
      </c>
      <c r="G3" s="13" t="s">
        <v>204</v>
      </c>
      <c r="H3" s="13" t="s">
        <v>199</v>
      </c>
      <c r="I3" s="13" t="s">
        <v>191</v>
      </c>
      <c r="J3" s="13"/>
      <c r="K3" s="14" t="s">
        <v>90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x14ac:dyDescent="0.3">
      <c r="A4" s="33" t="s">
        <v>38</v>
      </c>
      <c r="B4" s="14" t="s">
        <v>23</v>
      </c>
      <c r="C4" s="14" t="s">
        <v>172</v>
      </c>
      <c r="D4" s="33" t="s">
        <v>257</v>
      </c>
      <c r="E4" s="14" t="s">
        <v>2</v>
      </c>
      <c r="F4" s="22" t="s">
        <v>222</v>
      </c>
      <c r="G4" s="13" t="s">
        <v>204</v>
      </c>
      <c r="H4" s="13" t="s">
        <v>199</v>
      </c>
      <c r="I4" s="13" t="s">
        <v>191</v>
      </c>
      <c r="J4" s="13"/>
      <c r="K4" s="14" t="s">
        <v>90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x14ac:dyDescent="0.3">
      <c r="A5" s="33" t="s">
        <v>38</v>
      </c>
      <c r="B5" s="14" t="s">
        <v>23</v>
      </c>
      <c r="C5" s="14" t="s">
        <v>173</v>
      </c>
      <c r="D5" s="33" t="s">
        <v>257</v>
      </c>
      <c r="E5" s="14" t="s">
        <v>2</v>
      </c>
      <c r="F5" s="22" t="s">
        <v>222</v>
      </c>
      <c r="G5" s="13" t="s">
        <v>204</v>
      </c>
      <c r="H5" s="13" t="s">
        <v>199</v>
      </c>
      <c r="I5" s="13" t="s">
        <v>191</v>
      </c>
      <c r="J5" s="13"/>
      <c r="K5" s="14" t="s">
        <v>90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x14ac:dyDescent="0.3">
      <c r="A6" s="33" t="s">
        <v>38</v>
      </c>
      <c r="B6" s="14" t="s">
        <v>23</v>
      </c>
      <c r="C6" s="14" t="s">
        <v>255</v>
      </c>
      <c r="D6" s="33" t="s">
        <v>258</v>
      </c>
      <c r="E6" s="14" t="s">
        <v>2</v>
      </c>
      <c r="F6" s="22" t="s">
        <v>222</v>
      </c>
      <c r="G6" s="13" t="s">
        <v>204</v>
      </c>
      <c r="H6" s="13" t="s">
        <v>199</v>
      </c>
      <c r="I6" s="13" t="s">
        <v>191</v>
      </c>
      <c r="J6" s="13"/>
      <c r="K6" s="14" t="s">
        <v>90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5" customHeight="1" x14ac:dyDescent="0.3">
      <c r="A7" s="33" t="s">
        <v>38</v>
      </c>
      <c r="B7" s="14" t="s">
        <v>23</v>
      </c>
      <c r="C7" s="14" t="s">
        <v>174</v>
      </c>
      <c r="D7" s="33" t="s">
        <v>261</v>
      </c>
      <c r="E7" s="14" t="s">
        <v>2</v>
      </c>
      <c r="F7" s="22" t="s">
        <v>222</v>
      </c>
      <c r="G7" s="13" t="s">
        <v>204</v>
      </c>
      <c r="H7" s="13" t="s">
        <v>199</v>
      </c>
      <c r="I7" s="13" t="s">
        <v>191</v>
      </c>
      <c r="J7" s="13"/>
      <c r="K7" s="14" t="s">
        <v>90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5" customHeight="1" x14ac:dyDescent="0.3">
      <c r="A8" s="33" t="s">
        <v>38</v>
      </c>
      <c r="B8" s="33" t="s">
        <v>23</v>
      </c>
      <c r="C8" s="33" t="s">
        <v>259</v>
      </c>
      <c r="D8" s="33" t="s">
        <v>260</v>
      </c>
      <c r="E8" s="33" t="s">
        <v>2</v>
      </c>
      <c r="F8" s="33" t="s">
        <v>222</v>
      </c>
      <c r="G8" s="13" t="s">
        <v>204</v>
      </c>
      <c r="H8" s="13" t="s">
        <v>199</v>
      </c>
      <c r="I8" s="13" t="s">
        <v>191</v>
      </c>
      <c r="J8" s="13" t="s">
        <v>262</v>
      </c>
      <c r="K8" s="33" t="s">
        <v>90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x14ac:dyDescent="0.3">
      <c r="A9" s="33" t="s">
        <v>38</v>
      </c>
      <c r="B9" s="14" t="s">
        <v>23</v>
      </c>
      <c r="C9" s="14" t="s">
        <v>171</v>
      </c>
      <c r="D9" s="33" t="s">
        <v>257</v>
      </c>
      <c r="E9" s="14" t="s">
        <v>83</v>
      </c>
      <c r="F9" s="22" t="s">
        <v>222</v>
      </c>
      <c r="G9" s="15" t="s">
        <v>205</v>
      </c>
      <c r="H9" s="13" t="s">
        <v>199</v>
      </c>
      <c r="I9" s="13" t="s">
        <v>191</v>
      </c>
      <c r="J9" s="13"/>
      <c r="K9" s="14" t="s">
        <v>90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x14ac:dyDescent="0.3">
      <c r="A10" s="33" t="s">
        <v>38</v>
      </c>
      <c r="B10" s="14" t="s">
        <v>23</v>
      </c>
      <c r="C10" s="14" t="s">
        <v>172</v>
      </c>
      <c r="D10" s="33" t="s">
        <v>257</v>
      </c>
      <c r="E10" s="14" t="s">
        <v>83</v>
      </c>
      <c r="F10" s="22" t="s">
        <v>222</v>
      </c>
      <c r="G10" s="15" t="s">
        <v>205</v>
      </c>
      <c r="H10" s="13" t="s">
        <v>199</v>
      </c>
      <c r="I10" s="13" t="s">
        <v>191</v>
      </c>
      <c r="J10" s="13"/>
      <c r="K10" s="14" t="s">
        <v>90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x14ac:dyDescent="0.3">
      <c r="A11" s="33" t="s">
        <v>38</v>
      </c>
      <c r="B11" s="14" t="s">
        <v>23</v>
      </c>
      <c r="C11" s="14" t="s">
        <v>173</v>
      </c>
      <c r="D11" s="33" t="s">
        <v>257</v>
      </c>
      <c r="E11" s="14" t="s">
        <v>83</v>
      </c>
      <c r="F11" s="22" t="s">
        <v>222</v>
      </c>
      <c r="G11" s="15" t="s">
        <v>205</v>
      </c>
      <c r="H11" s="13" t="s">
        <v>199</v>
      </c>
      <c r="I11" s="13" t="s">
        <v>191</v>
      </c>
      <c r="J11" s="13"/>
      <c r="K11" s="14" t="s">
        <v>90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x14ac:dyDescent="0.3">
      <c r="A12" s="33" t="s">
        <v>38</v>
      </c>
      <c r="B12" s="14" t="s">
        <v>23</v>
      </c>
      <c r="C12" s="14" t="s">
        <v>255</v>
      </c>
      <c r="D12" s="33" t="s">
        <v>258</v>
      </c>
      <c r="E12" s="14" t="s">
        <v>83</v>
      </c>
      <c r="F12" s="22" t="s">
        <v>222</v>
      </c>
      <c r="G12" s="15" t="s">
        <v>205</v>
      </c>
      <c r="H12" s="13" t="s">
        <v>199</v>
      </c>
      <c r="I12" s="13" t="s">
        <v>191</v>
      </c>
      <c r="J12" s="13"/>
      <c r="K12" s="14" t="s">
        <v>90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x14ac:dyDescent="0.3">
      <c r="A13" s="33" t="s">
        <v>38</v>
      </c>
      <c r="B13" s="14" t="s">
        <v>23</v>
      </c>
      <c r="C13" s="14" t="s">
        <v>174</v>
      </c>
      <c r="D13" s="33" t="s">
        <v>261</v>
      </c>
      <c r="E13" s="14" t="s">
        <v>83</v>
      </c>
      <c r="F13" s="22" t="s">
        <v>222</v>
      </c>
      <c r="G13" s="15" t="s">
        <v>205</v>
      </c>
      <c r="H13" s="13" t="s">
        <v>199</v>
      </c>
      <c r="I13" s="13" t="s">
        <v>191</v>
      </c>
      <c r="J13" s="13"/>
      <c r="K13" s="14" t="s">
        <v>90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6" x14ac:dyDescent="0.3">
      <c r="A14" s="33" t="s">
        <v>38</v>
      </c>
      <c r="B14" s="33" t="s">
        <v>23</v>
      </c>
      <c r="C14" s="33" t="s">
        <v>259</v>
      </c>
      <c r="D14" s="33" t="s">
        <v>260</v>
      </c>
      <c r="E14" s="33" t="s">
        <v>83</v>
      </c>
      <c r="F14" s="33" t="s">
        <v>222</v>
      </c>
      <c r="G14" s="15" t="s">
        <v>205</v>
      </c>
      <c r="H14" s="13" t="s">
        <v>199</v>
      </c>
      <c r="I14" s="13" t="s">
        <v>191</v>
      </c>
      <c r="J14" s="13" t="s">
        <v>262</v>
      </c>
      <c r="K14" s="33" t="s">
        <v>90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x14ac:dyDescent="0.3">
      <c r="A15" s="33" t="s">
        <v>38</v>
      </c>
      <c r="B15" s="33" t="s">
        <v>23</v>
      </c>
      <c r="C15" s="33" t="s">
        <v>171</v>
      </c>
      <c r="D15" s="33" t="s">
        <v>257</v>
      </c>
      <c r="E15" s="33" t="s">
        <v>306</v>
      </c>
      <c r="F15" s="33" t="s">
        <v>222</v>
      </c>
      <c r="G15" s="13" t="s">
        <v>204</v>
      </c>
      <c r="H15" s="13" t="s">
        <v>199</v>
      </c>
      <c r="I15" s="13" t="s">
        <v>307</v>
      </c>
      <c r="J15" s="13" t="s">
        <v>308</v>
      </c>
      <c r="K15" s="33" t="s">
        <v>245</v>
      </c>
      <c r="L15" s="15">
        <v>800</v>
      </c>
      <c r="M15" s="15"/>
      <c r="N15" s="15"/>
      <c r="O15" s="15">
        <v>800</v>
      </c>
      <c r="P15" s="15"/>
      <c r="Q15" s="15"/>
      <c r="R15" s="15">
        <v>800</v>
      </c>
      <c r="S15" s="15"/>
      <c r="T15" s="15"/>
      <c r="U15" s="15">
        <v>800</v>
      </c>
      <c r="V15" s="15"/>
      <c r="W15" s="15"/>
      <c r="X15" s="15">
        <v>800</v>
      </c>
      <c r="Y15" s="15"/>
      <c r="Z15" s="15"/>
      <c r="AA15" s="15">
        <v>800</v>
      </c>
      <c r="AB15" s="15"/>
      <c r="AC15" s="15"/>
    </row>
    <row r="16" spans="1:29" x14ac:dyDescent="0.3">
      <c r="A16" s="33" t="s">
        <v>38</v>
      </c>
      <c r="B16" s="33" t="s">
        <v>23</v>
      </c>
      <c r="C16" s="33" t="s">
        <v>172</v>
      </c>
      <c r="D16" s="33" t="s">
        <v>257</v>
      </c>
      <c r="E16" s="33" t="s">
        <v>306</v>
      </c>
      <c r="F16" s="33" t="s">
        <v>222</v>
      </c>
      <c r="G16" s="13" t="s">
        <v>204</v>
      </c>
      <c r="H16" s="13" t="s">
        <v>199</v>
      </c>
      <c r="I16" s="13" t="s">
        <v>307</v>
      </c>
      <c r="J16" s="13" t="s">
        <v>308</v>
      </c>
      <c r="K16" s="33" t="s">
        <v>245</v>
      </c>
      <c r="L16" s="15">
        <v>800</v>
      </c>
      <c r="M16" s="15"/>
      <c r="N16" s="15"/>
      <c r="O16" s="15">
        <v>800</v>
      </c>
      <c r="P16" s="15"/>
      <c r="Q16" s="15"/>
      <c r="R16" s="15">
        <v>800</v>
      </c>
      <c r="S16" s="15"/>
      <c r="T16" s="15"/>
      <c r="U16" s="15">
        <v>800</v>
      </c>
      <c r="V16" s="15"/>
      <c r="W16" s="15"/>
      <c r="X16" s="15">
        <v>800</v>
      </c>
      <c r="Y16" s="15"/>
      <c r="Z16" s="15"/>
      <c r="AA16" s="15">
        <v>800</v>
      </c>
      <c r="AB16" s="15"/>
      <c r="AC16" s="15"/>
    </row>
    <row r="17" spans="1:29" x14ac:dyDescent="0.3">
      <c r="A17" s="33" t="s">
        <v>38</v>
      </c>
      <c r="B17" s="33" t="s">
        <v>23</v>
      </c>
      <c r="C17" s="33" t="s">
        <v>173</v>
      </c>
      <c r="D17" s="33" t="s">
        <v>257</v>
      </c>
      <c r="E17" s="33" t="s">
        <v>306</v>
      </c>
      <c r="F17" s="33" t="s">
        <v>222</v>
      </c>
      <c r="G17" s="13" t="s">
        <v>204</v>
      </c>
      <c r="H17" s="13" t="s">
        <v>199</v>
      </c>
      <c r="I17" s="13" t="s">
        <v>307</v>
      </c>
      <c r="J17" s="13" t="s">
        <v>308</v>
      </c>
      <c r="K17" s="33" t="s">
        <v>245</v>
      </c>
      <c r="L17" s="15">
        <v>800</v>
      </c>
      <c r="M17" s="15"/>
      <c r="N17" s="15"/>
      <c r="O17" s="15">
        <v>800</v>
      </c>
      <c r="P17" s="15"/>
      <c r="Q17" s="15"/>
      <c r="R17" s="15">
        <v>800</v>
      </c>
      <c r="S17" s="15"/>
      <c r="T17" s="15"/>
      <c r="U17" s="15">
        <v>800</v>
      </c>
      <c r="V17" s="15"/>
      <c r="W17" s="15"/>
      <c r="X17" s="15">
        <v>800</v>
      </c>
      <c r="Y17" s="15"/>
      <c r="Z17" s="15"/>
      <c r="AA17" s="15">
        <v>800</v>
      </c>
      <c r="AB17" s="15"/>
      <c r="AC17" s="15"/>
    </row>
    <row r="18" spans="1:29" x14ac:dyDescent="0.3">
      <c r="A18" s="33" t="s">
        <v>38</v>
      </c>
      <c r="B18" s="33" t="s">
        <v>23</v>
      </c>
      <c r="C18" s="33" t="s">
        <v>255</v>
      </c>
      <c r="D18" s="33" t="s">
        <v>258</v>
      </c>
      <c r="E18" s="33" t="s">
        <v>306</v>
      </c>
      <c r="F18" s="33" t="s">
        <v>222</v>
      </c>
      <c r="G18" s="13" t="s">
        <v>204</v>
      </c>
      <c r="H18" s="13" t="s">
        <v>199</v>
      </c>
      <c r="I18" s="13" t="s">
        <v>307</v>
      </c>
      <c r="J18" s="13" t="s">
        <v>308</v>
      </c>
      <c r="K18" s="33" t="s">
        <v>245</v>
      </c>
      <c r="L18" s="15">
        <v>800</v>
      </c>
      <c r="M18" s="15"/>
      <c r="N18" s="15"/>
      <c r="O18" s="15">
        <v>800</v>
      </c>
      <c r="P18" s="15"/>
      <c r="Q18" s="15"/>
      <c r="R18" s="15">
        <v>800</v>
      </c>
      <c r="S18" s="15"/>
      <c r="T18" s="15"/>
      <c r="U18" s="15">
        <v>800</v>
      </c>
      <c r="V18" s="15"/>
      <c r="W18" s="15"/>
      <c r="X18" s="15">
        <v>800</v>
      </c>
      <c r="Y18" s="15"/>
      <c r="Z18" s="15"/>
      <c r="AA18" s="15">
        <v>800</v>
      </c>
      <c r="AB18" s="15"/>
      <c r="AC18" s="15"/>
    </row>
    <row r="19" spans="1:29" x14ac:dyDescent="0.3">
      <c r="A19" s="33" t="s">
        <v>38</v>
      </c>
      <c r="B19" s="33" t="s">
        <v>23</v>
      </c>
      <c r="C19" s="33" t="s">
        <v>174</v>
      </c>
      <c r="D19" s="33" t="s">
        <v>261</v>
      </c>
      <c r="E19" s="33" t="s">
        <v>306</v>
      </c>
      <c r="F19" s="33" t="s">
        <v>222</v>
      </c>
      <c r="G19" s="13" t="s">
        <v>204</v>
      </c>
      <c r="H19" s="13" t="s">
        <v>199</v>
      </c>
      <c r="I19" s="13" t="s">
        <v>307</v>
      </c>
      <c r="J19" s="13" t="s">
        <v>308</v>
      </c>
      <c r="K19" s="33" t="s">
        <v>245</v>
      </c>
      <c r="L19" s="15">
        <v>800</v>
      </c>
      <c r="M19" s="15"/>
      <c r="N19" s="15"/>
      <c r="O19" s="15">
        <v>800</v>
      </c>
      <c r="P19" s="15"/>
      <c r="Q19" s="15"/>
      <c r="R19" s="15">
        <v>800</v>
      </c>
      <c r="S19" s="15"/>
      <c r="T19" s="15"/>
      <c r="U19" s="15">
        <v>800</v>
      </c>
      <c r="V19" s="15"/>
      <c r="W19" s="15"/>
      <c r="X19" s="15">
        <v>800</v>
      </c>
      <c r="Y19" s="15"/>
      <c r="Z19" s="15"/>
      <c r="AA19" s="15">
        <v>800</v>
      </c>
      <c r="AB19" s="15"/>
      <c r="AC19" s="15"/>
    </row>
    <row r="20" spans="1:29" ht="26" x14ac:dyDescent="0.3">
      <c r="A20" s="33" t="s">
        <v>38</v>
      </c>
      <c r="B20" s="33" t="s">
        <v>23</v>
      </c>
      <c r="C20" s="33" t="s">
        <v>259</v>
      </c>
      <c r="D20" s="33" t="s">
        <v>260</v>
      </c>
      <c r="E20" s="33" t="s">
        <v>306</v>
      </c>
      <c r="F20" s="33" t="s">
        <v>222</v>
      </c>
      <c r="G20" s="13" t="s">
        <v>204</v>
      </c>
      <c r="H20" s="13" t="s">
        <v>199</v>
      </c>
      <c r="I20" s="13" t="s">
        <v>307</v>
      </c>
      <c r="J20" s="13" t="s">
        <v>308</v>
      </c>
      <c r="K20" s="33" t="s">
        <v>245</v>
      </c>
      <c r="L20" s="15">
        <v>800</v>
      </c>
      <c r="M20" s="15"/>
      <c r="N20" s="15"/>
      <c r="O20" s="15">
        <v>800</v>
      </c>
      <c r="P20" s="15"/>
      <c r="Q20" s="15"/>
      <c r="R20" s="15">
        <v>800</v>
      </c>
      <c r="S20" s="15"/>
      <c r="T20" s="15"/>
      <c r="U20" s="15">
        <v>800</v>
      </c>
      <c r="V20" s="15"/>
      <c r="W20" s="15"/>
      <c r="X20" s="15">
        <v>800</v>
      </c>
      <c r="Y20" s="15"/>
      <c r="Z20" s="15"/>
      <c r="AA20" s="15">
        <v>800</v>
      </c>
      <c r="AB20" s="15"/>
      <c r="AC20" s="15"/>
    </row>
    <row r="21" spans="1:29" x14ac:dyDescent="0.3">
      <c r="A21" s="33" t="s">
        <v>29</v>
      </c>
      <c r="B21" s="33" t="s">
        <v>23</v>
      </c>
      <c r="C21" s="33" t="s">
        <v>171</v>
      </c>
      <c r="D21" s="33" t="s">
        <v>257</v>
      </c>
      <c r="E21" s="33" t="s">
        <v>313</v>
      </c>
      <c r="F21" s="16" t="s">
        <v>223</v>
      </c>
      <c r="G21" s="13" t="s">
        <v>204</v>
      </c>
      <c r="H21" s="13" t="s">
        <v>199</v>
      </c>
      <c r="I21" s="13"/>
      <c r="J21" s="13"/>
      <c r="K21" s="33" t="s">
        <v>245</v>
      </c>
      <c r="L21" s="15">
        <v>3500</v>
      </c>
      <c r="M21" s="15"/>
      <c r="N21" s="15"/>
      <c r="O21" s="15">
        <v>3500</v>
      </c>
      <c r="P21" s="15"/>
      <c r="Q21" s="15"/>
      <c r="R21" s="15">
        <v>3500</v>
      </c>
      <c r="S21" s="15"/>
      <c r="T21" s="15"/>
      <c r="U21" s="15">
        <v>3500</v>
      </c>
      <c r="V21" s="15"/>
      <c r="W21" s="15"/>
      <c r="X21" s="15">
        <v>3500</v>
      </c>
      <c r="Y21" s="15"/>
      <c r="Z21" s="15"/>
      <c r="AA21" s="15">
        <v>3500</v>
      </c>
      <c r="AB21" s="15"/>
      <c r="AC21" s="15"/>
    </row>
    <row r="22" spans="1:29" x14ac:dyDescent="0.3">
      <c r="A22" s="33" t="s">
        <v>29</v>
      </c>
      <c r="B22" s="33" t="s">
        <v>23</v>
      </c>
      <c r="C22" s="33" t="s">
        <v>172</v>
      </c>
      <c r="D22" s="33" t="s">
        <v>257</v>
      </c>
      <c r="E22" s="33" t="s">
        <v>313</v>
      </c>
      <c r="F22" s="16" t="s">
        <v>223</v>
      </c>
      <c r="G22" s="13" t="s">
        <v>204</v>
      </c>
      <c r="H22" s="13" t="s">
        <v>199</v>
      </c>
      <c r="I22" s="13"/>
      <c r="J22" s="13"/>
      <c r="K22" s="33" t="s">
        <v>245</v>
      </c>
      <c r="L22" s="15">
        <v>7500</v>
      </c>
      <c r="M22" s="15"/>
      <c r="N22" s="15"/>
      <c r="O22" s="15">
        <v>7500</v>
      </c>
      <c r="P22" s="15"/>
      <c r="Q22" s="15"/>
      <c r="R22" s="15">
        <v>7500</v>
      </c>
      <c r="S22" s="15"/>
      <c r="T22" s="15"/>
      <c r="U22" s="15">
        <v>7500</v>
      </c>
      <c r="V22" s="15"/>
      <c r="W22" s="15"/>
      <c r="X22" s="15">
        <v>7500</v>
      </c>
      <c r="Y22" s="15"/>
      <c r="Z22" s="15"/>
      <c r="AA22" s="15">
        <v>7500</v>
      </c>
      <c r="AB22" s="15"/>
      <c r="AC22" s="15"/>
    </row>
    <row r="23" spans="1:29" x14ac:dyDescent="0.3">
      <c r="A23" s="33" t="s">
        <v>29</v>
      </c>
      <c r="B23" s="33" t="s">
        <v>23</v>
      </c>
      <c r="C23" s="33" t="s">
        <v>173</v>
      </c>
      <c r="D23" s="33" t="s">
        <v>257</v>
      </c>
      <c r="E23" s="33" t="s">
        <v>313</v>
      </c>
      <c r="F23" s="16" t="s">
        <v>223</v>
      </c>
      <c r="G23" s="13" t="s">
        <v>204</v>
      </c>
      <c r="H23" s="13" t="s">
        <v>199</v>
      </c>
      <c r="I23" s="13"/>
      <c r="J23" s="13"/>
      <c r="K23" s="33" t="s">
        <v>245</v>
      </c>
      <c r="L23" s="15">
        <v>18000</v>
      </c>
      <c r="M23" s="15"/>
      <c r="N23" s="15"/>
      <c r="O23" s="15">
        <v>18000</v>
      </c>
      <c r="P23" s="15"/>
      <c r="Q23" s="15"/>
      <c r="R23" s="15">
        <v>18000</v>
      </c>
      <c r="S23" s="15"/>
      <c r="T23" s="15"/>
      <c r="U23" s="15">
        <v>18000</v>
      </c>
      <c r="V23" s="15"/>
      <c r="W23" s="15"/>
      <c r="X23" s="15">
        <v>18000</v>
      </c>
      <c r="Y23" s="15"/>
      <c r="Z23" s="15"/>
      <c r="AA23" s="15">
        <v>18000</v>
      </c>
      <c r="AB23" s="15"/>
      <c r="AC23" s="15"/>
    </row>
    <row r="24" spans="1:29" x14ac:dyDescent="0.3">
      <c r="A24" s="33" t="s">
        <v>29</v>
      </c>
      <c r="B24" s="33" t="s">
        <v>23</v>
      </c>
      <c r="C24" s="33" t="s">
        <v>255</v>
      </c>
      <c r="D24" s="33" t="s">
        <v>258</v>
      </c>
      <c r="E24" s="33" t="s">
        <v>313</v>
      </c>
      <c r="F24" s="16" t="s">
        <v>223</v>
      </c>
      <c r="G24" s="13" t="s">
        <v>204</v>
      </c>
      <c r="H24" s="13" t="s">
        <v>199</v>
      </c>
      <c r="I24" s="13"/>
      <c r="J24" s="13"/>
      <c r="K24" s="33" t="s">
        <v>245</v>
      </c>
      <c r="L24" s="15">
        <v>26000</v>
      </c>
      <c r="M24" s="15"/>
      <c r="N24" s="15"/>
      <c r="O24" s="15">
        <v>26000</v>
      </c>
      <c r="P24" s="15"/>
      <c r="Q24" s="15"/>
      <c r="R24" s="15">
        <v>26000</v>
      </c>
      <c r="S24" s="15"/>
      <c r="T24" s="15"/>
      <c r="U24" s="15">
        <v>26000</v>
      </c>
      <c r="V24" s="15"/>
      <c r="W24" s="15"/>
      <c r="X24" s="15">
        <v>26000</v>
      </c>
      <c r="Y24" s="15"/>
      <c r="Z24" s="15"/>
      <c r="AA24" s="15">
        <v>26000</v>
      </c>
      <c r="AB24" s="15"/>
      <c r="AC24" s="15"/>
    </row>
    <row r="25" spans="1:29" x14ac:dyDescent="0.3">
      <c r="A25" s="33" t="s">
        <v>29</v>
      </c>
      <c r="B25" s="33" t="s">
        <v>23</v>
      </c>
      <c r="C25" s="33" t="s">
        <v>174</v>
      </c>
      <c r="D25" s="33" t="s">
        <v>261</v>
      </c>
      <c r="E25" s="33" t="s">
        <v>313</v>
      </c>
      <c r="F25" s="16" t="s">
        <v>223</v>
      </c>
      <c r="G25" s="13" t="s">
        <v>204</v>
      </c>
      <c r="H25" s="13" t="s">
        <v>199</v>
      </c>
      <c r="I25" s="13"/>
      <c r="J25" s="13"/>
      <c r="K25" s="33" t="s">
        <v>245</v>
      </c>
      <c r="L25" s="15">
        <v>40000</v>
      </c>
      <c r="M25" s="15"/>
      <c r="N25" s="15"/>
      <c r="O25" s="15">
        <v>40000</v>
      </c>
      <c r="P25" s="15"/>
      <c r="Q25" s="15"/>
      <c r="R25" s="15">
        <v>40000</v>
      </c>
      <c r="S25" s="15"/>
      <c r="T25" s="15"/>
      <c r="U25" s="15">
        <v>40000</v>
      </c>
      <c r="V25" s="15"/>
      <c r="W25" s="15"/>
      <c r="X25" s="15">
        <v>40000</v>
      </c>
      <c r="Y25" s="15"/>
      <c r="Z25" s="15"/>
      <c r="AA25" s="15">
        <v>40000</v>
      </c>
      <c r="AB25" s="15"/>
      <c r="AC25" s="15"/>
    </row>
    <row r="26" spans="1:29" ht="26" x14ac:dyDescent="0.3">
      <c r="A26" s="33" t="s">
        <v>29</v>
      </c>
      <c r="B26" s="33" t="s">
        <v>23</v>
      </c>
      <c r="C26" s="33" t="s">
        <v>259</v>
      </c>
      <c r="D26" s="33" t="s">
        <v>260</v>
      </c>
      <c r="E26" s="33" t="s">
        <v>313</v>
      </c>
      <c r="F26" s="16" t="s">
        <v>223</v>
      </c>
      <c r="G26" s="13" t="s">
        <v>204</v>
      </c>
      <c r="H26" s="13" t="s">
        <v>199</v>
      </c>
      <c r="I26" s="13"/>
      <c r="J26" s="13"/>
      <c r="K26" s="33" t="s">
        <v>245</v>
      </c>
      <c r="L26" s="15">
        <v>60000</v>
      </c>
      <c r="M26" s="15"/>
      <c r="N26" s="15"/>
      <c r="O26" s="15">
        <v>60000</v>
      </c>
      <c r="P26" s="15"/>
      <c r="Q26" s="15"/>
      <c r="R26" s="15">
        <v>60000</v>
      </c>
      <c r="S26" s="15"/>
      <c r="T26" s="15"/>
      <c r="U26" s="15">
        <v>60000</v>
      </c>
      <c r="V26" s="15"/>
      <c r="W26" s="15"/>
      <c r="X26" s="15">
        <v>60000</v>
      </c>
      <c r="Y26" s="15"/>
      <c r="Z26" s="15"/>
      <c r="AA26" s="15">
        <v>60000</v>
      </c>
      <c r="AB26" s="15"/>
      <c r="AC26" s="15"/>
    </row>
    <row r="27" spans="1:29" ht="14.5" x14ac:dyDescent="0.35">
      <c r="A27" s="14" t="s">
        <v>29</v>
      </c>
      <c r="B27" s="14" t="s">
        <v>23</v>
      </c>
      <c r="C27" s="14" t="s">
        <v>171</v>
      </c>
      <c r="D27" s="33" t="s">
        <v>257</v>
      </c>
      <c r="E27" s="16" t="s">
        <v>18</v>
      </c>
      <c r="F27" s="16" t="s">
        <v>223</v>
      </c>
      <c r="G27" s="26" t="s">
        <v>204</v>
      </c>
      <c r="H27" s="13" t="s">
        <v>201</v>
      </c>
      <c r="I27" s="5" t="s">
        <v>283</v>
      </c>
      <c r="J27" s="13" t="s">
        <v>288</v>
      </c>
      <c r="K27" s="14" t="s">
        <v>90</v>
      </c>
      <c r="L27" s="26">
        <v>1430</v>
      </c>
      <c r="M27" s="26">
        <f>L27*0.75</f>
        <v>1072.5</v>
      </c>
      <c r="N27" s="26">
        <f>L27*1.25</f>
        <v>1787.5</v>
      </c>
      <c r="O27" s="26">
        <v>1430</v>
      </c>
      <c r="P27" s="26">
        <f>O27*0.75</f>
        <v>1072.5</v>
      </c>
      <c r="Q27" s="26">
        <f>O27*1.25</f>
        <v>1787.5</v>
      </c>
      <c r="R27" s="26">
        <v>1430</v>
      </c>
      <c r="S27" s="26">
        <f>R27*0.75</f>
        <v>1072.5</v>
      </c>
      <c r="T27" s="26">
        <f>R27*1.25</f>
        <v>1787.5</v>
      </c>
      <c r="U27" s="26">
        <v>1430</v>
      </c>
      <c r="V27" s="26">
        <f>U27*0.75</f>
        <v>1072.5</v>
      </c>
      <c r="W27" s="26">
        <f>U27*1.25</f>
        <v>1787.5</v>
      </c>
      <c r="X27" s="26">
        <v>1430</v>
      </c>
      <c r="Y27" s="26">
        <f>X27*0.75</f>
        <v>1072.5</v>
      </c>
      <c r="Z27" s="26">
        <f>X27*1.25</f>
        <v>1787.5</v>
      </c>
      <c r="AA27" s="26">
        <v>1430</v>
      </c>
      <c r="AB27" s="26">
        <f>AA27*0.75</f>
        <v>1072.5</v>
      </c>
      <c r="AC27" s="26">
        <f>AA27*1.25</f>
        <v>1787.5</v>
      </c>
    </row>
    <row r="28" spans="1:29" ht="14.5" x14ac:dyDescent="0.35">
      <c r="A28" s="33" t="s">
        <v>29</v>
      </c>
      <c r="B28" s="14" t="s">
        <v>23</v>
      </c>
      <c r="C28" s="14" t="s">
        <v>172</v>
      </c>
      <c r="D28" s="33" t="s">
        <v>257</v>
      </c>
      <c r="E28" s="16" t="s">
        <v>18</v>
      </c>
      <c r="F28" s="16" t="s">
        <v>223</v>
      </c>
      <c r="G28" s="26" t="s">
        <v>204</v>
      </c>
      <c r="H28" s="13" t="s">
        <v>201</v>
      </c>
      <c r="I28" s="5" t="s">
        <v>283</v>
      </c>
      <c r="J28" s="13" t="s">
        <v>288</v>
      </c>
      <c r="K28" s="14" t="s">
        <v>90</v>
      </c>
      <c r="L28" s="26">
        <v>3060</v>
      </c>
      <c r="M28" s="26">
        <f t="shared" ref="M28:M34" si="12">L28*0.75</f>
        <v>2295</v>
      </c>
      <c r="N28" s="26">
        <f t="shared" ref="N28:N34" si="13">L28*1.25</f>
        <v>3825</v>
      </c>
      <c r="O28" s="26">
        <v>3060</v>
      </c>
      <c r="P28" s="26">
        <f t="shared" ref="P28:P34" si="14">O28*0.75</f>
        <v>2295</v>
      </c>
      <c r="Q28" s="26">
        <f t="shared" ref="Q28:Q34" si="15">O28*1.25</f>
        <v>3825</v>
      </c>
      <c r="R28" s="26">
        <v>3060</v>
      </c>
      <c r="S28" s="26">
        <f t="shared" ref="S28:S34" si="16">R28*0.75</f>
        <v>2295</v>
      </c>
      <c r="T28" s="26">
        <f t="shared" ref="T28:T34" si="17">R28*1.25</f>
        <v>3825</v>
      </c>
      <c r="U28" s="26">
        <v>3060</v>
      </c>
      <c r="V28" s="26">
        <f t="shared" ref="V28:V34" si="18">U28*0.75</f>
        <v>2295</v>
      </c>
      <c r="W28" s="26">
        <f t="shared" ref="W28:W34" si="19">U28*1.25</f>
        <v>3825</v>
      </c>
      <c r="X28" s="26">
        <v>3060</v>
      </c>
      <c r="Y28" s="26">
        <f t="shared" ref="Y28:Y34" si="20">X28*0.75</f>
        <v>2295</v>
      </c>
      <c r="Z28" s="26">
        <f t="shared" ref="Z28:Z34" si="21">X28*1.25</f>
        <v>3825</v>
      </c>
      <c r="AA28" s="26">
        <v>3060</v>
      </c>
      <c r="AB28" s="26">
        <f t="shared" ref="AB28:AB34" si="22">AA28*0.75</f>
        <v>2295</v>
      </c>
      <c r="AC28" s="26">
        <f t="shared" ref="AC28:AC34" si="23">AA28*1.25</f>
        <v>3825</v>
      </c>
    </row>
    <row r="29" spans="1:29" ht="14.5" x14ac:dyDescent="0.35">
      <c r="A29" s="33" t="s">
        <v>29</v>
      </c>
      <c r="B29" s="14" t="s">
        <v>23</v>
      </c>
      <c r="C29" s="14" t="s">
        <v>173</v>
      </c>
      <c r="D29" s="33" t="s">
        <v>257</v>
      </c>
      <c r="E29" s="16" t="s">
        <v>18</v>
      </c>
      <c r="F29" s="16" t="s">
        <v>223</v>
      </c>
      <c r="G29" s="26" t="s">
        <v>204</v>
      </c>
      <c r="H29" s="13" t="s">
        <v>201</v>
      </c>
      <c r="I29" s="5" t="s">
        <v>283</v>
      </c>
      <c r="J29" s="13" t="s">
        <v>288</v>
      </c>
      <c r="K29" s="14" t="s">
        <v>90</v>
      </c>
      <c r="L29" s="26">
        <v>7350</v>
      </c>
      <c r="M29" s="26">
        <f t="shared" si="12"/>
        <v>5512.5</v>
      </c>
      <c r="N29" s="26">
        <f t="shared" si="13"/>
        <v>9187.5</v>
      </c>
      <c r="O29" s="26">
        <v>7350</v>
      </c>
      <c r="P29" s="26">
        <f t="shared" si="14"/>
        <v>5512.5</v>
      </c>
      <c r="Q29" s="26">
        <f t="shared" si="15"/>
        <v>9187.5</v>
      </c>
      <c r="R29" s="26">
        <v>7350</v>
      </c>
      <c r="S29" s="26">
        <f t="shared" si="16"/>
        <v>5512.5</v>
      </c>
      <c r="T29" s="26">
        <f t="shared" si="17"/>
        <v>9187.5</v>
      </c>
      <c r="U29" s="26">
        <v>7350</v>
      </c>
      <c r="V29" s="26">
        <f t="shared" si="18"/>
        <v>5512.5</v>
      </c>
      <c r="W29" s="26">
        <f t="shared" si="19"/>
        <v>9187.5</v>
      </c>
      <c r="X29" s="26">
        <v>7350</v>
      </c>
      <c r="Y29" s="26">
        <f t="shared" si="20"/>
        <v>5512.5</v>
      </c>
      <c r="Z29" s="26">
        <f t="shared" si="21"/>
        <v>9187.5</v>
      </c>
      <c r="AA29" s="26">
        <v>7350</v>
      </c>
      <c r="AB29" s="26">
        <f t="shared" si="22"/>
        <v>5512.5</v>
      </c>
      <c r="AC29" s="26">
        <f t="shared" si="23"/>
        <v>9187.5</v>
      </c>
    </row>
    <row r="30" spans="1:29" ht="14.5" x14ac:dyDescent="0.35">
      <c r="A30" s="33" t="s">
        <v>29</v>
      </c>
      <c r="B30" s="14" t="s">
        <v>23</v>
      </c>
      <c r="C30" s="14" t="s">
        <v>255</v>
      </c>
      <c r="D30" s="33" t="s">
        <v>258</v>
      </c>
      <c r="E30" s="16" t="s">
        <v>18</v>
      </c>
      <c r="F30" s="16" t="s">
        <v>223</v>
      </c>
      <c r="G30" s="26" t="s">
        <v>204</v>
      </c>
      <c r="H30" s="13" t="s">
        <v>201</v>
      </c>
      <c r="I30" s="5" t="s">
        <v>283</v>
      </c>
      <c r="J30" s="13" t="s">
        <v>288</v>
      </c>
      <c r="K30" s="14" t="s">
        <v>90</v>
      </c>
      <c r="L30" s="26">
        <v>10600</v>
      </c>
      <c r="M30" s="26">
        <f t="shared" si="12"/>
        <v>7950</v>
      </c>
      <c r="N30" s="26">
        <f t="shared" si="13"/>
        <v>13250</v>
      </c>
      <c r="O30" s="26">
        <v>10600</v>
      </c>
      <c r="P30" s="26">
        <f t="shared" si="14"/>
        <v>7950</v>
      </c>
      <c r="Q30" s="26">
        <f t="shared" si="15"/>
        <v>13250</v>
      </c>
      <c r="R30" s="26">
        <v>10600</v>
      </c>
      <c r="S30" s="26">
        <f t="shared" si="16"/>
        <v>7950</v>
      </c>
      <c r="T30" s="26">
        <f t="shared" si="17"/>
        <v>13250</v>
      </c>
      <c r="U30" s="26">
        <v>10600</v>
      </c>
      <c r="V30" s="26">
        <f t="shared" si="18"/>
        <v>7950</v>
      </c>
      <c r="W30" s="26">
        <f t="shared" si="19"/>
        <v>13250</v>
      </c>
      <c r="X30" s="26">
        <v>10600</v>
      </c>
      <c r="Y30" s="26">
        <f t="shared" si="20"/>
        <v>7950</v>
      </c>
      <c r="Z30" s="26">
        <f t="shared" si="21"/>
        <v>13250</v>
      </c>
      <c r="AA30" s="26">
        <v>10600</v>
      </c>
      <c r="AB30" s="26">
        <f t="shared" si="22"/>
        <v>7950</v>
      </c>
      <c r="AC30" s="26">
        <f t="shared" si="23"/>
        <v>13250</v>
      </c>
    </row>
    <row r="31" spans="1:29" ht="14.5" x14ac:dyDescent="0.35">
      <c r="A31" s="33" t="s">
        <v>29</v>
      </c>
      <c r="B31" s="14" t="s">
        <v>23</v>
      </c>
      <c r="C31" s="14" t="s">
        <v>174</v>
      </c>
      <c r="D31" s="33" t="s">
        <v>261</v>
      </c>
      <c r="E31" s="16" t="s">
        <v>18</v>
      </c>
      <c r="F31" s="16" t="s">
        <v>223</v>
      </c>
      <c r="G31" s="26" t="s">
        <v>204</v>
      </c>
      <c r="H31" s="13" t="s">
        <v>201</v>
      </c>
      <c r="I31" s="5" t="s">
        <v>283</v>
      </c>
      <c r="J31" s="13" t="s">
        <v>288</v>
      </c>
      <c r="K31" s="14" t="s">
        <v>90</v>
      </c>
      <c r="L31" s="26">
        <v>11800</v>
      </c>
      <c r="M31" s="26">
        <f t="shared" si="12"/>
        <v>8850</v>
      </c>
      <c r="N31" s="26">
        <f t="shared" si="13"/>
        <v>14750</v>
      </c>
      <c r="O31" s="26">
        <v>11800</v>
      </c>
      <c r="P31" s="26">
        <f t="shared" si="14"/>
        <v>8850</v>
      </c>
      <c r="Q31" s="26">
        <f t="shared" si="15"/>
        <v>14750</v>
      </c>
      <c r="R31" s="26">
        <v>11800</v>
      </c>
      <c r="S31" s="26">
        <f t="shared" si="16"/>
        <v>8850</v>
      </c>
      <c r="T31" s="26">
        <f t="shared" si="17"/>
        <v>14750</v>
      </c>
      <c r="U31" s="26">
        <v>11800</v>
      </c>
      <c r="V31" s="26">
        <f t="shared" si="18"/>
        <v>8850</v>
      </c>
      <c r="W31" s="26">
        <f t="shared" si="19"/>
        <v>14750</v>
      </c>
      <c r="X31" s="26">
        <v>11800</v>
      </c>
      <c r="Y31" s="26">
        <f t="shared" si="20"/>
        <v>8850</v>
      </c>
      <c r="Z31" s="26">
        <f t="shared" si="21"/>
        <v>14750</v>
      </c>
      <c r="AA31" s="26">
        <v>11800</v>
      </c>
      <c r="AB31" s="26">
        <f t="shared" si="22"/>
        <v>8850</v>
      </c>
      <c r="AC31" s="26">
        <f t="shared" si="23"/>
        <v>14750</v>
      </c>
    </row>
    <row r="32" spans="1:29" ht="26" x14ac:dyDescent="0.35">
      <c r="A32" s="33" t="s">
        <v>29</v>
      </c>
      <c r="B32" s="33" t="s">
        <v>23</v>
      </c>
      <c r="C32" s="33" t="s">
        <v>259</v>
      </c>
      <c r="D32" s="33" t="s">
        <v>260</v>
      </c>
      <c r="E32" s="16" t="s">
        <v>18</v>
      </c>
      <c r="F32" s="16" t="s">
        <v>223</v>
      </c>
      <c r="G32" s="26" t="s">
        <v>204</v>
      </c>
      <c r="H32" s="13" t="s">
        <v>201</v>
      </c>
      <c r="I32" s="5" t="s">
        <v>283</v>
      </c>
      <c r="J32" s="13" t="s">
        <v>288</v>
      </c>
      <c r="K32" s="33" t="s">
        <v>90</v>
      </c>
      <c r="L32" s="26">
        <v>17700</v>
      </c>
      <c r="M32" s="26">
        <f t="shared" si="12"/>
        <v>13275</v>
      </c>
      <c r="N32" s="26">
        <f t="shared" si="13"/>
        <v>22125</v>
      </c>
      <c r="O32" s="26">
        <v>17700</v>
      </c>
      <c r="P32" s="26">
        <f t="shared" si="14"/>
        <v>13275</v>
      </c>
      <c r="Q32" s="26">
        <f t="shared" si="15"/>
        <v>22125</v>
      </c>
      <c r="R32" s="26">
        <v>17700</v>
      </c>
      <c r="S32" s="26">
        <f t="shared" si="16"/>
        <v>13275</v>
      </c>
      <c r="T32" s="26">
        <f t="shared" si="17"/>
        <v>22125</v>
      </c>
      <c r="U32" s="26">
        <v>17700</v>
      </c>
      <c r="V32" s="26">
        <f t="shared" si="18"/>
        <v>13275</v>
      </c>
      <c r="W32" s="26">
        <f t="shared" si="19"/>
        <v>22125</v>
      </c>
      <c r="X32" s="26">
        <v>17700</v>
      </c>
      <c r="Y32" s="26">
        <f t="shared" si="20"/>
        <v>13275</v>
      </c>
      <c r="Z32" s="26">
        <f t="shared" si="21"/>
        <v>22125</v>
      </c>
      <c r="AA32" s="26">
        <v>17700</v>
      </c>
      <c r="AB32" s="26">
        <f t="shared" si="22"/>
        <v>13275</v>
      </c>
      <c r="AC32" s="26">
        <f t="shared" si="23"/>
        <v>22125</v>
      </c>
    </row>
    <row r="33" spans="1:29" ht="26" x14ac:dyDescent="0.35">
      <c r="A33" s="33" t="s">
        <v>29</v>
      </c>
      <c r="B33" s="14" t="s">
        <v>23</v>
      </c>
      <c r="C33" s="14" t="s">
        <v>281</v>
      </c>
      <c r="D33" s="33" t="s">
        <v>279</v>
      </c>
      <c r="E33" s="16" t="s">
        <v>39</v>
      </c>
      <c r="F33" s="16" t="s">
        <v>224</v>
      </c>
      <c r="G33" s="26" t="s">
        <v>204</v>
      </c>
      <c r="H33" s="17" t="s">
        <v>201</v>
      </c>
      <c r="I33" s="5" t="s">
        <v>283</v>
      </c>
      <c r="J33" s="13" t="s">
        <v>288</v>
      </c>
      <c r="K33" s="14" t="s">
        <v>90</v>
      </c>
      <c r="L33" s="23">
        <v>0</v>
      </c>
      <c r="M33" s="23">
        <f t="shared" si="12"/>
        <v>0</v>
      </c>
      <c r="N33" s="23">
        <f t="shared" si="13"/>
        <v>0</v>
      </c>
      <c r="O33" s="23">
        <v>0</v>
      </c>
      <c r="P33" s="23">
        <f t="shared" si="14"/>
        <v>0</v>
      </c>
      <c r="Q33" s="23">
        <f t="shared" si="15"/>
        <v>0</v>
      </c>
      <c r="R33" s="23">
        <v>0.05</v>
      </c>
      <c r="S33" s="23">
        <f t="shared" si="16"/>
        <v>3.7500000000000006E-2</v>
      </c>
      <c r="T33" s="23">
        <f t="shared" si="17"/>
        <v>6.25E-2</v>
      </c>
      <c r="U33" s="23">
        <v>0.17</v>
      </c>
      <c r="V33" s="23">
        <f t="shared" si="18"/>
        <v>0.1275</v>
      </c>
      <c r="W33" s="23">
        <f t="shared" si="19"/>
        <v>0.21250000000000002</v>
      </c>
      <c r="X33" s="17">
        <v>0.22</v>
      </c>
      <c r="Y33" s="17">
        <f t="shared" si="20"/>
        <v>0.16500000000000001</v>
      </c>
      <c r="Z33" s="17">
        <f t="shared" si="21"/>
        <v>0.27500000000000002</v>
      </c>
      <c r="AA33" s="17">
        <v>0.28000000000000003</v>
      </c>
      <c r="AB33" s="17">
        <f t="shared" si="22"/>
        <v>0.21000000000000002</v>
      </c>
      <c r="AC33" s="17">
        <f t="shared" si="23"/>
        <v>0.35000000000000003</v>
      </c>
    </row>
    <row r="34" spans="1:29" ht="14.5" x14ac:dyDescent="0.35">
      <c r="A34" s="33" t="s">
        <v>29</v>
      </c>
      <c r="B34" s="33" t="s">
        <v>23</v>
      </c>
      <c r="C34" s="33" t="s">
        <v>282</v>
      </c>
      <c r="D34" s="33" t="s">
        <v>280</v>
      </c>
      <c r="E34" s="16" t="s">
        <v>39</v>
      </c>
      <c r="F34" s="16" t="s">
        <v>224</v>
      </c>
      <c r="G34" s="26" t="s">
        <v>204</v>
      </c>
      <c r="H34" s="17" t="s">
        <v>201</v>
      </c>
      <c r="I34" s="5" t="s">
        <v>283</v>
      </c>
      <c r="J34" s="13" t="s">
        <v>288</v>
      </c>
      <c r="K34" s="33" t="s">
        <v>90</v>
      </c>
      <c r="L34" s="23">
        <v>0</v>
      </c>
      <c r="M34" s="23">
        <f t="shared" si="12"/>
        <v>0</v>
      </c>
      <c r="N34" s="23">
        <f t="shared" si="13"/>
        <v>0</v>
      </c>
      <c r="O34" s="23">
        <v>0</v>
      </c>
      <c r="P34" s="23">
        <f t="shared" si="14"/>
        <v>0</v>
      </c>
      <c r="Q34" s="23">
        <f t="shared" si="15"/>
        <v>0</v>
      </c>
      <c r="R34" s="23">
        <v>0.02</v>
      </c>
      <c r="S34" s="23">
        <f t="shared" si="16"/>
        <v>1.4999999999999999E-2</v>
      </c>
      <c r="T34" s="23">
        <f t="shared" si="17"/>
        <v>2.5000000000000001E-2</v>
      </c>
      <c r="U34" s="23">
        <v>0.16</v>
      </c>
      <c r="V34" s="23">
        <f t="shared" si="18"/>
        <v>0.12</v>
      </c>
      <c r="W34" s="23">
        <f t="shared" si="19"/>
        <v>0.2</v>
      </c>
      <c r="X34" s="17">
        <v>0.23</v>
      </c>
      <c r="Y34" s="17">
        <f t="shared" si="20"/>
        <v>0.17250000000000001</v>
      </c>
      <c r="Z34" s="17">
        <f t="shared" si="21"/>
        <v>0.28750000000000003</v>
      </c>
      <c r="AA34" s="17">
        <v>0.3</v>
      </c>
      <c r="AB34" s="17">
        <f t="shared" si="22"/>
        <v>0.22499999999999998</v>
      </c>
      <c r="AC34" s="17">
        <f t="shared" si="23"/>
        <v>0.375</v>
      </c>
    </row>
    <row r="35" spans="1:29" x14ac:dyDescent="0.3">
      <c r="A35" s="33" t="s">
        <v>29</v>
      </c>
      <c r="B35" s="14" t="s">
        <v>23</v>
      </c>
      <c r="C35" s="14" t="s">
        <v>171</v>
      </c>
      <c r="D35" s="33" t="s">
        <v>257</v>
      </c>
      <c r="E35" s="16" t="s">
        <v>0</v>
      </c>
      <c r="F35" s="16" t="s">
        <v>225</v>
      </c>
      <c r="G35" s="16" t="s">
        <v>206</v>
      </c>
      <c r="H35" s="13" t="s">
        <v>199</v>
      </c>
      <c r="I35" s="13" t="s">
        <v>175</v>
      </c>
      <c r="J35" s="13" t="s">
        <v>189</v>
      </c>
      <c r="K35" s="14" t="s">
        <v>90</v>
      </c>
      <c r="L35" s="16">
        <v>66</v>
      </c>
      <c r="M35" s="16">
        <v>50</v>
      </c>
      <c r="N35" s="16">
        <v>70</v>
      </c>
      <c r="O35" s="16">
        <v>66</v>
      </c>
      <c r="P35" s="16">
        <v>50</v>
      </c>
      <c r="Q35" s="16">
        <v>70</v>
      </c>
      <c r="R35" s="16">
        <v>66</v>
      </c>
      <c r="S35" s="16">
        <v>50</v>
      </c>
      <c r="T35" s="16">
        <v>70</v>
      </c>
      <c r="U35" s="16">
        <v>66</v>
      </c>
      <c r="V35" s="16">
        <v>50</v>
      </c>
      <c r="W35" s="16">
        <v>70</v>
      </c>
      <c r="X35" s="16">
        <v>66</v>
      </c>
      <c r="Y35" s="16">
        <v>50</v>
      </c>
      <c r="Z35" s="16">
        <v>70</v>
      </c>
      <c r="AA35" s="16">
        <v>66</v>
      </c>
      <c r="AB35" s="16">
        <v>50</v>
      </c>
      <c r="AC35" s="16">
        <v>70</v>
      </c>
    </row>
    <row r="36" spans="1:29" x14ac:dyDescent="0.3">
      <c r="A36" s="33" t="s">
        <v>29</v>
      </c>
      <c r="B36" s="14" t="s">
        <v>23</v>
      </c>
      <c r="C36" s="14" t="s">
        <v>172</v>
      </c>
      <c r="D36" s="33" t="s">
        <v>257</v>
      </c>
      <c r="E36" s="16" t="s">
        <v>0</v>
      </c>
      <c r="F36" s="16" t="s">
        <v>225</v>
      </c>
      <c r="G36" s="16" t="s">
        <v>206</v>
      </c>
      <c r="H36" s="13" t="s">
        <v>199</v>
      </c>
      <c r="I36" s="13" t="s">
        <v>175</v>
      </c>
      <c r="J36" s="13" t="s">
        <v>189</v>
      </c>
      <c r="K36" s="14" t="s">
        <v>90</v>
      </c>
      <c r="L36" s="16">
        <v>38</v>
      </c>
      <c r="M36" s="16">
        <v>30</v>
      </c>
      <c r="N36" s="16">
        <v>43</v>
      </c>
      <c r="O36" s="16">
        <v>38</v>
      </c>
      <c r="P36" s="16">
        <v>30</v>
      </c>
      <c r="Q36" s="16">
        <v>43</v>
      </c>
      <c r="R36" s="16">
        <v>38</v>
      </c>
      <c r="S36" s="16">
        <v>30</v>
      </c>
      <c r="T36" s="16">
        <v>43</v>
      </c>
      <c r="U36" s="16">
        <v>38</v>
      </c>
      <c r="V36" s="16">
        <v>30</v>
      </c>
      <c r="W36" s="16">
        <v>43</v>
      </c>
      <c r="X36" s="16">
        <v>38</v>
      </c>
      <c r="Y36" s="16">
        <v>30</v>
      </c>
      <c r="Z36" s="16">
        <v>43</v>
      </c>
      <c r="AA36" s="16">
        <v>38</v>
      </c>
      <c r="AB36" s="16">
        <v>30</v>
      </c>
      <c r="AC36" s="16">
        <v>43</v>
      </c>
    </row>
    <row r="37" spans="1:29" x14ac:dyDescent="0.3">
      <c r="A37" s="33" t="s">
        <v>29</v>
      </c>
      <c r="B37" s="14" t="s">
        <v>23</v>
      </c>
      <c r="C37" s="14" t="s">
        <v>173</v>
      </c>
      <c r="D37" s="33" t="s">
        <v>257</v>
      </c>
      <c r="E37" s="16" t="s">
        <v>0</v>
      </c>
      <c r="F37" s="16" t="s">
        <v>225</v>
      </c>
      <c r="G37" s="16" t="s">
        <v>206</v>
      </c>
      <c r="H37" s="13" t="s">
        <v>199</v>
      </c>
      <c r="I37" s="13" t="s">
        <v>175</v>
      </c>
      <c r="J37" s="13" t="s">
        <v>189</v>
      </c>
      <c r="K37" s="14" t="s">
        <v>90</v>
      </c>
      <c r="L37" s="16">
        <v>35</v>
      </c>
      <c r="M37" s="16">
        <v>27</v>
      </c>
      <c r="N37" s="16">
        <v>44</v>
      </c>
      <c r="O37" s="16">
        <v>35</v>
      </c>
      <c r="P37" s="16">
        <v>27</v>
      </c>
      <c r="Q37" s="16">
        <v>44</v>
      </c>
      <c r="R37" s="16">
        <v>35</v>
      </c>
      <c r="S37" s="16">
        <v>27</v>
      </c>
      <c r="T37" s="16">
        <v>44</v>
      </c>
      <c r="U37" s="16">
        <v>35</v>
      </c>
      <c r="V37" s="16">
        <v>27</v>
      </c>
      <c r="W37" s="16">
        <v>44</v>
      </c>
      <c r="X37" s="16">
        <v>35</v>
      </c>
      <c r="Y37" s="16">
        <v>27</v>
      </c>
      <c r="Z37" s="16">
        <v>44</v>
      </c>
      <c r="AA37" s="16">
        <v>35</v>
      </c>
      <c r="AB37" s="16">
        <v>27</v>
      </c>
      <c r="AC37" s="16">
        <v>44</v>
      </c>
    </row>
    <row r="38" spans="1:29" x14ac:dyDescent="0.3">
      <c r="A38" s="33" t="s">
        <v>29</v>
      </c>
      <c r="B38" s="14" t="s">
        <v>23</v>
      </c>
      <c r="C38" s="14" t="s">
        <v>255</v>
      </c>
      <c r="D38" s="33" t="s">
        <v>258</v>
      </c>
      <c r="E38" s="16" t="s">
        <v>0</v>
      </c>
      <c r="F38" s="16" t="s">
        <v>225</v>
      </c>
      <c r="G38" s="16" t="s">
        <v>206</v>
      </c>
      <c r="H38" s="13" t="s">
        <v>199</v>
      </c>
      <c r="I38" s="13" t="s">
        <v>175</v>
      </c>
      <c r="J38" s="13" t="s">
        <v>189</v>
      </c>
      <c r="K38" s="14" t="s">
        <v>90</v>
      </c>
      <c r="L38" s="16">
        <v>29</v>
      </c>
      <c r="M38" s="16">
        <v>26</v>
      </c>
      <c r="N38" s="16">
        <v>39</v>
      </c>
      <c r="O38" s="16">
        <v>29</v>
      </c>
      <c r="P38" s="16">
        <v>26</v>
      </c>
      <c r="Q38" s="16">
        <v>39</v>
      </c>
      <c r="R38" s="16">
        <v>29</v>
      </c>
      <c r="S38" s="16">
        <v>26</v>
      </c>
      <c r="T38" s="16">
        <v>39</v>
      </c>
      <c r="U38" s="16">
        <v>29</v>
      </c>
      <c r="V38" s="16">
        <v>26</v>
      </c>
      <c r="W38" s="16">
        <v>39</v>
      </c>
      <c r="X38" s="16">
        <v>29</v>
      </c>
      <c r="Y38" s="16">
        <v>26</v>
      </c>
      <c r="Z38" s="16">
        <v>39</v>
      </c>
      <c r="AA38" s="16">
        <v>29</v>
      </c>
      <c r="AB38" s="16">
        <v>26</v>
      </c>
      <c r="AC38" s="16">
        <v>39</v>
      </c>
    </row>
    <row r="39" spans="1:29" x14ac:dyDescent="0.3">
      <c r="A39" s="33" t="s">
        <v>29</v>
      </c>
      <c r="B39" s="14" t="s">
        <v>23</v>
      </c>
      <c r="C39" s="14" t="s">
        <v>174</v>
      </c>
      <c r="D39" s="33" t="s">
        <v>261</v>
      </c>
      <c r="E39" s="16" t="s">
        <v>0</v>
      </c>
      <c r="F39" s="16" t="s">
        <v>225</v>
      </c>
      <c r="G39" s="16" t="s">
        <v>206</v>
      </c>
      <c r="H39" s="13" t="s">
        <v>199</v>
      </c>
      <c r="I39" s="13" t="s">
        <v>175</v>
      </c>
      <c r="J39" s="13" t="s">
        <v>189</v>
      </c>
      <c r="K39" s="14" t="s">
        <v>90</v>
      </c>
      <c r="L39" s="16">
        <v>28</v>
      </c>
      <c r="M39" s="16">
        <v>25</v>
      </c>
      <c r="N39" s="16">
        <v>33</v>
      </c>
      <c r="O39" s="16">
        <v>28</v>
      </c>
      <c r="P39" s="16">
        <v>25</v>
      </c>
      <c r="Q39" s="16">
        <v>33</v>
      </c>
      <c r="R39" s="16">
        <v>28</v>
      </c>
      <c r="S39" s="16">
        <v>25</v>
      </c>
      <c r="T39" s="16">
        <v>33</v>
      </c>
      <c r="U39" s="16">
        <v>28</v>
      </c>
      <c r="V39" s="16">
        <v>25</v>
      </c>
      <c r="W39" s="16">
        <v>33</v>
      </c>
      <c r="X39" s="16">
        <v>28</v>
      </c>
      <c r="Y39" s="16">
        <v>25</v>
      </c>
      <c r="Z39" s="16">
        <v>33</v>
      </c>
      <c r="AA39" s="16">
        <v>28</v>
      </c>
      <c r="AB39" s="16">
        <v>25</v>
      </c>
      <c r="AC39" s="16">
        <v>33</v>
      </c>
    </row>
    <row r="40" spans="1:29" ht="26" x14ac:dyDescent="0.3">
      <c r="A40" s="33" t="s">
        <v>29</v>
      </c>
      <c r="B40" s="33" t="s">
        <v>23</v>
      </c>
      <c r="C40" s="33" t="s">
        <v>259</v>
      </c>
      <c r="D40" s="33" t="s">
        <v>260</v>
      </c>
      <c r="E40" s="16" t="s">
        <v>0</v>
      </c>
      <c r="F40" s="16" t="s">
        <v>225</v>
      </c>
      <c r="G40" s="16" t="s">
        <v>206</v>
      </c>
      <c r="H40" s="13" t="s">
        <v>199</v>
      </c>
      <c r="I40" s="13" t="s">
        <v>175</v>
      </c>
      <c r="J40" s="13" t="s">
        <v>189</v>
      </c>
      <c r="K40" s="33" t="s">
        <v>90</v>
      </c>
      <c r="L40" s="16">
        <v>22</v>
      </c>
      <c r="M40" s="16">
        <v>20</v>
      </c>
      <c r="N40" s="16">
        <v>24</v>
      </c>
      <c r="O40" s="16">
        <v>22</v>
      </c>
      <c r="P40" s="16">
        <v>20</v>
      </c>
      <c r="Q40" s="16">
        <v>24</v>
      </c>
      <c r="R40" s="16">
        <v>22</v>
      </c>
      <c r="S40" s="16">
        <v>20</v>
      </c>
      <c r="T40" s="16">
        <v>24</v>
      </c>
      <c r="U40" s="16">
        <v>22</v>
      </c>
      <c r="V40" s="16">
        <v>20</v>
      </c>
      <c r="W40" s="16">
        <v>24</v>
      </c>
      <c r="X40" s="16">
        <v>22</v>
      </c>
      <c r="Y40" s="16">
        <v>20</v>
      </c>
      <c r="Z40" s="16">
        <v>24</v>
      </c>
      <c r="AA40" s="16">
        <v>22</v>
      </c>
      <c r="AB40" s="16">
        <v>20</v>
      </c>
      <c r="AC40" s="16">
        <v>24</v>
      </c>
    </row>
    <row r="41" spans="1:29" x14ac:dyDescent="0.3">
      <c r="A41" s="33" t="s">
        <v>29</v>
      </c>
      <c r="B41" s="14" t="s">
        <v>23</v>
      </c>
      <c r="C41" s="14" t="s">
        <v>171</v>
      </c>
      <c r="D41" s="33" t="s">
        <v>257</v>
      </c>
      <c r="E41" s="14" t="s">
        <v>91</v>
      </c>
      <c r="F41" s="22" t="s">
        <v>226</v>
      </c>
      <c r="G41" s="26" t="s">
        <v>204</v>
      </c>
      <c r="H41" s="13" t="s">
        <v>199</v>
      </c>
      <c r="I41" s="13" t="s">
        <v>175</v>
      </c>
      <c r="J41" s="13" t="s">
        <v>188</v>
      </c>
      <c r="K41" s="14" t="s">
        <v>90</v>
      </c>
      <c r="L41" s="16">
        <v>4.0999999999999996</v>
      </c>
      <c r="M41" s="33">
        <v>3.9</v>
      </c>
      <c r="N41" s="33">
        <v>4.5</v>
      </c>
      <c r="O41" s="16">
        <v>4.0999999999999996</v>
      </c>
      <c r="P41" s="33">
        <v>3.9</v>
      </c>
      <c r="Q41" s="33">
        <v>4.5</v>
      </c>
      <c r="R41" s="16">
        <v>4.0999999999999996</v>
      </c>
      <c r="S41" s="33">
        <v>3.9</v>
      </c>
      <c r="T41" s="33">
        <v>4.5</v>
      </c>
      <c r="U41" s="16">
        <v>4.0999999999999996</v>
      </c>
      <c r="V41" s="33">
        <v>3.9</v>
      </c>
      <c r="W41" s="33">
        <v>4.5</v>
      </c>
      <c r="X41" s="16">
        <v>4.0999999999999996</v>
      </c>
      <c r="Y41" s="33">
        <v>3.9</v>
      </c>
      <c r="Z41" s="33">
        <v>4.5</v>
      </c>
      <c r="AA41" s="16">
        <v>4.0999999999999996</v>
      </c>
      <c r="AB41" s="33">
        <v>3.9</v>
      </c>
      <c r="AC41" s="33">
        <v>4.5</v>
      </c>
    </row>
    <row r="42" spans="1:29" x14ac:dyDescent="0.3">
      <c r="A42" s="33" t="s">
        <v>29</v>
      </c>
      <c r="B42" s="14" t="s">
        <v>23</v>
      </c>
      <c r="C42" s="14" t="s">
        <v>172</v>
      </c>
      <c r="D42" s="33" t="s">
        <v>257</v>
      </c>
      <c r="E42" s="14" t="s">
        <v>91</v>
      </c>
      <c r="F42" s="22" t="s">
        <v>226</v>
      </c>
      <c r="G42" s="26" t="s">
        <v>204</v>
      </c>
      <c r="H42" s="13" t="s">
        <v>199</v>
      </c>
      <c r="I42" s="13" t="s">
        <v>175</v>
      </c>
      <c r="J42" s="13" t="s">
        <v>188</v>
      </c>
      <c r="K42" s="14" t="s">
        <v>90</v>
      </c>
      <c r="L42" s="16">
        <v>5.3</v>
      </c>
      <c r="M42" s="33">
        <v>5</v>
      </c>
      <c r="N42" s="33">
        <v>6.4</v>
      </c>
      <c r="O42" s="16">
        <v>5.3</v>
      </c>
      <c r="P42" s="33">
        <v>5</v>
      </c>
      <c r="Q42" s="33">
        <v>6.4</v>
      </c>
      <c r="R42" s="16">
        <v>5.3</v>
      </c>
      <c r="S42" s="33">
        <v>5</v>
      </c>
      <c r="T42" s="33">
        <v>6.4</v>
      </c>
      <c r="U42" s="16">
        <v>5.3</v>
      </c>
      <c r="V42" s="33">
        <v>5</v>
      </c>
      <c r="W42" s="33">
        <v>6.4</v>
      </c>
      <c r="X42" s="16">
        <v>5.3</v>
      </c>
      <c r="Y42" s="33">
        <v>5</v>
      </c>
      <c r="Z42" s="33">
        <v>6.4</v>
      </c>
      <c r="AA42" s="16">
        <v>5.3</v>
      </c>
      <c r="AB42" s="33">
        <v>5</v>
      </c>
      <c r="AC42" s="33">
        <v>6.4</v>
      </c>
    </row>
    <row r="43" spans="1:29" x14ac:dyDescent="0.3">
      <c r="A43" s="33" t="s">
        <v>29</v>
      </c>
      <c r="B43" s="14" t="s">
        <v>23</v>
      </c>
      <c r="C43" s="14" t="s">
        <v>173</v>
      </c>
      <c r="D43" s="33" t="s">
        <v>257</v>
      </c>
      <c r="E43" s="14" t="s">
        <v>91</v>
      </c>
      <c r="F43" s="22" t="s">
        <v>226</v>
      </c>
      <c r="G43" s="26" t="s">
        <v>204</v>
      </c>
      <c r="H43" s="13" t="s">
        <v>199</v>
      </c>
      <c r="I43" s="13" t="s">
        <v>175</v>
      </c>
      <c r="J43" s="13" t="s">
        <v>188</v>
      </c>
      <c r="K43" s="14" t="s">
        <v>90</v>
      </c>
      <c r="L43" s="16">
        <v>7.5</v>
      </c>
      <c r="M43" s="33">
        <v>7</v>
      </c>
      <c r="N43" s="33">
        <v>8</v>
      </c>
      <c r="O43" s="16">
        <v>7.5</v>
      </c>
      <c r="P43" s="33">
        <v>7</v>
      </c>
      <c r="Q43" s="33">
        <v>8</v>
      </c>
      <c r="R43" s="16">
        <v>7.5</v>
      </c>
      <c r="S43" s="33">
        <v>7</v>
      </c>
      <c r="T43" s="33">
        <v>8</v>
      </c>
      <c r="U43" s="16">
        <v>7.5</v>
      </c>
      <c r="V43" s="33">
        <v>7</v>
      </c>
      <c r="W43" s="33">
        <v>8</v>
      </c>
      <c r="X43" s="16">
        <v>7.5</v>
      </c>
      <c r="Y43" s="33">
        <v>7</v>
      </c>
      <c r="Z43" s="33">
        <v>8</v>
      </c>
      <c r="AA43" s="16">
        <v>7.5</v>
      </c>
      <c r="AB43" s="33">
        <v>7</v>
      </c>
      <c r="AC43" s="33">
        <v>8</v>
      </c>
    </row>
    <row r="44" spans="1:29" x14ac:dyDescent="0.3">
      <c r="A44" s="33" t="s">
        <v>29</v>
      </c>
      <c r="B44" s="14" t="s">
        <v>23</v>
      </c>
      <c r="C44" s="14" t="s">
        <v>255</v>
      </c>
      <c r="D44" s="33" t="s">
        <v>258</v>
      </c>
      <c r="E44" s="14" t="s">
        <v>91</v>
      </c>
      <c r="F44" s="22" t="s">
        <v>226</v>
      </c>
      <c r="G44" s="26" t="s">
        <v>204</v>
      </c>
      <c r="H44" s="13" t="s">
        <v>199</v>
      </c>
      <c r="I44" s="13" t="s">
        <v>175</v>
      </c>
      <c r="J44" s="13" t="s">
        <v>188</v>
      </c>
      <c r="K44" s="14" t="s">
        <v>90</v>
      </c>
      <c r="L44" s="16">
        <v>7.9</v>
      </c>
      <c r="M44" s="33">
        <v>7.8</v>
      </c>
      <c r="N44" s="33">
        <v>8.1999999999999993</v>
      </c>
      <c r="O44" s="16">
        <v>7.9</v>
      </c>
      <c r="P44" s="33">
        <v>7.8</v>
      </c>
      <c r="Q44" s="33">
        <v>8.1999999999999993</v>
      </c>
      <c r="R44" s="16">
        <v>7.9</v>
      </c>
      <c r="S44" s="33">
        <v>7.8</v>
      </c>
      <c r="T44" s="33">
        <v>8.1999999999999993</v>
      </c>
      <c r="U44" s="16">
        <v>7.9</v>
      </c>
      <c r="V44" s="33">
        <v>7.8</v>
      </c>
      <c r="W44" s="33">
        <v>8.1999999999999993</v>
      </c>
      <c r="X44" s="16">
        <v>7.9</v>
      </c>
      <c r="Y44" s="33">
        <v>7.8</v>
      </c>
      <c r="Z44" s="33">
        <v>8.1999999999999993</v>
      </c>
      <c r="AA44" s="16">
        <v>7.9</v>
      </c>
      <c r="AB44" s="33">
        <v>7.8</v>
      </c>
      <c r="AC44" s="33">
        <v>8.1999999999999993</v>
      </c>
    </row>
    <row r="45" spans="1:29" x14ac:dyDescent="0.3">
      <c r="A45" s="33" t="s">
        <v>29</v>
      </c>
      <c r="B45" s="14" t="s">
        <v>23</v>
      </c>
      <c r="C45" s="14" t="s">
        <v>174</v>
      </c>
      <c r="D45" s="33" t="s">
        <v>261</v>
      </c>
      <c r="E45" s="14" t="s">
        <v>91</v>
      </c>
      <c r="F45" s="22" t="s">
        <v>226</v>
      </c>
      <c r="G45" s="26" t="s">
        <v>204</v>
      </c>
      <c r="H45" s="13" t="s">
        <v>199</v>
      </c>
      <c r="I45" s="13" t="s">
        <v>175</v>
      </c>
      <c r="J45" s="13" t="s">
        <v>188</v>
      </c>
      <c r="K45" s="14" t="s">
        <v>90</v>
      </c>
      <c r="L45" s="13">
        <v>8</v>
      </c>
      <c r="M45" s="33">
        <v>7.9</v>
      </c>
      <c r="N45" s="33">
        <v>8.4</v>
      </c>
      <c r="O45" s="13">
        <v>8</v>
      </c>
      <c r="P45" s="33">
        <v>7.9</v>
      </c>
      <c r="Q45" s="33">
        <v>8.4</v>
      </c>
      <c r="R45" s="13">
        <v>8</v>
      </c>
      <c r="S45" s="33">
        <v>7.9</v>
      </c>
      <c r="T45" s="33">
        <v>8.4</v>
      </c>
      <c r="U45" s="13">
        <v>8</v>
      </c>
      <c r="V45" s="33">
        <v>7.9</v>
      </c>
      <c r="W45" s="33">
        <v>8.4</v>
      </c>
      <c r="X45" s="13">
        <v>8</v>
      </c>
      <c r="Y45" s="33">
        <v>7.9</v>
      </c>
      <c r="Z45" s="33">
        <v>8.4</v>
      </c>
      <c r="AA45" s="13">
        <v>8</v>
      </c>
      <c r="AB45" s="33">
        <v>7.9</v>
      </c>
      <c r="AC45" s="33">
        <v>8.4</v>
      </c>
    </row>
    <row r="46" spans="1:29" ht="26" x14ac:dyDescent="0.3">
      <c r="A46" s="33" t="s">
        <v>29</v>
      </c>
      <c r="B46" s="33" t="s">
        <v>23</v>
      </c>
      <c r="C46" s="33" t="s">
        <v>259</v>
      </c>
      <c r="D46" s="33" t="s">
        <v>260</v>
      </c>
      <c r="E46" s="33" t="s">
        <v>91</v>
      </c>
      <c r="F46" s="33" t="s">
        <v>226</v>
      </c>
      <c r="G46" s="26" t="s">
        <v>204</v>
      </c>
      <c r="H46" s="13" t="s">
        <v>199</v>
      </c>
      <c r="I46" s="13" t="s">
        <v>175</v>
      </c>
      <c r="J46" s="13" t="s">
        <v>263</v>
      </c>
      <c r="K46" s="33" t="s">
        <v>90</v>
      </c>
      <c r="L46" s="13">
        <v>7.9</v>
      </c>
      <c r="M46" s="33">
        <v>7.9</v>
      </c>
      <c r="N46" s="33">
        <v>8.4</v>
      </c>
      <c r="O46" s="13">
        <v>7.9</v>
      </c>
      <c r="P46" s="33">
        <v>7.9</v>
      </c>
      <c r="Q46" s="33">
        <v>8.4</v>
      </c>
      <c r="R46" s="13">
        <v>7.9</v>
      </c>
      <c r="S46" s="33">
        <v>7.9</v>
      </c>
      <c r="T46" s="33">
        <v>8.4</v>
      </c>
      <c r="U46" s="13">
        <v>7.9</v>
      </c>
      <c r="V46" s="33">
        <v>7.9</v>
      </c>
      <c r="W46" s="33">
        <v>8.4</v>
      </c>
      <c r="X46" s="13">
        <v>7.9</v>
      </c>
      <c r="Y46" s="33">
        <v>7.9</v>
      </c>
      <c r="Z46" s="33">
        <v>8.4</v>
      </c>
      <c r="AA46" s="13">
        <v>7.9</v>
      </c>
      <c r="AB46" s="33">
        <v>7.9</v>
      </c>
      <c r="AC46" s="33">
        <v>8.4</v>
      </c>
    </row>
    <row r="47" spans="1:29" x14ac:dyDescent="0.3">
      <c r="A47" s="33" t="s">
        <v>29</v>
      </c>
      <c r="B47" s="14" t="s">
        <v>23</v>
      </c>
      <c r="C47" s="14" t="s">
        <v>23</v>
      </c>
      <c r="D47" s="33" t="s">
        <v>23</v>
      </c>
      <c r="E47" s="16" t="s">
        <v>1</v>
      </c>
      <c r="F47" s="16" t="s">
        <v>224</v>
      </c>
      <c r="G47" s="26" t="s">
        <v>204</v>
      </c>
      <c r="H47" s="17" t="s">
        <v>201</v>
      </c>
      <c r="I47" s="32" t="s">
        <v>190</v>
      </c>
      <c r="J47" s="13"/>
      <c r="K47" s="14" t="s">
        <v>90</v>
      </c>
      <c r="L47" s="21">
        <v>0.6</v>
      </c>
      <c r="M47" s="21">
        <v>0.55000000000000004</v>
      </c>
      <c r="N47" s="21">
        <v>0.65</v>
      </c>
      <c r="O47" s="21">
        <v>0.6</v>
      </c>
      <c r="P47" s="21">
        <v>0.55000000000000004</v>
      </c>
      <c r="Q47" s="21">
        <v>0.65</v>
      </c>
      <c r="R47" s="21">
        <v>0.6</v>
      </c>
      <c r="S47" s="21">
        <v>0.55000000000000004</v>
      </c>
      <c r="T47" s="21">
        <v>0.65</v>
      </c>
      <c r="U47" s="21">
        <v>0.5</v>
      </c>
      <c r="V47" s="21">
        <v>0.45</v>
      </c>
      <c r="W47" s="21">
        <v>0.55000000000000004</v>
      </c>
      <c r="X47" s="21">
        <v>0.46</v>
      </c>
      <c r="Y47" s="21">
        <v>0.4</v>
      </c>
      <c r="Z47" s="21">
        <v>0.5</v>
      </c>
      <c r="AA47" s="21">
        <v>0.35</v>
      </c>
      <c r="AB47" s="21">
        <v>0.3</v>
      </c>
      <c r="AC47" s="21">
        <v>0.4</v>
      </c>
    </row>
    <row r="48" spans="1:29" x14ac:dyDescent="0.3">
      <c r="A48" s="33" t="s">
        <v>29</v>
      </c>
      <c r="B48" s="14" t="s">
        <v>23</v>
      </c>
      <c r="C48" s="14" t="s">
        <v>23</v>
      </c>
      <c r="D48" s="33" t="s">
        <v>23</v>
      </c>
      <c r="E48" s="16" t="s">
        <v>5</v>
      </c>
      <c r="F48" s="16" t="s">
        <v>224</v>
      </c>
      <c r="G48" s="26" t="s">
        <v>204</v>
      </c>
      <c r="H48" s="17" t="s">
        <v>201</v>
      </c>
      <c r="I48" s="32" t="s">
        <v>190</v>
      </c>
      <c r="J48" s="13"/>
      <c r="K48" s="14" t="s">
        <v>90</v>
      </c>
      <c r="L48" s="24">
        <v>5.4999999999999997E-3</v>
      </c>
      <c r="M48" s="24">
        <v>5.0000000000000001E-3</v>
      </c>
      <c r="N48" s="24">
        <v>6.0000000000000001E-3</v>
      </c>
      <c r="O48" s="24">
        <v>5.4999999999999997E-3</v>
      </c>
      <c r="P48" s="24">
        <v>5.0000000000000001E-3</v>
      </c>
      <c r="Q48" s="24">
        <v>6.0000000000000001E-3</v>
      </c>
      <c r="R48" s="24">
        <v>5.4999999999999997E-3</v>
      </c>
      <c r="S48" s="24">
        <v>5.0000000000000001E-3</v>
      </c>
      <c r="T48" s="24">
        <v>6.0000000000000001E-3</v>
      </c>
      <c r="U48" s="24">
        <v>5.0000000000000001E-3</v>
      </c>
      <c r="V48" s="24">
        <v>4.4999999999999997E-3</v>
      </c>
      <c r="W48" s="24">
        <v>5.4999999999999997E-3</v>
      </c>
      <c r="X48" s="24">
        <v>4.4999999999999997E-3</v>
      </c>
      <c r="Y48" s="24">
        <v>4.0000000000000001E-3</v>
      </c>
      <c r="Z48" s="24">
        <v>5.0000000000000001E-3</v>
      </c>
      <c r="AA48" s="24">
        <v>4.0000000000000001E-3</v>
      </c>
      <c r="AB48" s="24">
        <v>3.5000000000000001E-3</v>
      </c>
      <c r="AC48" s="24">
        <v>4.4999999999999997E-3</v>
      </c>
    </row>
    <row r="49" spans="1:29" x14ac:dyDescent="0.3">
      <c r="A49" s="33" t="s">
        <v>29</v>
      </c>
      <c r="B49" s="14" t="s">
        <v>23</v>
      </c>
      <c r="C49" s="14" t="s">
        <v>23</v>
      </c>
      <c r="D49" s="33" t="s">
        <v>23</v>
      </c>
      <c r="E49" s="16" t="s">
        <v>3</v>
      </c>
      <c r="F49" s="16" t="s">
        <v>227</v>
      </c>
      <c r="G49" s="16" t="s">
        <v>205</v>
      </c>
      <c r="H49" s="13" t="s">
        <v>199</v>
      </c>
      <c r="I49" s="13" t="s">
        <v>177</v>
      </c>
      <c r="J49" s="13"/>
      <c r="K49" s="14" t="s">
        <v>90</v>
      </c>
      <c r="L49" s="16">
        <v>1</v>
      </c>
      <c r="M49" s="16">
        <v>1</v>
      </c>
      <c r="N49" s="16">
        <v>2</v>
      </c>
      <c r="O49" s="16">
        <v>1</v>
      </c>
      <c r="P49" s="16">
        <v>1</v>
      </c>
      <c r="Q49" s="16">
        <v>2</v>
      </c>
      <c r="R49" s="16">
        <v>1</v>
      </c>
      <c r="S49" s="16">
        <v>1</v>
      </c>
      <c r="T49" s="16">
        <v>2</v>
      </c>
      <c r="U49" s="16">
        <v>1</v>
      </c>
      <c r="V49" s="16">
        <v>1</v>
      </c>
      <c r="W49" s="16">
        <v>2</v>
      </c>
      <c r="X49" s="16">
        <v>1</v>
      </c>
      <c r="Y49" s="16">
        <v>1</v>
      </c>
      <c r="Z49" s="16">
        <v>2</v>
      </c>
      <c r="AA49" s="16">
        <v>1</v>
      </c>
      <c r="AB49" s="16">
        <v>1</v>
      </c>
      <c r="AC49" s="16">
        <v>2</v>
      </c>
    </row>
    <row r="50" spans="1:29" x14ac:dyDescent="0.3">
      <c r="A50" s="33" t="s">
        <v>29</v>
      </c>
      <c r="B50" s="14" t="s">
        <v>23</v>
      </c>
      <c r="C50" s="14" t="s">
        <v>23</v>
      </c>
      <c r="D50" s="33" t="s">
        <v>23</v>
      </c>
      <c r="E50" s="16" t="s">
        <v>4</v>
      </c>
      <c r="F50" s="16" t="s">
        <v>223</v>
      </c>
      <c r="G50" s="16" t="s">
        <v>205</v>
      </c>
      <c r="H50" s="13" t="s">
        <v>199</v>
      </c>
      <c r="I50" s="13" t="s">
        <v>177</v>
      </c>
      <c r="J50" s="13"/>
      <c r="K50" s="14" t="s">
        <v>90</v>
      </c>
      <c r="L50" s="16">
        <v>75</v>
      </c>
      <c r="M50" s="16">
        <v>60</v>
      </c>
      <c r="N50" s="16">
        <v>90</v>
      </c>
      <c r="O50" s="16">
        <v>75</v>
      </c>
      <c r="P50" s="16">
        <v>60</v>
      </c>
      <c r="Q50" s="16">
        <v>90</v>
      </c>
      <c r="R50" s="16">
        <v>75</v>
      </c>
      <c r="S50" s="16">
        <v>60</v>
      </c>
      <c r="T50" s="16">
        <v>90</v>
      </c>
      <c r="U50" s="16">
        <v>75</v>
      </c>
      <c r="V50" s="16">
        <v>60</v>
      </c>
      <c r="W50" s="16">
        <v>90</v>
      </c>
      <c r="X50" s="16">
        <v>75</v>
      </c>
      <c r="Y50" s="16">
        <v>60</v>
      </c>
      <c r="Z50" s="16">
        <v>90</v>
      </c>
      <c r="AA50" s="16">
        <v>75</v>
      </c>
      <c r="AB50" s="16">
        <v>60</v>
      </c>
      <c r="AC50" s="16">
        <v>90</v>
      </c>
    </row>
    <row r="51" spans="1:29" x14ac:dyDescent="0.3">
      <c r="A51" s="33" t="s">
        <v>29</v>
      </c>
      <c r="B51" s="14" t="s">
        <v>23</v>
      </c>
      <c r="C51" s="14" t="s">
        <v>171</v>
      </c>
      <c r="D51" s="33" t="s">
        <v>257</v>
      </c>
      <c r="E51" s="16" t="s">
        <v>202</v>
      </c>
      <c r="F51" s="16" t="s">
        <v>223</v>
      </c>
      <c r="G51" s="26" t="s">
        <v>204</v>
      </c>
      <c r="H51" s="13" t="s">
        <v>199</v>
      </c>
      <c r="I51" s="13" t="s">
        <v>175</v>
      </c>
      <c r="J51" s="13" t="s">
        <v>212</v>
      </c>
      <c r="K51" s="14" t="s">
        <v>90</v>
      </c>
      <c r="L51" s="16">
        <v>1575</v>
      </c>
      <c r="M51" s="16">
        <v>1500</v>
      </c>
      <c r="N51" s="16">
        <v>1650</v>
      </c>
      <c r="O51" s="16">
        <v>1575</v>
      </c>
      <c r="P51" s="16">
        <v>1500</v>
      </c>
      <c r="Q51" s="16">
        <v>1650</v>
      </c>
      <c r="R51" s="16">
        <v>1575</v>
      </c>
      <c r="S51" s="16">
        <v>1500</v>
      </c>
      <c r="T51" s="16">
        <v>1650</v>
      </c>
      <c r="U51" s="16">
        <v>1575</v>
      </c>
      <c r="V51" s="16">
        <v>1500</v>
      </c>
      <c r="W51" s="16">
        <v>1650</v>
      </c>
      <c r="X51" s="16">
        <v>1575</v>
      </c>
      <c r="Y51" s="16">
        <v>1500</v>
      </c>
      <c r="Z51" s="16">
        <v>1650</v>
      </c>
      <c r="AA51" s="16">
        <v>1575</v>
      </c>
      <c r="AB51" s="16">
        <v>1500</v>
      </c>
      <c r="AC51" s="16">
        <v>1650</v>
      </c>
    </row>
    <row r="52" spans="1:29" x14ac:dyDescent="0.3">
      <c r="A52" s="33" t="s">
        <v>29</v>
      </c>
      <c r="B52" s="14" t="s">
        <v>23</v>
      </c>
      <c r="C52" s="14" t="s">
        <v>172</v>
      </c>
      <c r="D52" s="33" t="s">
        <v>257</v>
      </c>
      <c r="E52" s="16" t="s">
        <v>202</v>
      </c>
      <c r="F52" s="16" t="s">
        <v>223</v>
      </c>
      <c r="G52" s="26" t="s">
        <v>204</v>
      </c>
      <c r="H52" s="13" t="s">
        <v>199</v>
      </c>
      <c r="I52" s="13" t="s">
        <v>175</v>
      </c>
      <c r="J52" s="13" t="s">
        <v>212</v>
      </c>
      <c r="K52" s="14" t="s">
        <v>90</v>
      </c>
      <c r="L52" s="16">
        <v>3600</v>
      </c>
      <c r="M52" s="16">
        <v>3000</v>
      </c>
      <c r="N52" s="16">
        <v>4000</v>
      </c>
      <c r="O52" s="16">
        <v>3600</v>
      </c>
      <c r="P52" s="16">
        <v>3000</v>
      </c>
      <c r="Q52" s="16">
        <v>4000</v>
      </c>
      <c r="R52" s="16">
        <v>3600</v>
      </c>
      <c r="S52" s="16">
        <v>3000</v>
      </c>
      <c r="T52" s="16">
        <v>4000</v>
      </c>
      <c r="U52" s="16">
        <v>3600</v>
      </c>
      <c r="V52" s="16">
        <v>3000</v>
      </c>
      <c r="W52" s="16">
        <v>4000</v>
      </c>
      <c r="X52" s="16">
        <v>3600</v>
      </c>
      <c r="Y52" s="16">
        <v>3000</v>
      </c>
      <c r="Z52" s="16">
        <v>4000</v>
      </c>
      <c r="AA52" s="16">
        <v>3600</v>
      </c>
      <c r="AB52" s="16">
        <v>3000</v>
      </c>
      <c r="AC52" s="16">
        <v>4000</v>
      </c>
    </row>
    <row r="53" spans="1:29" x14ac:dyDescent="0.3">
      <c r="A53" s="33" t="s">
        <v>29</v>
      </c>
      <c r="B53" s="14" t="s">
        <v>23</v>
      </c>
      <c r="C53" s="14" t="s">
        <v>173</v>
      </c>
      <c r="D53" s="33" t="s">
        <v>257</v>
      </c>
      <c r="E53" s="16" t="s">
        <v>202</v>
      </c>
      <c r="F53" s="16" t="s">
        <v>223</v>
      </c>
      <c r="G53" s="26" t="s">
        <v>204</v>
      </c>
      <c r="H53" s="13" t="s">
        <v>199</v>
      </c>
      <c r="I53" s="13" t="s">
        <v>175</v>
      </c>
      <c r="J53" s="13" t="s">
        <v>212</v>
      </c>
      <c r="K53" s="14" t="s">
        <v>90</v>
      </c>
      <c r="L53" s="16">
        <v>9400</v>
      </c>
      <c r="M53" s="16">
        <v>8000</v>
      </c>
      <c r="N53" s="16">
        <v>10900</v>
      </c>
      <c r="O53" s="16">
        <v>9400</v>
      </c>
      <c r="P53" s="16">
        <v>8000</v>
      </c>
      <c r="Q53" s="16">
        <v>10900</v>
      </c>
      <c r="R53" s="16">
        <v>9400</v>
      </c>
      <c r="S53" s="16">
        <v>8000</v>
      </c>
      <c r="T53" s="16">
        <v>10900</v>
      </c>
      <c r="U53" s="16">
        <v>9400</v>
      </c>
      <c r="V53" s="16">
        <v>8000</v>
      </c>
      <c r="W53" s="16">
        <v>10900</v>
      </c>
      <c r="X53" s="16">
        <v>9400</v>
      </c>
      <c r="Y53" s="16">
        <v>8000</v>
      </c>
      <c r="Z53" s="16">
        <v>10900</v>
      </c>
      <c r="AA53" s="16">
        <v>9400</v>
      </c>
      <c r="AB53" s="16">
        <v>8000</v>
      </c>
      <c r="AC53" s="16">
        <v>10900</v>
      </c>
    </row>
    <row r="54" spans="1:29" x14ac:dyDescent="0.3">
      <c r="A54" s="33" t="s">
        <v>29</v>
      </c>
      <c r="B54" s="14" t="s">
        <v>23</v>
      </c>
      <c r="C54" s="14" t="s">
        <v>255</v>
      </c>
      <c r="D54" s="33" t="s">
        <v>258</v>
      </c>
      <c r="E54" s="16" t="s">
        <v>202</v>
      </c>
      <c r="F54" s="16" t="s">
        <v>223</v>
      </c>
      <c r="G54" s="26" t="s">
        <v>204</v>
      </c>
      <c r="H54" s="13" t="s">
        <v>199</v>
      </c>
      <c r="I54" s="13" t="s">
        <v>175</v>
      </c>
      <c r="J54" s="13" t="s">
        <v>212</v>
      </c>
      <c r="K54" s="14" t="s">
        <v>90</v>
      </c>
      <c r="L54" s="16">
        <v>15400</v>
      </c>
      <c r="M54" s="16">
        <v>14300</v>
      </c>
      <c r="N54" s="16">
        <v>16400</v>
      </c>
      <c r="O54" s="16">
        <v>15400</v>
      </c>
      <c r="P54" s="16">
        <v>14300</v>
      </c>
      <c r="Q54" s="16">
        <v>16400</v>
      </c>
      <c r="R54" s="16">
        <v>15400</v>
      </c>
      <c r="S54" s="16">
        <v>14300</v>
      </c>
      <c r="T54" s="16">
        <v>16400</v>
      </c>
      <c r="U54" s="16">
        <v>15400</v>
      </c>
      <c r="V54" s="16">
        <v>14300</v>
      </c>
      <c r="W54" s="16">
        <v>16400</v>
      </c>
      <c r="X54" s="16">
        <v>15400</v>
      </c>
      <c r="Y54" s="16">
        <v>14300</v>
      </c>
      <c r="Z54" s="16">
        <v>16400</v>
      </c>
      <c r="AA54" s="16">
        <v>15400</v>
      </c>
      <c r="AB54" s="16">
        <v>14300</v>
      </c>
      <c r="AC54" s="16">
        <v>16400</v>
      </c>
    </row>
    <row r="55" spans="1:29" x14ac:dyDescent="0.3">
      <c r="A55" s="33" t="s">
        <v>29</v>
      </c>
      <c r="B55" s="14" t="s">
        <v>23</v>
      </c>
      <c r="C55" s="14" t="s">
        <v>174</v>
      </c>
      <c r="D55" s="33" t="s">
        <v>261</v>
      </c>
      <c r="E55" s="16" t="s">
        <v>202</v>
      </c>
      <c r="F55" s="16" t="s">
        <v>223</v>
      </c>
      <c r="G55" s="26" t="s">
        <v>204</v>
      </c>
      <c r="H55" s="13" t="s">
        <v>199</v>
      </c>
      <c r="I55" s="13" t="s">
        <v>175</v>
      </c>
      <c r="J55" s="13" t="s">
        <v>212</v>
      </c>
      <c r="K55" s="14" t="s">
        <v>90</v>
      </c>
      <c r="L55" s="16">
        <v>25300</v>
      </c>
      <c r="M55" s="16">
        <v>24600</v>
      </c>
      <c r="N55" s="16">
        <v>28100</v>
      </c>
      <c r="O55" s="16">
        <v>25300</v>
      </c>
      <c r="P55" s="16">
        <v>24600</v>
      </c>
      <c r="Q55" s="16">
        <v>28100</v>
      </c>
      <c r="R55" s="16">
        <v>25300</v>
      </c>
      <c r="S55" s="16">
        <v>24600</v>
      </c>
      <c r="T55" s="16">
        <v>28100</v>
      </c>
      <c r="U55" s="16">
        <v>25300</v>
      </c>
      <c r="V55" s="16">
        <v>24600</v>
      </c>
      <c r="W55" s="16">
        <v>28100</v>
      </c>
      <c r="X55" s="16">
        <v>25300</v>
      </c>
      <c r="Y55" s="16">
        <v>24600</v>
      </c>
      <c r="Z55" s="16">
        <v>28100</v>
      </c>
      <c r="AA55" s="16">
        <v>25300</v>
      </c>
      <c r="AB55" s="16">
        <v>24600</v>
      </c>
      <c r="AC55" s="16">
        <v>28100</v>
      </c>
    </row>
    <row r="56" spans="1:29" ht="26" x14ac:dyDescent="0.3">
      <c r="A56" s="33" t="s">
        <v>29</v>
      </c>
      <c r="B56" s="33" t="s">
        <v>23</v>
      </c>
      <c r="C56" s="33" t="s">
        <v>259</v>
      </c>
      <c r="D56" s="33" t="s">
        <v>260</v>
      </c>
      <c r="E56" s="16" t="s">
        <v>202</v>
      </c>
      <c r="F56" s="16" t="s">
        <v>223</v>
      </c>
      <c r="G56" s="26" t="s">
        <v>204</v>
      </c>
      <c r="H56" s="13" t="s">
        <v>199</v>
      </c>
      <c r="I56" s="13" t="s">
        <v>175</v>
      </c>
      <c r="J56" s="13" t="s">
        <v>212</v>
      </c>
      <c r="K56" s="33" t="s">
        <v>90</v>
      </c>
      <c r="L56" s="16">
        <v>38000</v>
      </c>
      <c r="M56" s="16">
        <v>37000</v>
      </c>
      <c r="N56" s="16">
        <v>39000</v>
      </c>
      <c r="O56" s="16">
        <v>38000</v>
      </c>
      <c r="P56" s="16">
        <v>37000</v>
      </c>
      <c r="Q56" s="16">
        <v>39000</v>
      </c>
      <c r="R56" s="16">
        <v>38000</v>
      </c>
      <c r="S56" s="16">
        <v>37000</v>
      </c>
      <c r="T56" s="16">
        <v>39000</v>
      </c>
      <c r="U56" s="16">
        <v>38000</v>
      </c>
      <c r="V56" s="16">
        <v>37000</v>
      </c>
      <c r="W56" s="16">
        <v>39000</v>
      </c>
      <c r="X56" s="16">
        <v>38000</v>
      </c>
      <c r="Y56" s="16">
        <v>37000</v>
      </c>
      <c r="Z56" s="16">
        <v>39000</v>
      </c>
      <c r="AA56" s="16">
        <v>38000</v>
      </c>
      <c r="AB56" s="16">
        <v>37000</v>
      </c>
      <c r="AC56" s="16">
        <v>39000</v>
      </c>
    </row>
    <row r="57" spans="1:29" ht="14.5" x14ac:dyDescent="0.35">
      <c r="A57" s="33" t="s">
        <v>29</v>
      </c>
      <c r="B57" s="14" t="s">
        <v>23</v>
      </c>
      <c r="C57" s="14" t="s">
        <v>171</v>
      </c>
      <c r="D57" s="33" t="s">
        <v>257</v>
      </c>
      <c r="E57" s="16" t="s">
        <v>176</v>
      </c>
      <c r="F57" s="16" t="s">
        <v>224</v>
      </c>
      <c r="G57" s="26" t="s">
        <v>204</v>
      </c>
      <c r="H57" s="13" t="s">
        <v>200</v>
      </c>
      <c r="I57" s="5" t="s">
        <v>253</v>
      </c>
      <c r="J57" s="13" t="s">
        <v>264</v>
      </c>
      <c r="K57" s="14" t="s">
        <v>90</v>
      </c>
      <c r="L57" s="16">
        <v>0.83</v>
      </c>
      <c r="M57" s="16">
        <v>0.37</v>
      </c>
      <c r="N57" s="16">
        <v>1</v>
      </c>
      <c r="O57" s="16">
        <v>0.83</v>
      </c>
      <c r="P57" s="16">
        <v>0.37</v>
      </c>
      <c r="Q57" s="16">
        <v>1</v>
      </c>
      <c r="R57" s="16">
        <v>0.83</v>
      </c>
      <c r="S57" s="16">
        <v>0.37</v>
      </c>
      <c r="T57" s="16">
        <v>1</v>
      </c>
      <c r="U57" s="16">
        <v>0.83</v>
      </c>
      <c r="V57" s="16">
        <v>0.37</v>
      </c>
      <c r="W57" s="16">
        <v>1</v>
      </c>
      <c r="X57" s="16">
        <v>0.83</v>
      </c>
      <c r="Y57" s="16">
        <v>0.37</v>
      </c>
      <c r="Z57" s="16">
        <v>1</v>
      </c>
      <c r="AA57" s="16">
        <v>0.83</v>
      </c>
      <c r="AB57" s="16">
        <v>0.37</v>
      </c>
      <c r="AC57" s="16">
        <v>1</v>
      </c>
    </row>
    <row r="58" spans="1:29" ht="14.5" x14ac:dyDescent="0.35">
      <c r="A58" s="33" t="s">
        <v>29</v>
      </c>
      <c r="B58" s="14" t="s">
        <v>23</v>
      </c>
      <c r="C58" s="14" t="s">
        <v>172</v>
      </c>
      <c r="D58" s="33" t="s">
        <v>257</v>
      </c>
      <c r="E58" s="16" t="s">
        <v>176</v>
      </c>
      <c r="F58" s="16" t="s">
        <v>224</v>
      </c>
      <c r="G58" s="26" t="s">
        <v>204</v>
      </c>
      <c r="H58" s="13" t="s">
        <v>200</v>
      </c>
      <c r="I58" s="5" t="s">
        <v>253</v>
      </c>
      <c r="J58" s="13" t="s">
        <v>264</v>
      </c>
      <c r="K58" s="14" t="s">
        <v>90</v>
      </c>
      <c r="L58" s="16">
        <v>0.83</v>
      </c>
      <c r="M58" s="16">
        <v>0.37</v>
      </c>
      <c r="N58" s="16">
        <v>1</v>
      </c>
      <c r="O58" s="16">
        <v>0.83</v>
      </c>
      <c r="P58" s="16">
        <v>0.37</v>
      </c>
      <c r="Q58" s="16">
        <v>1</v>
      </c>
      <c r="R58" s="16">
        <v>0.83</v>
      </c>
      <c r="S58" s="16">
        <v>0.37</v>
      </c>
      <c r="T58" s="16">
        <v>1</v>
      </c>
      <c r="U58" s="16">
        <v>0.83</v>
      </c>
      <c r="V58" s="16">
        <v>0.37</v>
      </c>
      <c r="W58" s="16">
        <v>1</v>
      </c>
      <c r="X58" s="16">
        <v>0.83</v>
      </c>
      <c r="Y58" s="16">
        <v>0.37</v>
      </c>
      <c r="Z58" s="16">
        <v>1</v>
      </c>
      <c r="AA58" s="16">
        <v>0.83</v>
      </c>
      <c r="AB58" s="16">
        <v>0.37</v>
      </c>
      <c r="AC58" s="16">
        <v>1</v>
      </c>
    </row>
    <row r="59" spans="1:29" ht="14.5" x14ac:dyDescent="0.35">
      <c r="A59" s="33" t="s">
        <v>29</v>
      </c>
      <c r="B59" s="14" t="s">
        <v>23</v>
      </c>
      <c r="C59" s="14" t="s">
        <v>173</v>
      </c>
      <c r="D59" s="33" t="s">
        <v>257</v>
      </c>
      <c r="E59" s="16" t="s">
        <v>176</v>
      </c>
      <c r="F59" s="16" t="s">
        <v>224</v>
      </c>
      <c r="G59" s="26" t="s">
        <v>204</v>
      </c>
      <c r="H59" s="13" t="s">
        <v>200</v>
      </c>
      <c r="I59" s="5" t="s">
        <v>253</v>
      </c>
      <c r="J59" s="13" t="s">
        <v>265</v>
      </c>
      <c r="K59" s="14" t="s">
        <v>90</v>
      </c>
      <c r="L59" s="16">
        <v>0.64</v>
      </c>
      <c r="M59" s="16">
        <v>0.56000000000000005</v>
      </c>
      <c r="N59" s="16">
        <v>0.74</v>
      </c>
      <c r="O59" s="16">
        <v>0.64</v>
      </c>
      <c r="P59" s="16">
        <v>0.56000000000000005</v>
      </c>
      <c r="Q59" s="16">
        <v>0.74</v>
      </c>
      <c r="R59" s="16">
        <v>0.64</v>
      </c>
      <c r="S59" s="16">
        <v>0.56000000000000005</v>
      </c>
      <c r="T59" s="16">
        <v>0.74</v>
      </c>
      <c r="U59" s="16">
        <v>0.64</v>
      </c>
      <c r="V59" s="16">
        <v>0.56000000000000005</v>
      </c>
      <c r="W59" s="16">
        <v>0.74</v>
      </c>
      <c r="X59" s="16">
        <v>0.64</v>
      </c>
      <c r="Y59" s="16">
        <v>0.56000000000000005</v>
      </c>
      <c r="Z59" s="16">
        <v>0.74</v>
      </c>
      <c r="AA59" s="16">
        <v>0.64</v>
      </c>
      <c r="AB59" s="16">
        <v>0.56000000000000005</v>
      </c>
      <c r="AC59" s="16">
        <v>0.74</v>
      </c>
    </row>
    <row r="60" spans="1:29" ht="14.5" x14ac:dyDescent="0.35">
      <c r="A60" s="33" t="s">
        <v>29</v>
      </c>
      <c r="B60" s="14" t="s">
        <v>23</v>
      </c>
      <c r="C60" s="14" t="s">
        <v>255</v>
      </c>
      <c r="D60" s="33" t="s">
        <v>258</v>
      </c>
      <c r="E60" s="16" t="s">
        <v>176</v>
      </c>
      <c r="F60" s="16" t="s">
        <v>224</v>
      </c>
      <c r="G60" s="26" t="s">
        <v>204</v>
      </c>
      <c r="H60" s="13" t="s">
        <v>200</v>
      </c>
      <c r="I60" s="5" t="s">
        <v>253</v>
      </c>
      <c r="J60" s="13" t="s">
        <v>266</v>
      </c>
      <c r="K60" s="14" t="s">
        <v>90</v>
      </c>
      <c r="L60" s="16">
        <v>0.73</v>
      </c>
      <c r="M60" s="16">
        <v>0.66</v>
      </c>
      <c r="N60" s="16">
        <v>0.81</v>
      </c>
      <c r="O60" s="16">
        <v>0.73</v>
      </c>
      <c r="P60" s="16">
        <v>0.66</v>
      </c>
      <c r="Q60" s="16">
        <v>0.81</v>
      </c>
      <c r="R60" s="16">
        <v>0.73</v>
      </c>
      <c r="S60" s="16">
        <v>0.66</v>
      </c>
      <c r="T60" s="16">
        <v>0.81</v>
      </c>
      <c r="U60" s="16">
        <v>0.73</v>
      </c>
      <c r="V60" s="16">
        <v>0.66</v>
      </c>
      <c r="W60" s="16">
        <v>0.81</v>
      </c>
      <c r="X60" s="16">
        <v>0.73</v>
      </c>
      <c r="Y60" s="16">
        <v>0.66</v>
      </c>
      <c r="Z60" s="16">
        <v>0.81</v>
      </c>
      <c r="AA60" s="16">
        <v>0.73</v>
      </c>
      <c r="AB60" s="16">
        <v>0.66</v>
      </c>
      <c r="AC60" s="16">
        <v>0.81</v>
      </c>
    </row>
    <row r="61" spans="1:29" ht="14.5" x14ac:dyDescent="0.35">
      <c r="A61" s="33" t="s">
        <v>29</v>
      </c>
      <c r="B61" s="14" t="s">
        <v>23</v>
      </c>
      <c r="C61" s="14" t="s">
        <v>174</v>
      </c>
      <c r="D61" s="33" t="s">
        <v>261</v>
      </c>
      <c r="E61" s="16" t="s">
        <v>176</v>
      </c>
      <c r="F61" s="16" t="s">
        <v>224</v>
      </c>
      <c r="G61" s="26" t="s">
        <v>204</v>
      </c>
      <c r="H61" s="13" t="s">
        <v>200</v>
      </c>
      <c r="I61" s="5" t="s">
        <v>253</v>
      </c>
      <c r="J61" s="13" t="s">
        <v>266</v>
      </c>
      <c r="K61" s="14" t="s">
        <v>90</v>
      </c>
      <c r="L61" s="16">
        <v>0.73</v>
      </c>
      <c r="M61" s="16">
        <v>0.66</v>
      </c>
      <c r="N61" s="16">
        <v>0.81</v>
      </c>
      <c r="O61" s="16">
        <v>0.73</v>
      </c>
      <c r="P61" s="16">
        <v>0.66</v>
      </c>
      <c r="Q61" s="16">
        <v>0.81</v>
      </c>
      <c r="R61" s="16">
        <v>0.73</v>
      </c>
      <c r="S61" s="16">
        <v>0.66</v>
      </c>
      <c r="T61" s="16">
        <v>0.81</v>
      </c>
      <c r="U61" s="16">
        <v>0.73</v>
      </c>
      <c r="V61" s="16">
        <v>0.66</v>
      </c>
      <c r="W61" s="16">
        <v>0.81</v>
      </c>
      <c r="X61" s="16">
        <v>0.73</v>
      </c>
      <c r="Y61" s="16">
        <v>0.66</v>
      </c>
      <c r="Z61" s="16">
        <v>0.81</v>
      </c>
      <c r="AA61" s="16">
        <v>0.73</v>
      </c>
      <c r="AB61" s="16">
        <v>0.66</v>
      </c>
      <c r="AC61" s="16">
        <v>0.81</v>
      </c>
    </row>
    <row r="62" spans="1:29" ht="26" x14ac:dyDescent="0.35">
      <c r="A62" s="33" t="s">
        <v>29</v>
      </c>
      <c r="B62" s="33" t="s">
        <v>23</v>
      </c>
      <c r="C62" s="33" t="s">
        <v>259</v>
      </c>
      <c r="D62" s="33" t="s">
        <v>260</v>
      </c>
      <c r="E62" s="16" t="s">
        <v>176</v>
      </c>
      <c r="F62" s="16" t="s">
        <v>224</v>
      </c>
      <c r="G62" s="26" t="s">
        <v>204</v>
      </c>
      <c r="H62" s="13" t="s">
        <v>200</v>
      </c>
      <c r="I62" s="5" t="s">
        <v>253</v>
      </c>
      <c r="J62" s="13" t="s">
        <v>266</v>
      </c>
      <c r="K62" s="33" t="s">
        <v>90</v>
      </c>
      <c r="L62" s="16">
        <v>0.73</v>
      </c>
      <c r="M62" s="16">
        <v>0.66</v>
      </c>
      <c r="N62" s="16">
        <v>0.81</v>
      </c>
      <c r="O62" s="16">
        <v>0.73</v>
      </c>
      <c r="P62" s="16">
        <v>0.66</v>
      </c>
      <c r="Q62" s="16">
        <v>0.81</v>
      </c>
      <c r="R62" s="16">
        <v>0.73</v>
      </c>
      <c r="S62" s="16">
        <v>0.66</v>
      </c>
      <c r="T62" s="16">
        <v>0.81</v>
      </c>
      <c r="U62" s="16">
        <v>0.73</v>
      </c>
      <c r="V62" s="16">
        <v>0.66</v>
      </c>
      <c r="W62" s="16">
        <v>0.81</v>
      </c>
      <c r="X62" s="16">
        <v>0.73</v>
      </c>
      <c r="Y62" s="16">
        <v>0.66</v>
      </c>
      <c r="Z62" s="16">
        <v>0.81</v>
      </c>
      <c r="AA62" s="16">
        <v>0.73</v>
      </c>
      <c r="AB62" s="16">
        <v>0.66</v>
      </c>
      <c r="AC62" s="16">
        <v>0.81</v>
      </c>
    </row>
    <row r="63" spans="1:29" ht="26" x14ac:dyDescent="0.3">
      <c r="A63" s="14" t="s">
        <v>30</v>
      </c>
      <c r="B63" s="14" t="s">
        <v>61</v>
      </c>
      <c r="C63" s="14" t="s">
        <v>23</v>
      </c>
      <c r="D63" s="33" t="s">
        <v>23</v>
      </c>
      <c r="E63" s="16" t="s">
        <v>60</v>
      </c>
      <c r="F63" s="16" t="s">
        <v>224</v>
      </c>
      <c r="G63" s="26" t="s">
        <v>204</v>
      </c>
      <c r="H63" s="13" t="s">
        <v>200</v>
      </c>
      <c r="I63" s="13" t="s">
        <v>193</v>
      </c>
      <c r="J63" s="13" t="s">
        <v>194</v>
      </c>
      <c r="K63" s="14" t="s">
        <v>90</v>
      </c>
      <c r="L63" s="16">
        <v>0.85</v>
      </c>
      <c r="M63" s="16">
        <v>0.8</v>
      </c>
      <c r="N63" s="16">
        <v>0.9</v>
      </c>
      <c r="O63" s="16">
        <v>0.85</v>
      </c>
      <c r="P63" s="16">
        <v>0.8</v>
      </c>
      <c r="Q63" s="16">
        <v>0.9</v>
      </c>
      <c r="R63" s="16">
        <v>0.85</v>
      </c>
      <c r="S63" s="16">
        <v>0.8</v>
      </c>
      <c r="T63" s="16">
        <v>0.9</v>
      </c>
      <c r="U63" s="13">
        <f t="shared" ref="U63:W65" si="24">R63+0.01</f>
        <v>0.86</v>
      </c>
      <c r="V63" s="13">
        <f t="shared" si="24"/>
        <v>0.81</v>
      </c>
      <c r="W63" s="13">
        <f t="shared" si="24"/>
        <v>0.91</v>
      </c>
      <c r="X63" s="16">
        <v>0.87</v>
      </c>
      <c r="Y63" s="16">
        <v>0.82</v>
      </c>
      <c r="Z63" s="16">
        <v>0.92</v>
      </c>
      <c r="AA63" s="13">
        <f>X63+0.01</f>
        <v>0.88</v>
      </c>
      <c r="AB63" s="13">
        <f>Y63+0.01</f>
        <v>0.83</v>
      </c>
      <c r="AC63" s="13">
        <f>Z63+0.01</f>
        <v>0.93</v>
      </c>
    </row>
    <row r="64" spans="1:29" ht="26" x14ac:dyDescent="0.3">
      <c r="A64" s="33" t="s">
        <v>30</v>
      </c>
      <c r="B64" s="14" t="s">
        <v>41</v>
      </c>
      <c r="C64" s="14" t="s">
        <v>23</v>
      </c>
      <c r="D64" s="33" t="s">
        <v>23</v>
      </c>
      <c r="E64" s="16" t="s">
        <v>60</v>
      </c>
      <c r="F64" s="16" t="s">
        <v>224</v>
      </c>
      <c r="G64" s="26" t="s">
        <v>204</v>
      </c>
      <c r="H64" s="13" t="s">
        <v>200</v>
      </c>
      <c r="I64" s="13" t="s">
        <v>193</v>
      </c>
      <c r="J64" s="13" t="s">
        <v>194</v>
      </c>
      <c r="K64" s="14" t="s">
        <v>90</v>
      </c>
      <c r="L64" s="16">
        <v>0.8</v>
      </c>
      <c r="M64" s="16">
        <v>0.75</v>
      </c>
      <c r="N64" s="16">
        <v>0.9</v>
      </c>
      <c r="O64" s="16">
        <v>0.8</v>
      </c>
      <c r="P64" s="16">
        <v>0.75</v>
      </c>
      <c r="Q64" s="16">
        <v>0.9</v>
      </c>
      <c r="R64" s="16">
        <v>0.8</v>
      </c>
      <c r="S64" s="16">
        <v>0.75</v>
      </c>
      <c r="T64" s="16">
        <v>0.9</v>
      </c>
      <c r="U64" s="13">
        <f t="shared" si="24"/>
        <v>0.81</v>
      </c>
      <c r="V64" s="13">
        <f t="shared" si="24"/>
        <v>0.76</v>
      </c>
      <c r="W64" s="13">
        <f t="shared" si="24"/>
        <v>0.91</v>
      </c>
      <c r="X64" s="16">
        <v>0.85</v>
      </c>
      <c r="Y64" s="16">
        <v>0.8</v>
      </c>
      <c r="Z64" s="16">
        <v>0.9</v>
      </c>
      <c r="AA64" s="13">
        <f t="shared" ref="AA64:AA70" si="25">X64+0.01</f>
        <v>0.86</v>
      </c>
      <c r="AB64" s="13">
        <f t="shared" ref="AB64:AB71" si="26">Y64+0.01</f>
        <v>0.81</v>
      </c>
      <c r="AC64" s="13">
        <f t="shared" ref="AC64:AC71" si="27">Z64+0.01</f>
        <v>0.91</v>
      </c>
    </row>
    <row r="65" spans="1:29" ht="26" x14ac:dyDescent="0.3">
      <c r="A65" s="33" t="s">
        <v>30</v>
      </c>
      <c r="B65" s="14" t="s">
        <v>289</v>
      </c>
      <c r="C65" s="14" t="s">
        <v>23</v>
      </c>
      <c r="D65" s="33" t="s">
        <v>23</v>
      </c>
      <c r="E65" s="16" t="s">
        <v>60</v>
      </c>
      <c r="F65" s="16" t="s">
        <v>224</v>
      </c>
      <c r="G65" s="26" t="s">
        <v>204</v>
      </c>
      <c r="H65" s="13" t="s">
        <v>200</v>
      </c>
      <c r="I65" s="13" t="s">
        <v>193</v>
      </c>
      <c r="J65" s="13" t="s">
        <v>194</v>
      </c>
      <c r="K65" s="14" t="s">
        <v>90</v>
      </c>
      <c r="L65" s="21">
        <f>L63*L66</f>
        <v>0.72249999999999992</v>
      </c>
      <c r="M65" s="21">
        <f>M66*M63</f>
        <v>0.64000000000000012</v>
      </c>
      <c r="N65" s="21">
        <f>N66*N63</f>
        <v>0.81</v>
      </c>
      <c r="O65" s="21">
        <f>O63*O66</f>
        <v>0.72249999999999992</v>
      </c>
      <c r="P65" s="21">
        <f>P66*P63</f>
        <v>0.64000000000000012</v>
      </c>
      <c r="Q65" s="21">
        <f>Q66*Q63</f>
        <v>0.81</v>
      </c>
      <c r="R65" s="21">
        <f>R63*R66</f>
        <v>0.72249999999999992</v>
      </c>
      <c r="S65" s="21">
        <f>S66*S63</f>
        <v>0.64000000000000012</v>
      </c>
      <c r="T65" s="21">
        <f>T66*T63</f>
        <v>0.81</v>
      </c>
      <c r="U65" s="13">
        <f t="shared" si="24"/>
        <v>0.73249999999999993</v>
      </c>
      <c r="V65" s="13">
        <f t="shared" si="24"/>
        <v>0.65000000000000013</v>
      </c>
      <c r="W65" s="13">
        <f t="shared" si="24"/>
        <v>0.82000000000000006</v>
      </c>
      <c r="X65" s="21">
        <f>X66*X63</f>
        <v>0.75690000000000002</v>
      </c>
      <c r="Y65" s="21">
        <f>Y66*Y63</f>
        <v>0.67239999999999989</v>
      </c>
      <c r="Z65" s="21">
        <f>Z66*Z63</f>
        <v>0.84640000000000004</v>
      </c>
      <c r="AA65" s="13">
        <f t="shared" si="25"/>
        <v>0.76690000000000003</v>
      </c>
      <c r="AB65" s="13">
        <f t="shared" si="26"/>
        <v>0.6823999999999999</v>
      </c>
      <c r="AC65" s="13">
        <f t="shared" si="27"/>
        <v>0.85640000000000005</v>
      </c>
    </row>
    <row r="66" spans="1:29" ht="26" x14ac:dyDescent="0.3">
      <c r="A66" s="33" t="s">
        <v>30</v>
      </c>
      <c r="B66" s="14" t="s">
        <v>46</v>
      </c>
      <c r="C66" s="14" t="s">
        <v>23</v>
      </c>
      <c r="D66" s="33" t="s">
        <v>23</v>
      </c>
      <c r="E66" s="16" t="s">
        <v>59</v>
      </c>
      <c r="F66" s="16" t="s">
        <v>224</v>
      </c>
      <c r="G66" s="26" t="s">
        <v>204</v>
      </c>
      <c r="H66" s="13" t="s">
        <v>200</v>
      </c>
      <c r="I66" s="13" t="s">
        <v>193</v>
      </c>
      <c r="J66" s="13" t="s">
        <v>194</v>
      </c>
      <c r="K66" s="14" t="s">
        <v>90</v>
      </c>
      <c r="L66" s="16">
        <v>0.85</v>
      </c>
      <c r="M66" s="16">
        <v>0.8</v>
      </c>
      <c r="N66" s="16">
        <v>0.9</v>
      </c>
      <c r="O66" s="16">
        <v>0.85</v>
      </c>
      <c r="P66" s="16">
        <v>0.8</v>
      </c>
      <c r="Q66" s="16">
        <v>0.9</v>
      </c>
      <c r="R66" s="16">
        <v>0.85</v>
      </c>
      <c r="S66" s="16">
        <v>0.8</v>
      </c>
      <c r="T66" s="16">
        <v>0.9</v>
      </c>
      <c r="U66" s="13">
        <f t="shared" ref="U66:U71" si="28">R66+0.01</f>
        <v>0.86</v>
      </c>
      <c r="V66" s="13">
        <f t="shared" ref="V66:V71" si="29">S66+0.01</f>
        <v>0.81</v>
      </c>
      <c r="W66" s="13">
        <f t="shared" ref="W66:W71" si="30">T66+0.01</f>
        <v>0.91</v>
      </c>
      <c r="X66" s="16">
        <v>0.87</v>
      </c>
      <c r="Y66" s="16">
        <v>0.82</v>
      </c>
      <c r="Z66" s="16">
        <v>0.92</v>
      </c>
      <c r="AA66" s="13">
        <f t="shared" si="25"/>
        <v>0.88</v>
      </c>
      <c r="AB66" s="13">
        <f t="shared" si="26"/>
        <v>0.83</v>
      </c>
      <c r="AC66" s="13">
        <f t="shared" si="27"/>
        <v>0.93</v>
      </c>
    </row>
    <row r="67" spans="1:29" x14ac:dyDescent="0.3">
      <c r="A67" s="33" t="s">
        <v>30</v>
      </c>
      <c r="B67" s="14" t="s">
        <v>35</v>
      </c>
      <c r="C67" s="14" t="s">
        <v>23</v>
      </c>
      <c r="D67" s="33" t="s">
        <v>23</v>
      </c>
      <c r="E67" s="16" t="s">
        <v>59</v>
      </c>
      <c r="F67" s="16" t="s">
        <v>224</v>
      </c>
      <c r="G67" s="26" t="s">
        <v>204</v>
      </c>
      <c r="H67" s="13" t="s">
        <v>200</v>
      </c>
      <c r="I67" s="13" t="s">
        <v>193</v>
      </c>
      <c r="J67" s="13" t="s">
        <v>194</v>
      </c>
      <c r="K67" s="14" t="s">
        <v>90</v>
      </c>
      <c r="L67" s="16">
        <v>0.26</v>
      </c>
      <c r="M67" s="16">
        <v>0.24</v>
      </c>
      <c r="N67" s="16">
        <v>0.28000000000000003</v>
      </c>
      <c r="O67" s="16">
        <v>0.26</v>
      </c>
      <c r="P67" s="16">
        <v>0.24</v>
      </c>
      <c r="Q67" s="16">
        <v>0.28000000000000003</v>
      </c>
      <c r="R67" s="16">
        <v>0.26</v>
      </c>
      <c r="S67" s="16">
        <v>0.24</v>
      </c>
      <c r="T67" s="16">
        <v>0.28000000000000003</v>
      </c>
      <c r="U67" s="13">
        <f t="shared" si="28"/>
        <v>0.27</v>
      </c>
      <c r="V67" s="13">
        <f t="shared" si="29"/>
        <v>0.25</v>
      </c>
      <c r="W67" s="13">
        <f t="shared" si="30"/>
        <v>0.29000000000000004</v>
      </c>
      <c r="X67" s="16">
        <v>0.32</v>
      </c>
      <c r="Y67" s="16">
        <v>0.28000000000000003</v>
      </c>
      <c r="Z67" s="16">
        <v>0.34</v>
      </c>
      <c r="AA67" s="13">
        <f t="shared" si="25"/>
        <v>0.33</v>
      </c>
      <c r="AB67" s="13">
        <f t="shared" si="26"/>
        <v>0.29000000000000004</v>
      </c>
      <c r="AC67" s="13">
        <f t="shared" si="27"/>
        <v>0.35000000000000003</v>
      </c>
    </row>
    <row r="68" spans="1:29" x14ac:dyDescent="0.3">
      <c r="A68" s="33" t="s">
        <v>30</v>
      </c>
      <c r="B68" s="14" t="s">
        <v>37</v>
      </c>
      <c r="C68" s="14" t="s">
        <v>23</v>
      </c>
      <c r="D68" s="33" t="s">
        <v>23</v>
      </c>
      <c r="E68" s="16" t="s">
        <v>59</v>
      </c>
      <c r="F68" s="16" t="s">
        <v>224</v>
      </c>
      <c r="G68" s="26" t="s">
        <v>204</v>
      </c>
      <c r="H68" s="13" t="s">
        <v>200</v>
      </c>
      <c r="I68" s="13" t="s">
        <v>193</v>
      </c>
      <c r="J68" s="13" t="s">
        <v>194</v>
      </c>
      <c r="K68" s="14" t="s">
        <v>90</v>
      </c>
      <c r="L68" s="16">
        <v>0.25</v>
      </c>
      <c r="M68" s="16">
        <v>0.23</v>
      </c>
      <c r="N68" s="16">
        <v>0.27</v>
      </c>
      <c r="O68" s="16">
        <v>0.25</v>
      </c>
      <c r="P68" s="16">
        <v>0.23</v>
      </c>
      <c r="Q68" s="16">
        <v>0.27</v>
      </c>
      <c r="R68" s="16">
        <v>0.25</v>
      </c>
      <c r="S68" s="16">
        <v>0.23</v>
      </c>
      <c r="T68" s="16">
        <v>0.27</v>
      </c>
      <c r="U68" s="13">
        <f t="shared" si="28"/>
        <v>0.26</v>
      </c>
      <c r="V68" s="13">
        <f t="shared" si="29"/>
        <v>0.24000000000000002</v>
      </c>
      <c r="W68" s="13">
        <f t="shared" si="30"/>
        <v>0.28000000000000003</v>
      </c>
      <c r="X68" s="16">
        <v>0.32</v>
      </c>
      <c r="Y68" s="16">
        <v>0.28000000000000003</v>
      </c>
      <c r="Z68" s="16">
        <v>0.37</v>
      </c>
      <c r="AA68" s="13">
        <f t="shared" si="25"/>
        <v>0.33</v>
      </c>
      <c r="AB68" s="13">
        <f t="shared" si="26"/>
        <v>0.29000000000000004</v>
      </c>
      <c r="AC68" s="13">
        <f t="shared" si="27"/>
        <v>0.38</v>
      </c>
    </row>
    <row r="69" spans="1:29" x14ac:dyDescent="0.3">
      <c r="A69" s="33" t="s">
        <v>30</v>
      </c>
      <c r="B69" s="14" t="s">
        <v>36</v>
      </c>
      <c r="C69" s="14" t="s">
        <v>23</v>
      </c>
      <c r="D69" s="33" t="s">
        <v>23</v>
      </c>
      <c r="E69" s="16" t="s">
        <v>59</v>
      </c>
      <c r="F69" s="16" t="s">
        <v>224</v>
      </c>
      <c r="G69" s="26" t="s">
        <v>204</v>
      </c>
      <c r="H69" s="13" t="s">
        <v>200</v>
      </c>
      <c r="I69" s="13" t="s">
        <v>193</v>
      </c>
      <c r="J69" s="13" t="s">
        <v>194</v>
      </c>
      <c r="K69" s="14" t="s">
        <v>90</v>
      </c>
      <c r="L69" s="16">
        <v>0.28999999999999998</v>
      </c>
      <c r="M69" s="16">
        <v>0.27</v>
      </c>
      <c r="N69" s="16">
        <v>0.31</v>
      </c>
      <c r="O69" s="16">
        <v>0.28999999999999998</v>
      </c>
      <c r="P69" s="16">
        <v>0.27</v>
      </c>
      <c r="Q69" s="16">
        <v>0.31</v>
      </c>
      <c r="R69" s="16">
        <v>0.28999999999999998</v>
      </c>
      <c r="S69" s="16">
        <v>0.27</v>
      </c>
      <c r="T69" s="16">
        <v>0.31</v>
      </c>
      <c r="U69" s="13">
        <f t="shared" si="28"/>
        <v>0.3</v>
      </c>
      <c r="V69" s="13">
        <f t="shared" si="29"/>
        <v>0.28000000000000003</v>
      </c>
      <c r="W69" s="13">
        <f t="shared" si="30"/>
        <v>0.32</v>
      </c>
      <c r="X69" s="16">
        <v>0.33</v>
      </c>
      <c r="Y69" s="16">
        <v>0.31</v>
      </c>
      <c r="Z69" s="16">
        <v>0.37</v>
      </c>
      <c r="AA69" s="13">
        <f t="shared" si="25"/>
        <v>0.34</v>
      </c>
      <c r="AB69" s="13">
        <f t="shared" si="26"/>
        <v>0.32</v>
      </c>
      <c r="AC69" s="13">
        <f t="shared" si="27"/>
        <v>0.38</v>
      </c>
    </row>
    <row r="70" spans="1:29" ht="26" x14ac:dyDescent="0.3">
      <c r="A70" s="33" t="s">
        <v>30</v>
      </c>
      <c r="B70" s="14" t="s">
        <v>186</v>
      </c>
      <c r="C70" s="14" t="s">
        <v>23</v>
      </c>
      <c r="D70" s="33" t="s">
        <v>23</v>
      </c>
      <c r="E70" s="16" t="s">
        <v>59</v>
      </c>
      <c r="F70" s="16" t="s">
        <v>224</v>
      </c>
      <c r="G70" s="26" t="s">
        <v>204</v>
      </c>
      <c r="H70" s="13" t="s">
        <v>200</v>
      </c>
      <c r="I70" s="13" t="s">
        <v>193</v>
      </c>
      <c r="J70" s="13" t="s">
        <v>194</v>
      </c>
      <c r="K70" s="14" t="s">
        <v>90</v>
      </c>
      <c r="L70" s="16">
        <v>0.33</v>
      </c>
      <c r="M70" s="16">
        <v>0.31</v>
      </c>
      <c r="N70" s="16">
        <v>0.35</v>
      </c>
      <c r="O70" s="16">
        <v>0.33</v>
      </c>
      <c r="P70" s="16">
        <v>0.31</v>
      </c>
      <c r="Q70" s="16">
        <v>0.35</v>
      </c>
      <c r="R70" s="16">
        <v>0.33</v>
      </c>
      <c r="S70" s="16">
        <v>0.31</v>
      </c>
      <c r="T70" s="16">
        <v>0.35</v>
      </c>
      <c r="U70" s="13">
        <f t="shared" si="28"/>
        <v>0.34</v>
      </c>
      <c r="V70" s="13">
        <f t="shared" si="29"/>
        <v>0.32</v>
      </c>
      <c r="W70" s="13">
        <f t="shared" si="30"/>
        <v>0.36</v>
      </c>
      <c r="X70" s="16">
        <v>0.35</v>
      </c>
      <c r="Y70" s="16">
        <v>0.33</v>
      </c>
      <c r="Z70" s="16">
        <v>0.4</v>
      </c>
      <c r="AA70" s="13">
        <f t="shared" si="25"/>
        <v>0.36</v>
      </c>
      <c r="AB70" s="13">
        <f t="shared" si="26"/>
        <v>0.34</v>
      </c>
      <c r="AC70" s="13">
        <f t="shared" si="27"/>
        <v>0.41000000000000003</v>
      </c>
    </row>
    <row r="71" spans="1:29" x14ac:dyDescent="0.3">
      <c r="A71" s="33" t="s">
        <v>30</v>
      </c>
      <c r="B71" s="14" t="s">
        <v>45</v>
      </c>
      <c r="C71" s="14" t="s">
        <v>23</v>
      </c>
      <c r="D71" s="33" t="s">
        <v>23</v>
      </c>
      <c r="E71" s="16" t="s">
        <v>33</v>
      </c>
      <c r="F71" s="16" t="s">
        <v>224</v>
      </c>
      <c r="G71" s="26" t="s">
        <v>204</v>
      </c>
      <c r="H71" s="17" t="s">
        <v>201</v>
      </c>
      <c r="I71" s="13" t="s">
        <v>193</v>
      </c>
      <c r="J71" s="13" t="s">
        <v>305</v>
      </c>
      <c r="K71" s="14" t="s">
        <v>90</v>
      </c>
      <c r="L71" s="16">
        <v>0.4</v>
      </c>
      <c r="M71" s="16">
        <v>0.35</v>
      </c>
      <c r="N71" s="16">
        <v>0.45</v>
      </c>
      <c r="O71" s="16">
        <v>0.5</v>
      </c>
      <c r="P71" s="16">
        <v>0.45</v>
      </c>
      <c r="Q71" s="16">
        <v>0.55000000000000004</v>
      </c>
      <c r="R71" s="16">
        <v>0.53500000000000003</v>
      </c>
      <c r="S71" s="16">
        <v>0.5</v>
      </c>
      <c r="T71" s="16">
        <v>0.56999999999999995</v>
      </c>
      <c r="U71" s="13">
        <f t="shared" si="28"/>
        <v>0.54500000000000004</v>
      </c>
      <c r="V71" s="13">
        <f t="shared" si="29"/>
        <v>0.51</v>
      </c>
      <c r="W71" s="13">
        <f t="shared" si="30"/>
        <v>0.57999999999999996</v>
      </c>
      <c r="X71" s="16">
        <v>0.56999999999999995</v>
      </c>
      <c r="Y71" s="16">
        <v>0.52</v>
      </c>
      <c r="Z71" s="16">
        <v>0.63</v>
      </c>
      <c r="AA71" s="13">
        <f>X71+0.01</f>
        <v>0.57999999999999996</v>
      </c>
      <c r="AB71" s="13">
        <f t="shared" si="26"/>
        <v>0.53</v>
      </c>
      <c r="AC71" s="13">
        <f t="shared" si="27"/>
        <v>0.64</v>
      </c>
    </row>
    <row r="72" spans="1:29" x14ac:dyDescent="0.3">
      <c r="A72" s="33" t="s">
        <v>30</v>
      </c>
      <c r="B72" s="14" t="s">
        <v>45</v>
      </c>
      <c r="C72" s="14" t="s">
        <v>23</v>
      </c>
      <c r="D72" s="33" t="s">
        <v>23</v>
      </c>
      <c r="E72" s="25" t="s">
        <v>42</v>
      </c>
      <c r="F72" s="25" t="s">
        <v>228</v>
      </c>
      <c r="G72" s="13" t="s">
        <v>207</v>
      </c>
      <c r="H72" s="17" t="s">
        <v>201</v>
      </c>
      <c r="I72" s="13" t="s">
        <v>193</v>
      </c>
      <c r="J72" s="13" t="s">
        <v>305</v>
      </c>
      <c r="K72" s="14" t="s">
        <v>90</v>
      </c>
      <c r="L72" s="16">
        <v>700</v>
      </c>
      <c r="M72" s="16">
        <v>500</v>
      </c>
      <c r="N72" s="16">
        <v>900</v>
      </c>
      <c r="O72" s="16">
        <v>800</v>
      </c>
      <c r="P72" s="16">
        <v>600</v>
      </c>
      <c r="Q72" s="16">
        <v>1000</v>
      </c>
      <c r="R72" s="16">
        <v>900</v>
      </c>
      <c r="S72" s="16">
        <v>700</v>
      </c>
      <c r="T72" s="16">
        <v>1100</v>
      </c>
      <c r="U72" s="16">
        <v>900</v>
      </c>
      <c r="V72" s="16">
        <v>700</v>
      </c>
      <c r="W72" s="16">
        <v>1100</v>
      </c>
      <c r="X72" s="16">
        <v>1000</v>
      </c>
      <c r="Y72" s="16">
        <v>800</v>
      </c>
      <c r="Z72" s="16">
        <v>1200</v>
      </c>
      <c r="AA72" s="13">
        <v>1200</v>
      </c>
      <c r="AB72" s="13">
        <v>1100</v>
      </c>
      <c r="AC72" s="13">
        <v>1400</v>
      </c>
    </row>
    <row r="73" spans="1:29" ht="12.5" customHeight="1" x14ac:dyDescent="0.3">
      <c r="A73" s="33" t="s">
        <v>30</v>
      </c>
      <c r="B73" s="14" t="s">
        <v>45</v>
      </c>
      <c r="C73" s="14" t="s">
        <v>23</v>
      </c>
      <c r="D73" s="33" t="s">
        <v>23</v>
      </c>
      <c r="E73" s="25" t="s">
        <v>43</v>
      </c>
      <c r="F73" s="25" t="s">
        <v>229</v>
      </c>
      <c r="G73" s="13"/>
      <c r="H73" s="13"/>
      <c r="I73" s="13"/>
      <c r="J73" s="13"/>
      <c r="K73" s="14" t="s">
        <v>90</v>
      </c>
      <c r="L73" s="20">
        <f>O73*1.05</f>
        <v>0.44100000000000006</v>
      </c>
      <c r="M73" s="20">
        <f t="shared" ref="M73:N74" si="31">P73*1.05</f>
        <v>0.33075000000000004</v>
      </c>
      <c r="N73" s="20">
        <f t="shared" si="31"/>
        <v>0.49612500000000004</v>
      </c>
      <c r="O73" s="20">
        <f>R73*1.05</f>
        <v>0.42000000000000004</v>
      </c>
      <c r="P73" s="20">
        <f t="shared" ref="P73:Q74" si="32">S73*1.05</f>
        <v>0.315</v>
      </c>
      <c r="Q73" s="20">
        <f t="shared" si="32"/>
        <v>0.47250000000000003</v>
      </c>
      <c r="R73" s="20">
        <v>0.4</v>
      </c>
      <c r="S73" s="20">
        <v>0.3</v>
      </c>
      <c r="T73" s="20">
        <v>0.45</v>
      </c>
      <c r="U73" s="35">
        <v>0.35</v>
      </c>
      <c r="V73" s="35">
        <v>0.25</v>
      </c>
      <c r="W73" s="35">
        <v>0.4</v>
      </c>
      <c r="X73" s="20">
        <v>0.3</v>
      </c>
      <c r="Y73" s="20">
        <v>0.28000000000000003</v>
      </c>
      <c r="Z73" s="20">
        <v>0.34</v>
      </c>
      <c r="AA73" s="20">
        <f>X73*0.95</f>
        <v>0.28499999999999998</v>
      </c>
      <c r="AB73" s="20">
        <f t="shared" ref="AB73:AC74" si="33">Y73*0.95</f>
        <v>0.26600000000000001</v>
      </c>
      <c r="AC73" s="20">
        <f t="shared" si="33"/>
        <v>0.32300000000000001</v>
      </c>
    </row>
    <row r="74" spans="1:29" ht="14" customHeight="1" x14ac:dyDescent="0.3">
      <c r="A74" s="33" t="s">
        <v>30</v>
      </c>
      <c r="B74" s="14" t="s">
        <v>45</v>
      </c>
      <c r="C74" s="14" t="s">
        <v>23</v>
      </c>
      <c r="D74" s="33" t="s">
        <v>23</v>
      </c>
      <c r="E74" s="25" t="s">
        <v>44</v>
      </c>
      <c r="F74" s="25" t="s">
        <v>229</v>
      </c>
      <c r="G74" s="13"/>
      <c r="H74" s="13"/>
      <c r="I74" s="13"/>
      <c r="J74" s="13"/>
      <c r="K74" s="14" t="s">
        <v>90</v>
      </c>
      <c r="L74" s="20">
        <f>O74*1.05</f>
        <v>1.1025</v>
      </c>
      <c r="M74" s="20">
        <f t="shared" si="31"/>
        <v>0.77175000000000005</v>
      </c>
      <c r="N74" s="20">
        <f t="shared" si="31"/>
        <v>1.4332500000000004</v>
      </c>
      <c r="O74" s="20">
        <f>R74*1.05</f>
        <v>1.05</v>
      </c>
      <c r="P74" s="20">
        <f t="shared" si="32"/>
        <v>0.73499999999999999</v>
      </c>
      <c r="Q74" s="20">
        <f t="shared" si="32"/>
        <v>1.3650000000000002</v>
      </c>
      <c r="R74" s="20">
        <v>1</v>
      </c>
      <c r="S74" s="20">
        <v>0.7</v>
      </c>
      <c r="T74" s="20">
        <v>1.3</v>
      </c>
      <c r="U74" s="35">
        <v>0.85</v>
      </c>
      <c r="V74" s="35">
        <v>0.8</v>
      </c>
      <c r="W74" s="35">
        <v>0.95</v>
      </c>
      <c r="X74" s="20">
        <v>0.7</v>
      </c>
      <c r="Y74" s="20">
        <v>0.5</v>
      </c>
      <c r="Z74" s="20">
        <v>1</v>
      </c>
      <c r="AA74" s="20">
        <f>X74*0.95</f>
        <v>0.66499999999999992</v>
      </c>
      <c r="AB74" s="20">
        <f t="shared" si="33"/>
        <v>0.47499999999999998</v>
      </c>
      <c r="AC74" s="20">
        <f t="shared" si="33"/>
        <v>0.95</v>
      </c>
    </row>
    <row r="75" spans="1:29" x14ac:dyDescent="0.3">
      <c r="A75" s="33" t="s">
        <v>30</v>
      </c>
      <c r="B75" s="14" t="s">
        <v>45</v>
      </c>
      <c r="C75" s="14" t="s">
        <v>23</v>
      </c>
      <c r="D75" s="33" t="s">
        <v>23</v>
      </c>
      <c r="E75" s="16" t="s">
        <v>34</v>
      </c>
      <c r="F75" s="16" t="s">
        <v>230</v>
      </c>
      <c r="G75" s="13"/>
      <c r="H75" s="13"/>
      <c r="I75" s="13"/>
      <c r="J75" s="13"/>
      <c r="K75" s="14" t="s">
        <v>90</v>
      </c>
      <c r="L75" s="16">
        <v>1.2</v>
      </c>
      <c r="M75" s="16">
        <v>1.175</v>
      </c>
      <c r="N75" s="16">
        <v>1.25</v>
      </c>
      <c r="O75" s="16">
        <v>1.175</v>
      </c>
      <c r="P75" s="16">
        <v>1.5</v>
      </c>
      <c r="Q75" s="16">
        <v>1.2</v>
      </c>
      <c r="R75" s="16">
        <v>1.1499999999999999</v>
      </c>
      <c r="S75" s="16">
        <v>1.1000000000000001</v>
      </c>
      <c r="T75" s="16">
        <v>1.2</v>
      </c>
      <c r="U75" s="16">
        <v>1.1499999999999999</v>
      </c>
      <c r="V75" s="16">
        <v>1.1000000000000001</v>
      </c>
      <c r="W75" s="16">
        <v>1.2</v>
      </c>
      <c r="X75" s="16">
        <v>1.125</v>
      </c>
      <c r="Y75" s="16">
        <v>1.08</v>
      </c>
      <c r="Z75" s="16">
        <v>1.1499999999999999</v>
      </c>
      <c r="AA75" s="16">
        <v>1.125</v>
      </c>
      <c r="AB75" s="16">
        <v>1.08</v>
      </c>
      <c r="AC75" s="16">
        <v>1.1499999999999999</v>
      </c>
    </row>
    <row r="76" spans="1:29" ht="39" x14ac:dyDescent="0.3">
      <c r="A76" s="33" t="s">
        <v>30</v>
      </c>
      <c r="B76" s="14" t="s">
        <v>290</v>
      </c>
      <c r="C76" s="14" t="s">
        <v>23</v>
      </c>
      <c r="D76" s="33" t="s">
        <v>23</v>
      </c>
      <c r="E76" s="16" t="s">
        <v>9</v>
      </c>
      <c r="F76" s="16" t="s">
        <v>223</v>
      </c>
      <c r="G76" s="13" t="s">
        <v>206</v>
      </c>
      <c r="H76" s="17" t="s">
        <v>201</v>
      </c>
      <c r="I76" s="18" t="s">
        <v>217</v>
      </c>
      <c r="J76" s="12" t="s">
        <v>218</v>
      </c>
      <c r="K76" s="14" t="s">
        <v>90</v>
      </c>
      <c r="L76" s="16">
        <v>35</v>
      </c>
      <c r="M76" s="16">
        <v>30</v>
      </c>
      <c r="N76" s="16">
        <v>40</v>
      </c>
      <c r="O76" s="16">
        <v>30</v>
      </c>
      <c r="P76" s="16">
        <v>25</v>
      </c>
      <c r="Q76" s="16">
        <v>35</v>
      </c>
      <c r="R76" s="16">
        <v>25</v>
      </c>
      <c r="S76" s="16">
        <v>20</v>
      </c>
      <c r="T76" s="16">
        <v>30</v>
      </c>
      <c r="U76" s="16">
        <v>25</v>
      </c>
      <c r="V76" s="16">
        <v>20</v>
      </c>
      <c r="W76" s="16">
        <v>30</v>
      </c>
      <c r="X76" s="16">
        <f>R76*0.95</f>
        <v>23.75</v>
      </c>
      <c r="Y76" s="16">
        <f>S76*0.9</f>
        <v>18</v>
      </c>
      <c r="Z76" s="16">
        <f>T76</f>
        <v>30</v>
      </c>
      <c r="AA76" s="20">
        <f>X76*0.95</f>
        <v>22.5625</v>
      </c>
      <c r="AB76" s="20">
        <f t="shared" ref="AB76:AC77" si="34">Y76*0.95</f>
        <v>17.099999999999998</v>
      </c>
      <c r="AC76" s="20">
        <f t="shared" si="34"/>
        <v>28.5</v>
      </c>
    </row>
    <row r="77" spans="1:29" ht="52" x14ac:dyDescent="0.3">
      <c r="A77" s="33" t="s">
        <v>30</v>
      </c>
      <c r="B77" s="22" t="s">
        <v>291</v>
      </c>
      <c r="C77" s="22" t="s">
        <v>23</v>
      </c>
      <c r="D77" s="33" t="s">
        <v>23</v>
      </c>
      <c r="E77" s="16" t="s">
        <v>216</v>
      </c>
      <c r="F77" s="16" t="s">
        <v>223</v>
      </c>
      <c r="G77" s="13" t="s">
        <v>206</v>
      </c>
      <c r="H77" s="17" t="s">
        <v>201</v>
      </c>
      <c r="I77" s="13" t="s">
        <v>214</v>
      </c>
      <c r="J77" s="13" t="s">
        <v>215</v>
      </c>
      <c r="K77" s="22" t="s">
        <v>90</v>
      </c>
      <c r="L77" s="16">
        <v>4.0999999999999996</v>
      </c>
      <c r="M77" s="16">
        <v>4</v>
      </c>
      <c r="N77" s="16">
        <v>4.2</v>
      </c>
      <c r="O77" s="16">
        <v>4.0999999999999996</v>
      </c>
      <c r="P77" s="16">
        <v>4</v>
      </c>
      <c r="Q77" s="16">
        <v>4.2</v>
      </c>
      <c r="R77" s="16">
        <v>4.0999999999999996</v>
      </c>
      <c r="S77" s="16">
        <v>4</v>
      </c>
      <c r="T77" s="16">
        <v>4.2</v>
      </c>
      <c r="U77" s="16">
        <v>4.0999999999999996</v>
      </c>
      <c r="V77" s="16">
        <v>4</v>
      </c>
      <c r="W77" s="16">
        <v>4.2</v>
      </c>
      <c r="X77" s="21">
        <f>R77*0.95</f>
        <v>3.8949999999999996</v>
      </c>
      <c r="Y77" s="21">
        <v>3.8</v>
      </c>
      <c r="Z77" s="21">
        <v>4</v>
      </c>
      <c r="AA77" s="20">
        <f>X77*0.95</f>
        <v>3.7002499999999996</v>
      </c>
      <c r="AB77" s="20">
        <f t="shared" si="34"/>
        <v>3.61</v>
      </c>
      <c r="AC77" s="20">
        <f t="shared" si="34"/>
        <v>3.8</v>
      </c>
    </row>
    <row r="78" spans="1:29" ht="52" x14ac:dyDescent="0.3">
      <c r="A78" s="33" t="s">
        <v>30</v>
      </c>
      <c r="B78" s="14" t="s">
        <v>291</v>
      </c>
      <c r="C78" s="14" t="s">
        <v>23</v>
      </c>
      <c r="D78" s="33" t="s">
        <v>23</v>
      </c>
      <c r="E78" s="16" t="s">
        <v>231</v>
      </c>
      <c r="F78" s="16" t="s">
        <v>229</v>
      </c>
      <c r="G78" s="13" t="s">
        <v>206</v>
      </c>
      <c r="H78" s="17" t="s">
        <v>201</v>
      </c>
      <c r="I78" s="13" t="s">
        <v>214</v>
      </c>
      <c r="J78" s="13" t="s">
        <v>215</v>
      </c>
      <c r="K78" s="14" t="s">
        <v>90</v>
      </c>
      <c r="L78" s="16">
        <v>5.2999999999999999E-2</v>
      </c>
      <c r="M78" s="16">
        <v>0.05</v>
      </c>
      <c r="N78" s="16">
        <v>0.06</v>
      </c>
      <c r="O78" s="16">
        <v>5.2999999999999999E-2</v>
      </c>
      <c r="P78" s="16">
        <v>0.05</v>
      </c>
      <c r="Q78" s="16">
        <v>0.06</v>
      </c>
      <c r="R78" s="16">
        <v>5.2999999999999999E-2</v>
      </c>
      <c r="S78" s="16">
        <v>0.05</v>
      </c>
      <c r="T78" s="16">
        <v>0.06</v>
      </c>
      <c r="U78" s="16">
        <v>5.2999999999999999E-2</v>
      </c>
      <c r="V78" s="16">
        <v>0.05</v>
      </c>
      <c r="W78" s="16">
        <v>0.06</v>
      </c>
      <c r="X78" s="21">
        <f>R78*0.95</f>
        <v>5.0349999999999999E-2</v>
      </c>
      <c r="Y78" s="21">
        <f>S78*0.9</f>
        <v>4.5000000000000005E-2</v>
      </c>
      <c r="Z78" s="21">
        <f>T78</f>
        <v>0.06</v>
      </c>
      <c r="AA78" s="21">
        <f>U78*0.95</f>
        <v>5.0349999999999999E-2</v>
      </c>
      <c r="AB78" s="21">
        <f>V78*0.9</f>
        <v>4.5000000000000005E-2</v>
      </c>
      <c r="AC78" s="21">
        <f>W78</f>
        <v>0.06</v>
      </c>
    </row>
    <row r="79" spans="1:29" ht="39" x14ac:dyDescent="0.3">
      <c r="A79" s="33" t="s">
        <v>30</v>
      </c>
      <c r="B79" s="14" t="s">
        <v>292</v>
      </c>
      <c r="C79" s="14" t="s">
        <v>23</v>
      </c>
      <c r="D79" s="33" t="s">
        <v>23</v>
      </c>
      <c r="E79" s="16" t="s">
        <v>7</v>
      </c>
      <c r="F79" s="16" t="s">
        <v>223</v>
      </c>
      <c r="G79" s="13" t="s">
        <v>206</v>
      </c>
      <c r="H79" s="17" t="s">
        <v>201</v>
      </c>
      <c r="I79" s="13" t="s">
        <v>220</v>
      </c>
      <c r="J79" s="13" t="s">
        <v>219</v>
      </c>
      <c r="K79" s="14" t="s">
        <v>90</v>
      </c>
      <c r="L79" s="15">
        <f>O79*1.05</f>
        <v>39.690000000000005</v>
      </c>
      <c r="M79" s="15">
        <f t="shared" ref="M79:N80" si="35">P79*1.05</f>
        <v>33.075000000000003</v>
      </c>
      <c r="N79" s="15">
        <f t="shared" si="35"/>
        <v>44.1</v>
      </c>
      <c r="O79" s="15">
        <f>R79*1.05</f>
        <v>37.800000000000004</v>
      </c>
      <c r="P79" s="15">
        <f t="shared" ref="P79:Q80" si="36">S79*1.05</f>
        <v>31.5</v>
      </c>
      <c r="Q79" s="15">
        <f t="shared" si="36"/>
        <v>42</v>
      </c>
      <c r="R79" s="16">
        <v>36</v>
      </c>
      <c r="S79" s="16">
        <v>30</v>
      </c>
      <c r="T79" s="16">
        <v>40</v>
      </c>
      <c r="U79" s="16">
        <v>36</v>
      </c>
      <c r="V79" s="16">
        <v>30</v>
      </c>
      <c r="W79" s="16">
        <v>40</v>
      </c>
      <c r="X79" s="16">
        <f>R79*0.95</f>
        <v>34.199999999999996</v>
      </c>
      <c r="Y79" s="16">
        <f>S79*0.9</f>
        <v>27</v>
      </c>
      <c r="Z79" s="16">
        <f>T79</f>
        <v>40</v>
      </c>
      <c r="AA79" s="15">
        <f>X79*0.95</f>
        <v>32.489999999999995</v>
      </c>
      <c r="AB79" s="15">
        <f t="shared" ref="AB79:AC80" si="37">Y79*0.95</f>
        <v>25.65</v>
      </c>
      <c r="AC79" s="15">
        <f t="shared" si="37"/>
        <v>38</v>
      </c>
    </row>
    <row r="80" spans="1:29" ht="39" x14ac:dyDescent="0.3">
      <c r="A80" s="33" t="s">
        <v>30</v>
      </c>
      <c r="B80" s="14" t="s">
        <v>293</v>
      </c>
      <c r="C80" s="14" t="s">
        <v>23</v>
      </c>
      <c r="D80" s="33" t="s">
        <v>23</v>
      </c>
      <c r="E80" s="16" t="s">
        <v>10</v>
      </c>
      <c r="F80" s="16" t="s">
        <v>223</v>
      </c>
      <c r="G80" s="13"/>
      <c r="H80" s="13"/>
      <c r="I80" s="18" t="s">
        <v>246</v>
      </c>
      <c r="J80" s="13" t="s">
        <v>247</v>
      </c>
      <c r="K80" s="14" t="s">
        <v>90</v>
      </c>
      <c r="L80" s="15">
        <f>O80*1.05</f>
        <v>4.41</v>
      </c>
      <c r="M80" s="15">
        <f t="shared" si="35"/>
        <v>3.3075000000000006</v>
      </c>
      <c r="N80" s="15">
        <f t="shared" si="35"/>
        <v>5.5125000000000002</v>
      </c>
      <c r="O80" s="15">
        <f>R80*1.05</f>
        <v>4.2</v>
      </c>
      <c r="P80" s="15">
        <f t="shared" si="36"/>
        <v>3.1500000000000004</v>
      </c>
      <c r="Q80" s="15">
        <f t="shared" si="36"/>
        <v>5.25</v>
      </c>
      <c r="R80" s="16">
        <v>4</v>
      </c>
      <c r="S80" s="16">
        <v>3</v>
      </c>
      <c r="T80" s="16">
        <v>5</v>
      </c>
      <c r="U80" s="16">
        <v>36</v>
      </c>
      <c r="V80" s="16">
        <v>30</v>
      </c>
      <c r="W80" s="16">
        <v>40</v>
      </c>
      <c r="X80" s="16">
        <f>R80*0.95</f>
        <v>3.8</v>
      </c>
      <c r="Y80" s="16">
        <f>S80*0.9</f>
        <v>2.7</v>
      </c>
      <c r="Z80" s="16">
        <f>T80</f>
        <v>5</v>
      </c>
      <c r="AA80" s="26">
        <f>X80*0.95</f>
        <v>3.61</v>
      </c>
      <c r="AB80" s="26">
        <f t="shared" si="37"/>
        <v>2.5649999999999999</v>
      </c>
      <c r="AC80" s="26">
        <f t="shared" si="37"/>
        <v>4.75</v>
      </c>
    </row>
    <row r="81" spans="1:29" ht="52" x14ac:dyDescent="0.3">
      <c r="A81" s="33" t="s">
        <v>30</v>
      </c>
      <c r="B81" s="14" t="s">
        <v>294</v>
      </c>
      <c r="C81" s="14" t="s">
        <v>23</v>
      </c>
      <c r="D81" s="33" t="s">
        <v>23</v>
      </c>
      <c r="E81" s="16" t="s">
        <v>8</v>
      </c>
      <c r="F81" s="16" t="s">
        <v>229</v>
      </c>
      <c r="G81" s="13" t="s">
        <v>206</v>
      </c>
      <c r="H81" s="17" t="s">
        <v>201</v>
      </c>
      <c r="I81" s="18" t="s">
        <v>221</v>
      </c>
      <c r="J81" s="13" t="s">
        <v>243</v>
      </c>
      <c r="K81" s="14" t="s">
        <v>90</v>
      </c>
      <c r="L81" s="16">
        <v>0.4</v>
      </c>
      <c r="M81" s="16">
        <v>0.3</v>
      </c>
      <c r="N81" s="16">
        <v>0.75</v>
      </c>
      <c r="O81" s="16">
        <v>0.4</v>
      </c>
      <c r="P81" s="16">
        <v>0.3</v>
      </c>
      <c r="Q81" s="16">
        <v>0.75</v>
      </c>
      <c r="R81" s="16">
        <v>0.4</v>
      </c>
      <c r="S81" s="16">
        <v>0.3</v>
      </c>
      <c r="T81" s="16">
        <v>0.75</v>
      </c>
      <c r="U81" s="16">
        <v>0.4</v>
      </c>
      <c r="V81" s="16">
        <v>0.3</v>
      </c>
      <c r="W81" s="16">
        <v>0.75</v>
      </c>
      <c r="X81" s="16">
        <v>0.35</v>
      </c>
      <c r="Y81" s="16">
        <v>0.3</v>
      </c>
      <c r="Z81" s="16">
        <v>0.4</v>
      </c>
      <c r="AA81" s="16">
        <v>0.35</v>
      </c>
      <c r="AB81" s="16">
        <v>0.3</v>
      </c>
      <c r="AC81" s="16">
        <v>0.4</v>
      </c>
    </row>
    <row r="82" spans="1:29" ht="14.5" x14ac:dyDescent="0.3">
      <c r="A82" s="33" t="s">
        <v>30</v>
      </c>
      <c r="B82" s="14" t="s">
        <v>41</v>
      </c>
      <c r="C82" s="14" t="s">
        <v>23</v>
      </c>
      <c r="D82" s="33" t="s">
        <v>23</v>
      </c>
      <c r="E82" s="16" t="s">
        <v>8</v>
      </c>
      <c r="F82" s="16" t="s">
        <v>229</v>
      </c>
      <c r="G82" s="13" t="s">
        <v>206</v>
      </c>
      <c r="H82" s="17" t="s">
        <v>201</v>
      </c>
      <c r="I82" s="18" t="s">
        <v>221</v>
      </c>
      <c r="J82" s="13" t="s">
        <v>243</v>
      </c>
      <c r="K82" s="14" t="s">
        <v>90</v>
      </c>
      <c r="L82" s="16">
        <v>0.4</v>
      </c>
      <c r="M82" s="16">
        <v>0.3</v>
      </c>
      <c r="N82" s="16">
        <v>0.75</v>
      </c>
      <c r="O82" s="16">
        <v>0.4</v>
      </c>
      <c r="P82" s="16">
        <v>0.3</v>
      </c>
      <c r="Q82" s="16">
        <v>0.75</v>
      </c>
      <c r="R82" s="16">
        <v>0.4</v>
      </c>
      <c r="S82" s="16">
        <v>0.3</v>
      </c>
      <c r="T82" s="16">
        <v>0.75</v>
      </c>
      <c r="U82" s="16">
        <v>0.4</v>
      </c>
      <c r="V82" s="16">
        <v>0.3</v>
      </c>
      <c r="W82" s="16">
        <v>0.75</v>
      </c>
      <c r="X82" s="16">
        <v>0.35</v>
      </c>
      <c r="Y82" s="16">
        <v>0.3</v>
      </c>
      <c r="Z82" s="16">
        <v>0.4</v>
      </c>
      <c r="AA82" s="16">
        <v>0.35</v>
      </c>
      <c r="AB82" s="16">
        <v>0.3</v>
      </c>
      <c r="AC82" s="16">
        <v>0.4</v>
      </c>
    </row>
    <row r="83" spans="1:29" ht="39" x14ac:dyDescent="0.3">
      <c r="A83" s="33" t="s">
        <v>30</v>
      </c>
      <c r="B83" s="14" t="s">
        <v>293</v>
      </c>
      <c r="C83" s="14" t="s">
        <v>23</v>
      </c>
      <c r="D83" s="33" t="s">
        <v>23</v>
      </c>
      <c r="E83" s="16" t="s">
        <v>63</v>
      </c>
      <c r="F83" s="16" t="s">
        <v>223</v>
      </c>
      <c r="G83" s="13" t="s">
        <v>206</v>
      </c>
      <c r="H83" s="17" t="s">
        <v>201</v>
      </c>
      <c r="I83" s="18" t="s">
        <v>221</v>
      </c>
      <c r="J83" s="13" t="s">
        <v>243</v>
      </c>
      <c r="K83" s="14" t="s">
        <v>90</v>
      </c>
      <c r="L83" s="20">
        <f>O83*1.05</f>
        <v>18.19125</v>
      </c>
      <c r="M83" s="20">
        <f t="shared" ref="M83:N84" si="38">P83*1.05</f>
        <v>16.537500000000001</v>
      </c>
      <c r="N83" s="20">
        <f t="shared" si="38"/>
        <v>22.05</v>
      </c>
      <c r="O83" s="20">
        <f>R83*1.05</f>
        <v>17.324999999999999</v>
      </c>
      <c r="P83" s="20">
        <f t="shared" ref="P83:Q84" si="39">S83*1.05</f>
        <v>15.75</v>
      </c>
      <c r="Q83" s="20">
        <f t="shared" si="39"/>
        <v>21</v>
      </c>
      <c r="R83" s="20">
        <v>16.5</v>
      </c>
      <c r="S83" s="16">
        <v>15</v>
      </c>
      <c r="T83" s="16">
        <v>20</v>
      </c>
      <c r="U83" s="16">
        <v>16.5</v>
      </c>
      <c r="V83" s="16">
        <v>15</v>
      </c>
      <c r="W83" s="16">
        <v>20</v>
      </c>
      <c r="X83" s="16">
        <v>15</v>
      </c>
      <c r="Y83" s="16">
        <v>10</v>
      </c>
      <c r="Z83" s="16">
        <v>20</v>
      </c>
      <c r="AA83" s="16">
        <v>15</v>
      </c>
      <c r="AB83" s="16">
        <v>10</v>
      </c>
      <c r="AC83" s="16">
        <v>20</v>
      </c>
    </row>
    <row r="84" spans="1:29" ht="26" x14ac:dyDescent="0.3">
      <c r="A84" s="33" t="s">
        <v>30</v>
      </c>
      <c r="B84" s="14" t="s">
        <v>41</v>
      </c>
      <c r="C84" s="14" t="s">
        <v>23</v>
      </c>
      <c r="D84" s="33" t="s">
        <v>23</v>
      </c>
      <c r="E84" s="16" t="s">
        <v>63</v>
      </c>
      <c r="F84" s="16" t="s">
        <v>223</v>
      </c>
      <c r="G84" s="13" t="s">
        <v>206</v>
      </c>
      <c r="H84" s="17" t="s">
        <v>201</v>
      </c>
      <c r="I84" s="18" t="s">
        <v>221</v>
      </c>
      <c r="J84" s="13" t="s">
        <v>243</v>
      </c>
      <c r="K84" s="14" t="s">
        <v>90</v>
      </c>
      <c r="L84" s="20">
        <f>O84*1.05</f>
        <v>18.19125</v>
      </c>
      <c r="M84" s="20">
        <f t="shared" si="38"/>
        <v>16.537500000000001</v>
      </c>
      <c r="N84" s="20">
        <f t="shared" si="38"/>
        <v>22.05</v>
      </c>
      <c r="O84" s="20">
        <f>R84*1.05</f>
        <v>17.324999999999999</v>
      </c>
      <c r="P84" s="20">
        <f t="shared" si="39"/>
        <v>15.75</v>
      </c>
      <c r="Q84" s="20">
        <f t="shared" si="39"/>
        <v>21</v>
      </c>
      <c r="R84" s="20">
        <v>16.5</v>
      </c>
      <c r="S84" s="16">
        <v>15</v>
      </c>
      <c r="T84" s="16">
        <v>20</v>
      </c>
      <c r="U84" s="16">
        <v>16.5</v>
      </c>
      <c r="V84" s="16">
        <v>15</v>
      </c>
      <c r="W84" s="16">
        <v>20</v>
      </c>
      <c r="X84" s="16">
        <v>15</v>
      </c>
      <c r="Y84" s="16">
        <v>10</v>
      </c>
      <c r="Z84" s="16">
        <v>20</v>
      </c>
      <c r="AA84" s="16">
        <v>15</v>
      </c>
      <c r="AB84" s="16">
        <v>10</v>
      </c>
      <c r="AC84" s="16">
        <v>20</v>
      </c>
    </row>
    <row r="85" spans="1:29" ht="52" x14ac:dyDescent="0.3">
      <c r="A85" s="33" t="s">
        <v>30</v>
      </c>
      <c r="B85" s="14" t="s">
        <v>295</v>
      </c>
      <c r="C85" s="14" t="s">
        <v>23</v>
      </c>
      <c r="D85" s="33" t="s">
        <v>23</v>
      </c>
      <c r="E85" s="16" t="s">
        <v>47</v>
      </c>
      <c r="F85" s="16" t="s">
        <v>229</v>
      </c>
      <c r="G85" s="13" t="s">
        <v>206</v>
      </c>
      <c r="H85" s="17" t="s">
        <v>201</v>
      </c>
      <c r="I85" s="18" t="s">
        <v>244</v>
      </c>
      <c r="J85" s="13" t="s">
        <v>286</v>
      </c>
      <c r="K85" s="14" t="s">
        <v>90</v>
      </c>
      <c r="L85" s="16">
        <v>4.8</v>
      </c>
      <c r="M85" s="16">
        <v>4.5</v>
      </c>
      <c r="N85" s="16">
        <v>6</v>
      </c>
      <c r="O85" s="16">
        <v>4.8</v>
      </c>
      <c r="P85" s="16">
        <v>4.5</v>
      </c>
      <c r="Q85" s="16">
        <v>6</v>
      </c>
      <c r="R85" s="16">
        <v>4.8</v>
      </c>
      <c r="S85" s="16">
        <v>4.5</v>
      </c>
      <c r="T85" s="16">
        <v>6</v>
      </c>
      <c r="U85" s="16">
        <v>4.5</v>
      </c>
      <c r="V85" s="16">
        <v>4</v>
      </c>
      <c r="W85" s="16">
        <v>6</v>
      </c>
      <c r="X85" s="16">
        <v>4.3</v>
      </c>
      <c r="Y85" s="16">
        <v>4</v>
      </c>
      <c r="Z85" s="16">
        <v>5</v>
      </c>
      <c r="AA85" s="13">
        <v>4</v>
      </c>
      <c r="AB85" s="13">
        <v>3.5</v>
      </c>
      <c r="AC85" s="13">
        <v>5</v>
      </c>
    </row>
    <row r="86" spans="1:29" ht="14.5" x14ac:dyDescent="0.3">
      <c r="A86" s="33" t="s">
        <v>30</v>
      </c>
      <c r="B86" s="14" t="s">
        <v>36</v>
      </c>
      <c r="C86" s="14" t="s">
        <v>23</v>
      </c>
      <c r="D86" s="33" t="s">
        <v>23</v>
      </c>
      <c r="E86" s="16" t="s">
        <v>47</v>
      </c>
      <c r="F86" s="16" t="s">
        <v>229</v>
      </c>
      <c r="G86" s="13" t="s">
        <v>206</v>
      </c>
      <c r="H86" s="17" t="s">
        <v>201</v>
      </c>
      <c r="I86" s="18" t="s">
        <v>244</v>
      </c>
      <c r="J86" s="13" t="s">
        <v>286</v>
      </c>
      <c r="K86" s="14" t="s">
        <v>90</v>
      </c>
      <c r="L86" s="16">
        <v>5</v>
      </c>
      <c r="M86" s="16">
        <v>4.5</v>
      </c>
      <c r="N86" s="16">
        <v>6</v>
      </c>
      <c r="O86" s="16">
        <v>5</v>
      </c>
      <c r="P86" s="16">
        <v>4.5</v>
      </c>
      <c r="Q86" s="16">
        <v>6</v>
      </c>
      <c r="R86" s="16">
        <v>5</v>
      </c>
      <c r="S86" s="16">
        <v>4.5</v>
      </c>
      <c r="T86" s="16">
        <v>6</v>
      </c>
      <c r="U86" s="16">
        <v>4.8</v>
      </c>
      <c r="V86" s="16">
        <v>4</v>
      </c>
      <c r="W86" s="16">
        <v>6</v>
      </c>
      <c r="X86" s="16">
        <v>4.5</v>
      </c>
      <c r="Y86" s="16">
        <v>4</v>
      </c>
      <c r="Z86" s="16">
        <v>5</v>
      </c>
      <c r="AA86" s="13">
        <v>4</v>
      </c>
      <c r="AB86" s="13">
        <v>3.5</v>
      </c>
      <c r="AC86" s="13">
        <v>5</v>
      </c>
    </row>
    <row r="87" spans="1:29" ht="52" x14ac:dyDescent="0.3">
      <c r="A87" s="33" t="s">
        <v>30</v>
      </c>
      <c r="B87" s="14" t="s">
        <v>295</v>
      </c>
      <c r="C87" s="14" t="s">
        <v>23</v>
      </c>
      <c r="D87" s="33" t="s">
        <v>23</v>
      </c>
      <c r="E87" s="16" t="s">
        <v>62</v>
      </c>
      <c r="F87" s="16" t="s">
        <v>223</v>
      </c>
      <c r="G87" s="13" t="s">
        <v>206</v>
      </c>
      <c r="H87" s="17" t="s">
        <v>201</v>
      </c>
      <c r="I87" s="18" t="s">
        <v>244</v>
      </c>
      <c r="J87" s="13" t="s">
        <v>286</v>
      </c>
      <c r="K87" s="14" t="s">
        <v>245</v>
      </c>
      <c r="L87" s="16">
        <v>-650</v>
      </c>
      <c r="M87" s="16"/>
      <c r="N87" s="16"/>
      <c r="O87" s="16">
        <v>-650</v>
      </c>
      <c r="P87" s="16"/>
      <c r="Q87" s="16"/>
      <c r="R87" s="16">
        <v>-650</v>
      </c>
      <c r="S87" s="16"/>
      <c r="T87" s="16"/>
      <c r="U87" s="16">
        <v>-650</v>
      </c>
      <c r="V87" s="13"/>
      <c r="W87" s="13"/>
      <c r="X87" s="16">
        <v>-650</v>
      </c>
      <c r="Y87" s="16"/>
      <c r="Z87" s="16"/>
      <c r="AA87" s="16">
        <v>-650</v>
      </c>
      <c r="AB87" s="13"/>
      <c r="AC87" s="13"/>
    </row>
    <row r="88" spans="1:29" ht="14.5" x14ac:dyDescent="0.3">
      <c r="A88" s="33" t="s">
        <v>30</v>
      </c>
      <c r="B88" s="14" t="s">
        <v>36</v>
      </c>
      <c r="C88" s="14" t="s">
        <v>23</v>
      </c>
      <c r="D88" s="33" t="s">
        <v>23</v>
      </c>
      <c r="E88" s="16" t="s">
        <v>62</v>
      </c>
      <c r="F88" s="16" t="s">
        <v>223</v>
      </c>
      <c r="G88" s="13" t="s">
        <v>206</v>
      </c>
      <c r="H88" s="17" t="s">
        <v>201</v>
      </c>
      <c r="I88" s="18" t="s">
        <v>244</v>
      </c>
      <c r="J88" s="13" t="s">
        <v>286</v>
      </c>
      <c r="K88" s="14" t="s">
        <v>245</v>
      </c>
      <c r="L88" s="16">
        <v>-650</v>
      </c>
      <c r="M88" s="16"/>
      <c r="N88" s="16"/>
      <c r="O88" s="16">
        <v>-650</v>
      </c>
      <c r="P88" s="16"/>
      <c r="Q88" s="16"/>
      <c r="R88" s="16">
        <v>-650</v>
      </c>
      <c r="S88" s="16"/>
      <c r="T88" s="16"/>
      <c r="U88" s="16">
        <v>-650</v>
      </c>
      <c r="V88" s="13"/>
      <c r="W88" s="13"/>
      <c r="X88" s="16">
        <v>-650</v>
      </c>
      <c r="Y88" s="16"/>
      <c r="Z88" s="16"/>
      <c r="AA88" s="16">
        <v>-650</v>
      </c>
      <c r="AB88" s="13"/>
      <c r="AC88" s="13"/>
    </row>
    <row r="89" spans="1:29" ht="14.5" x14ac:dyDescent="0.35">
      <c r="A89" s="33" t="s">
        <v>30</v>
      </c>
      <c r="B89" s="14" t="s">
        <v>23</v>
      </c>
      <c r="C89" s="14" t="s">
        <v>23</v>
      </c>
      <c r="D89" s="33" t="s">
        <v>23</v>
      </c>
      <c r="E89" s="16" t="s">
        <v>284</v>
      </c>
      <c r="F89" s="16" t="s">
        <v>285</v>
      </c>
      <c r="G89" s="13" t="s">
        <v>206</v>
      </c>
      <c r="H89" s="17" t="s">
        <v>201</v>
      </c>
      <c r="I89" s="5" t="s">
        <v>283</v>
      </c>
      <c r="J89" s="13" t="s">
        <v>287</v>
      </c>
      <c r="K89" s="14" t="s">
        <v>90</v>
      </c>
      <c r="L89" s="16">
        <v>22</v>
      </c>
      <c r="M89" s="16">
        <v>20</v>
      </c>
      <c r="N89" s="16">
        <v>24</v>
      </c>
      <c r="O89" s="16">
        <v>22</v>
      </c>
      <c r="P89" s="16">
        <v>20</v>
      </c>
      <c r="Q89" s="16">
        <v>24</v>
      </c>
      <c r="R89" s="16">
        <v>22</v>
      </c>
      <c r="S89" s="16">
        <v>20</v>
      </c>
      <c r="T89" s="16">
        <v>24</v>
      </c>
      <c r="U89" s="16">
        <v>22</v>
      </c>
      <c r="V89" s="16">
        <v>20</v>
      </c>
      <c r="W89" s="16">
        <v>24</v>
      </c>
      <c r="X89" s="16">
        <v>22</v>
      </c>
      <c r="Y89" s="16">
        <v>20</v>
      </c>
      <c r="Z89" s="16">
        <v>24</v>
      </c>
      <c r="AA89" s="16">
        <v>22</v>
      </c>
      <c r="AB89" s="16">
        <v>20</v>
      </c>
      <c r="AC89" s="16">
        <v>24</v>
      </c>
    </row>
    <row r="90" spans="1:29" ht="14.5" x14ac:dyDescent="0.35">
      <c r="A90" s="33" t="s">
        <v>30</v>
      </c>
      <c r="B90" s="14" t="s">
        <v>23</v>
      </c>
      <c r="C90" s="14" t="s">
        <v>23</v>
      </c>
      <c r="D90" s="33" t="s">
        <v>23</v>
      </c>
      <c r="E90" s="16" t="s">
        <v>254</v>
      </c>
      <c r="F90" s="16" t="s">
        <v>223</v>
      </c>
      <c r="G90" s="13" t="s">
        <v>206</v>
      </c>
      <c r="H90" s="17" t="s">
        <v>201</v>
      </c>
      <c r="I90" s="5" t="s">
        <v>283</v>
      </c>
      <c r="J90" s="13" t="s">
        <v>287</v>
      </c>
      <c r="K90" s="33" t="s">
        <v>90</v>
      </c>
      <c r="L90" s="16">
        <v>240</v>
      </c>
      <c r="M90" s="16">
        <v>220</v>
      </c>
      <c r="N90" s="16">
        <v>260</v>
      </c>
      <c r="O90" s="16">
        <v>240</v>
      </c>
      <c r="P90" s="16">
        <v>220</v>
      </c>
      <c r="Q90" s="16">
        <v>260</v>
      </c>
      <c r="R90" s="16">
        <v>240</v>
      </c>
      <c r="S90" s="16">
        <v>220</v>
      </c>
      <c r="T90" s="16">
        <v>260</v>
      </c>
      <c r="U90" s="16">
        <v>240</v>
      </c>
      <c r="V90" s="16">
        <v>220</v>
      </c>
      <c r="W90" s="16">
        <v>260</v>
      </c>
      <c r="X90" s="16">
        <v>240</v>
      </c>
      <c r="Y90" s="16">
        <v>220</v>
      </c>
      <c r="Z90" s="16">
        <v>260</v>
      </c>
      <c r="AA90" s="16">
        <v>240</v>
      </c>
      <c r="AB90" s="16">
        <v>220</v>
      </c>
      <c r="AC90" s="16">
        <v>260</v>
      </c>
    </row>
    <row r="91" spans="1:29" x14ac:dyDescent="0.3">
      <c r="A91" s="33" t="s">
        <v>30</v>
      </c>
      <c r="B91" s="14" t="s">
        <v>57</v>
      </c>
      <c r="C91" s="14" t="s">
        <v>23</v>
      </c>
      <c r="D91" s="33" t="s">
        <v>23</v>
      </c>
      <c r="E91" s="16" t="s">
        <v>48</v>
      </c>
      <c r="F91" s="16" t="s">
        <v>224</v>
      </c>
      <c r="G91" s="13" t="s">
        <v>204</v>
      </c>
      <c r="H91" s="13" t="s">
        <v>199</v>
      </c>
      <c r="I91" s="13" t="s">
        <v>193</v>
      </c>
      <c r="J91" s="13" t="s">
        <v>194</v>
      </c>
      <c r="K91" s="14" t="s">
        <v>90</v>
      </c>
      <c r="L91" s="16">
        <v>0.75</v>
      </c>
      <c r="M91" s="16">
        <v>0.6</v>
      </c>
      <c r="N91" s="16">
        <v>0.9</v>
      </c>
      <c r="O91" s="16">
        <v>0.75</v>
      </c>
      <c r="P91" s="16">
        <v>0.6</v>
      </c>
      <c r="Q91" s="16">
        <v>0.9</v>
      </c>
      <c r="R91" s="16">
        <v>0.75</v>
      </c>
      <c r="S91" s="16">
        <v>0.6</v>
      </c>
      <c r="T91" s="16">
        <v>0.9</v>
      </c>
      <c r="U91" s="16">
        <v>0.75</v>
      </c>
      <c r="V91" s="16">
        <v>0.6</v>
      </c>
      <c r="W91" s="16">
        <v>0.9</v>
      </c>
      <c r="X91" s="16">
        <v>0.75</v>
      </c>
      <c r="Y91" s="16">
        <v>0.6</v>
      </c>
      <c r="Z91" s="16">
        <v>0.9</v>
      </c>
      <c r="AA91" s="16">
        <v>0.75</v>
      </c>
      <c r="AB91" s="16">
        <v>0.6</v>
      </c>
      <c r="AC91" s="16">
        <v>0.9</v>
      </c>
    </row>
    <row r="92" spans="1:29" x14ac:dyDescent="0.3">
      <c r="A92" s="33" t="s">
        <v>30</v>
      </c>
      <c r="B92" s="14" t="s">
        <v>41</v>
      </c>
      <c r="C92" s="14" t="s">
        <v>23</v>
      </c>
      <c r="D92" s="33" t="s">
        <v>23</v>
      </c>
      <c r="E92" s="16" t="s">
        <v>48</v>
      </c>
      <c r="F92" s="16" t="s">
        <v>224</v>
      </c>
      <c r="G92" s="13" t="s">
        <v>204</v>
      </c>
      <c r="H92" s="13" t="s">
        <v>199</v>
      </c>
      <c r="I92" s="13" t="s">
        <v>193</v>
      </c>
      <c r="J92" s="13" t="s">
        <v>194</v>
      </c>
      <c r="K92" s="33" t="s">
        <v>245</v>
      </c>
      <c r="L92" s="16">
        <v>1</v>
      </c>
      <c r="M92" s="16"/>
      <c r="N92" s="16"/>
      <c r="O92" s="16">
        <v>1</v>
      </c>
      <c r="P92" s="16"/>
      <c r="Q92" s="16"/>
      <c r="R92" s="16">
        <v>1</v>
      </c>
      <c r="S92" s="16"/>
      <c r="T92" s="16"/>
      <c r="U92" s="13">
        <v>0.95</v>
      </c>
      <c r="V92" s="13"/>
      <c r="W92" s="13"/>
      <c r="X92" s="16">
        <v>0.9</v>
      </c>
      <c r="Y92" s="16"/>
      <c r="Z92" s="16"/>
      <c r="AA92" s="13">
        <v>0.85</v>
      </c>
      <c r="AB92" s="13"/>
      <c r="AC92" s="13"/>
    </row>
    <row r="93" spans="1:29" ht="26" x14ac:dyDescent="0.3">
      <c r="A93" s="33" t="s">
        <v>30</v>
      </c>
      <c r="B93" s="14" t="s">
        <v>296</v>
      </c>
      <c r="C93" s="14" t="s">
        <v>23</v>
      </c>
      <c r="D93" s="33" t="s">
        <v>23</v>
      </c>
      <c r="E93" s="16" t="s">
        <v>48</v>
      </c>
      <c r="F93" s="16" t="s">
        <v>224</v>
      </c>
      <c r="G93" s="13" t="s">
        <v>204</v>
      </c>
      <c r="H93" s="13" t="s">
        <v>199</v>
      </c>
      <c r="I93" s="13" t="s">
        <v>193</v>
      </c>
      <c r="J93" s="13" t="s">
        <v>194</v>
      </c>
      <c r="K93" s="14" t="s">
        <v>90</v>
      </c>
      <c r="L93" s="16">
        <v>0.4</v>
      </c>
      <c r="M93" s="16">
        <v>0.35</v>
      </c>
      <c r="N93" s="16">
        <v>0.5</v>
      </c>
      <c r="O93" s="16">
        <v>0.4</v>
      </c>
      <c r="P93" s="16">
        <v>0.35</v>
      </c>
      <c r="Q93" s="16">
        <v>0.5</v>
      </c>
      <c r="R93" s="16">
        <v>0.4</v>
      </c>
      <c r="S93" s="16">
        <v>0.35</v>
      </c>
      <c r="T93" s="16">
        <v>0.5</v>
      </c>
      <c r="U93" s="16">
        <v>0.4</v>
      </c>
      <c r="V93" s="16">
        <v>0.35</v>
      </c>
      <c r="W93" s="16">
        <v>0.5</v>
      </c>
      <c r="X93" s="16">
        <v>0.4</v>
      </c>
      <c r="Y93" s="16">
        <v>0.35</v>
      </c>
      <c r="Z93" s="16">
        <v>0.5</v>
      </c>
      <c r="AA93" s="16">
        <v>0.4</v>
      </c>
      <c r="AB93" s="16">
        <v>0.35</v>
      </c>
      <c r="AC93" s="16">
        <v>0.5</v>
      </c>
    </row>
    <row r="94" spans="1:29" x14ac:dyDescent="0.3">
      <c r="A94" s="33" t="s">
        <v>30</v>
      </c>
      <c r="B94" s="14" t="s">
        <v>84</v>
      </c>
      <c r="C94" s="14" t="s">
        <v>23</v>
      </c>
      <c r="D94" s="33" t="s">
        <v>23</v>
      </c>
      <c r="E94" s="16" t="s">
        <v>48</v>
      </c>
      <c r="F94" s="16" t="s">
        <v>224</v>
      </c>
      <c r="G94" s="13" t="s">
        <v>204</v>
      </c>
      <c r="H94" s="13" t="s">
        <v>199</v>
      </c>
      <c r="I94" s="13" t="s">
        <v>193</v>
      </c>
      <c r="J94" s="13" t="s">
        <v>194</v>
      </c>
      <c r="K94" s="14" t="s">
        <v>245</v>
      </c>
      <c r="L94" s="16">
        <v>0</v>
      </c>
      <c r="M94" s="16"/>
      <c r="N94" s="16"/>
      <c r="O94" s="16">
        <v>0</v>
      </c>
      <c r="P94" s="16"/>
      <c r="Q94" s="16"/>
      <c r="R94" s="16">
        <v>0</v>
      </c>
      <c r="S94" s="16"/>
      <c r="T94" s="16"/>
      <c r="U94" s="13">
        <v>0</v>
      </c>
      <c r="V94" s="13"/>
      <c r="W94" s="13"/>
      <c r="X94" s="16">
        <v>0</v>
      </c>
      <c r="Y94" s="16"/>
      <c r="Z94" s="16"/>
      <c r="AA94" s="13">
        <v>0</v>
      </c>
      <c r="AB94" s="13"/>
      <c r="AC94" s="13"/>
    </row>
    <row r="95" spans="1:29" x14ac:dyDescent="0.3">
      <c r="A95" s="33" t="s">
        <v>30</v>
      </c>
      <c r="B95" s="14" t="s">
        <v>45</v>
      </c>
      <c r="C95" s="14" t="s">
        <v>23</v>
      </c>
      <c r="D95" s="33" t="s">
        <v>23</v>
      </c>
      <c r="E95" s="16" t="s">
        <v>49</v>
      </c>
      <c r="F95" s="16" t="s">
        <v>224</v>
      </c>
      <c r="G95" s="13" t="s">
        <v>204</v>
      </c>
      <c r="H95" s="13" t="s">
        <v>199</v>
      </c>
      <c r="I95" s="13" t="s">
        <v>193</v>
      </c>
      <c r="J95" s="13" t="s">
        <v>194</v>
      </c>
      <c r="K95" s="14" t="s">
        <v>90</v>
      </c>
      <c r="L95" s="16">
        <v>0.75</v>
      </c>
      <c r="M95" s="16">
        <v>0.6</v>
      </c>
      <c r="N95" s="16">
        <v>0.9</v>
      </c>
      <c r="O95" s="16">
        <v>0.75</v>
      </c>
      <c r="P95" s="16">
        <v>0.6</v>
      </c>
      <c r="Q95" s="16">
        <v>0.9</v>
      </c>
      <c r="R95" s="16">
        <v>0.75</v>
      </c>
      <c r="S95" s="16">
        <v>0.6</v>
      </c>
      <c r="T95" s="16">
        <v>0.9</v>
      </c>
      <c r="U95" s="16">
        <v>0.75</v>
      </c>
      <c r="V95" s="16">
        <v>0.6</v>
      </c>
      <c r="W95" s="16">
        <v>0.9</v>
      </c>
      <c r="X95" s="16">
        <v>0.75</v>
      </c>
      <c r="Y95" s="16">
        <v>0.6</v>
      </c>
      <c r="Z95" s="16">
        <v>0.9</v>
      </c>
      <c r="AA95" s="16">
        <v>0.75</v>
      </c>
      <c r="AB95" s="16">
        <v>0.6</v>
      </c>
      <c r="AC95" s="16">
        <v>0.9</v>
      </c>
    </row>
    <row r="96" spans="1:29" x14ac:dyDescent="0.3">
      <c r="A96" s="14" t="s">
        <v>31</v>
      </c>
      <c r="B96" s="14" t="s">
        <v>23</v>
      </c>
      <c r="C96" s="14" t="s">
        <v>171</v>
      </c>
      <c r="D96" s="33" t="s">
        <v>257</v>
      </c>
      <c r="E96" s="16" t="s">
        <v>24</v>
      </c>
      <c r="F96" s="16" t="s">
        <v>232</v>
      </c>
      <c r="G96" s="16" t="s">
        <v>205</v>
      </c>
      <c r="H96" s="13" t="s">
        <v>200</v>
      </c>
      <c r="I96" s="32" t="s">
        <v>182</v>
      </c>
      <c r="J96" s="13" t="s">
        <v>268</v>
      </c>
      <c r="K96" s="14" t="s">
        <v>90</v>
      </c>
      <c r="L96" s="15">
        <f>L100*0.0875</f>
        <v>875</v>
      </c>
      <c r="M96" s="15">
        <f t="shared" ref="M96:N96" si="40">M100*0.0875</f>
        <v>700</v>
      </c>
      <c r="N96" s="15">
        <f t="shared" si="40"/>
        <v>1050</v>
      </c>
      <c r="O96" s="15">
        <f>O100*0.0875</f>
        <v>875</v>
      </c>
      <c r="P96" s="15">
        <f t="shared" ref="P96:Q96" si="41">P100*0.0875</f>
        <v>700</v>
      </c>
      <c r="Q96" s="15">
        <f t="shared" si="41"/>
        <v>1050</v>
      </c>
      <c r="R96" s="15">
        <f>R100*0.0875</f>
        <v>875</v>
      </c>
      <c r="S96" s="15">
        <f t="shared" ref="S96:AC96" si="42">S100*0.0875</f>
        <v>700</v>
      </c>
      <c r="T96" s="15">
        <f t="shared" si="42"/>
        <v>1050</v>
      </c>
      <c r="U96" s="15">
        <f t="shared" si="42"/>
        <v>831.25</v>
      </c>
      <c r="V96" s="15">
        <f t="shared" si="42"/>
        <v>700</v>
      </c>
      <c r="W96" s="15">
        <f t="shared" si="42"/>
        <v>1050</v>
      </c>
      <c r="X96" s="15">
        <f t="shared" si="42"/>
        <v>787.5</v>
      </c>
      <c r="Y96" s="15">
        <f t="shared" si="42"/>
        <v>612.5</v>
      </c>
      <c r="Z96" s="15">
        <f t="shared" si="42"/>
        <v>962.49999999999989</v>
      </c>
      <c r="AA96" s="15">
        <f t="shared" si="42"/>
        <v>743.75</v>
      </c>
      <c r="AB96" s="15">
        <f t="shared" si="42"/>
        <v>612.5</v>
      </c>
      <c r="AC96" s="15">
        <f t="shared" si="42"/>
        <v>962.49999999999989</v>
      </c>
    </row>
    <row r="97" spans="1:29" x14ac:dyDescent="0.3">
      <c r="A97" s="33" t="s">
        <v>31</v>
      </c>
      <c r="B97" s="14" t="s">
        <v>23</v>
      </c>
      <c r="C97" s="14" t="s">
        <v>172</v>
      </c>
      <c r="D97" s="33" t="s">
        <v>257</v>
      </c>
      <c r="E97" s="16" t="s">
        <v>24</v>
      </c>
      <c r="F97" s="16" t="s">
        <v>232</v>
      </c>
      <c r="G97" s="16" t="s">
        <v>205</v>
      </c>
      <c r="H97" s="13" t="s">
        <v>200</v>
      </c>
      <c r="I97" s="32" t="s">
        <v>182</v>
      </c>
      <c r="J97" s="13" t="s">
        <v>268</v>
      </c>
      <c r="K97" s="14" t="s">
        <v>90</v>
      </c>
      <c r="L97" s="15">
        <f>L100*0.1875</f>
        <v>1875</v>
      </c>
      <c r="M97" s="15">
        <f t="shared" ref="M97:N97" si="43">M100*0.1875</f>
        <v>1500</v>
      </c>
      <c r="N97" s="15">
        <f t="shared" si="43"/>
        <v>2250</v>
      </c>
      <c r="O97" s="15">
        <f>O100*0.1875</f>
        <v>1875</v>
      </c>
      <c r="P97" s="15">
        <f t="shared" ref="P97:Q97" si="44">P100*0.1875</f>
        <v>1500</v>
      </c>
      <c r="Q97" s="15">
        <f t="shared" si="44"/>
        <v>2250</v>
      </c>
      <c r="R97" s="15">
        <f>R100*0.1875</f>
        <v>1875</v>
      </c>
      <c r="S97" s="15">
        <f t="shared" ref="S97:AC97" si="45">S100*0.1875</f>
        <v>1500</v>
      </c>
      <c r="T97" s="15">
        <f t="shared" si="45"/>
        <v>2250</v>
      </c>
      <c r="U97" s="15">
        <f t="shared" si="45"/>
        <v>1781.25</v>
      </c>
      <c r="V97" s="15">
        <f t="shared" si="45"/>
        <v>1500</v>
      </c>
      <c r="W97" s="15">
        <f t="shared" si="45"/>
        <v>2250</v>
      </c>
      <c r="X97" s="15">
        <f t="shared" si="45"/>
        <v>1687.5</v>
      </c>
      <c r="Y97" s="15">
        <f t="shared" si="45"/>
        <v>1312.5</v>
      </c>
      <c r="Z97" s="15">
        <f t="shared" si="45"/>
        <v>2062.5</v>
      </c>
      <c r="AA97" s="15">
        <f t="shared" si="45"/>
        <v>1593.75</v>
      </c>
      <c r="AB97" s="15">
        <f t="shared" si="45"/>
        <v>1312.5</v>
      </c>
      <c r="AC97" s="15">
        <f t="shared" si="45"/>
        <v>2062.5</v>
      </c>
    </row>
    <row r="98" spans="1:29" x14ac:dyDescent="0.3">
      <c r="A98" s="33" t="s">
        <v>31</v>
      </c>
      <c r="B98" s="14" t="s">
        <v>23</v>
      </c>
      <c r="C98" s="14" t="s">
        <v>173</v>
      </c>
      <c r="D98" s="33" t="s">
        <v>257</v>
      </c>
      <c r="E98" s="16" t="s">
        <v>24</v>
      </c>
      <c r="F98" s="16" t="s">
        <v>232</v>
      </c>
      <c r="G98" s="16" t="s">
        <v>205</v>
      </c>
      <c r="H98" s="13" t="s">
        <v>200</v>
      </c>
      <c r="I98" s="32" t="s">
        <v>182</v>
      </c>
      <c r="J98" s="13" t="s">
        <v>268</v>
      </c>
      <c r="K98" s="14" t="s">
        <v>90</v>
      </c>
      <c r="L98" s="16">
        <f>L100*0.45</f>
        <v>4500</v>
      </c>
      <c r="M98" s="16">
        <f t="shared" ref="M98:N98" si="46">M100*0.45</f>
        <v>3600</v>
      </c>
      <c r="N98" s="16">
        <f t="shared" si="46"/>
        <v>5400</v>
      </c>
      <c r="O98" s="16">
        <f>O100*0.45</f>
        <v>4500</v>
      </c>
      <c r="P98" s="16">
        <f t="shared" ref="P98:Q98" si="47">P100*0.45</f>
        <v>3600</v>
      </c>
      <c r="Q98" s="16">
        <f t="shared" si="47"/>
        <v>5400</v>
      </c>
      <c r="R98" s="16">
        <f>R100*0.45</f>
        <v>4500</v>
      </c>
      <c r="S98" s="16">
        <f t="shared" ref="S98:AC98" si="48">S100*0.45</f>
        <v>3600</v>
      </c>
      <c r="T98" s="16">
        <f t="shared" si="48"/>
        <v>5400</v>
      </c>
      <c r="U98" s="16">
        <f t="shared" si="48"/>
        <v>4275</v>
      </c>
      <c r="V98" s="16">
        <f t="shared" si="48"/>
        <v>3600</v>
      </c>
      <c r="W98" s="16">
        <f t="shared" si="48"/>
        <v>5400</v>
      </c>
      <c r="X98" s="16">
        <f t="shared" si="48"/>
        <v>4050</v>
      </c>
      <c r="Y98" s="16">
        <f t="shared" si="48"/>
        <v>3150</v>
      </c>
      <c r="Z98" s="16">
        <f t="shared" si="48"/>
        <v>4950</v>
      </c>
      <c r="AA98" s="16">
        <f t="shared" si="48"/>
        <v>3825</v>
      </c>
      <c r="AB98" s="16">
        <f t="shared" si="48"/>
        <v>3150</v>
      </c>
      <c r="AC98" s="16">
        <f t="shared" si="48"/>
        <v>4950</v>
      </c>
    </row>
    <row r="99" spans="1:29" x14ac:dyDescent="0.3">
      <c r="A99" s="33" t="s">
        <v>31</v>
      </c>
      <c r="B99" s="14" t="s">
        <v>23</v>
      </c>
      <c r="C99" s="14" t="s">
        <v>255</v>
      </c>
      <c r="D99" s="33" t="s">
        <v>258</v>
      </c>
      <c r="E99" s="16" t="s">
        <v>24</v>
      </c>
      <c r="F99" s="16" t="s">
        <v>232</v>
      </c>
      <c r="G99" s="16" t="s">
        <v>205</v>
      </c>
      <c r="H99" s="13" t="s">
        <v>200</v>
      </c>
      <c r="I99" s="32" t="s">
        <v>182</v>
      </c>
      <c r="J99" s="13" t="s">
        <v>268</v>
      </c>
      <c r="K99" s="14" t="s">
        <v>90</v>
      </c>
      <c r="L99" s="16">
        <f>L100*0.65</f>
        <v>6500</v>
      </c>
      <c r="M99" s="16">
        <f t="shared" ref="M99" si="49">M100*0.65</f>
        <v>5200</v>
      </c>
      <c r="N99" s="16">
        <f t="shared" ref="N99" si="50">N100*0.65</f>
        <v>7800</v>
      </c>
      <c r="O99" s="16">
        <f>O100*0.65</f>
        <v>6500</v>
      </c>
      <c r="P99" s="16">
        <f t="shared" ref="P99" si="51">P100*0.65</f>
        <v>5200</v>
      </c>
      <c r="Q99" s="16">
        <f t="shared" ref="Q99" si="52">Q100*0.65</f>
        <v>7800</v>
      </c>
      <c r="R99" s="16">
        <f>R100*0.65</f>
        <v>6500</v>
      </c>
      <c r="S99" s="16">
        <f t="shared" ref="S99:AC99" si="53">S100*0.65</f>
        <v>5200</v>
      </c>
      <c r="T99" s="16">
        <f t="shared" si="53"/>
        <v>7800</v>
      </c>
      <c r="U99" s="16">
        <f t="shared" si="53"/>
        <v>6175</v>
      </c>
      <c r="V99" s="16">
        <f t="shared" si="53"/>
        <v>5200</v>
      </c>
      <c r="W99" s="16">
        <f t="shared" si="53"/>
        <v>7800</v>
      </c>
      <c r="X99" s="16">
        <f t="shared" si="53"/>
        <v>5850</v>
      </c>
      <c r="Y99" s="16">
        <f t="shared" si="53"/>
        <v>4550</v>
      </c>
      <c r="Z99" s="16">
        <f t="shared" si="53"/>
        <v>7150</v>
      </c>
      <c r="AA99" s="16">
        <f t="shared" si="53"/>
        <v>5525</v>
      </c>
      <c r="AB99" s="16">
        <f t="shared" si="53"/>
        <v>4550</v>
      </c>
      <c r="AC99" s="16">
        <f t="shared" si="53"/>
        <v>7150</v>
      </c>
    </row>
    <row r="100" spans="1:29" x14ac:dyDescent="0.3">
      <c r="A100" s="33" t="s">
        <v>31</v>
      </c>
      <c r="B100" s="14" t="s">
        <v>23</v>
      </c>
      <c r="C100" s="14" t="s">
        <v>174</v>
      </c>
      <c r="D100" s="33" t="s">
        <v>261</v>
      </c>
      <c r="E100" s="16" t="s">
        <v>24</v>
      </c>
      <c r="F100" s="16" t="s">
        <v>232</v>
      </c>
      <c r="G100" s="16" t="s">
        <v>205</v>
      </c>
      <c r="H100" s="13" t="s">
        <v>200</v>
      </c>
      <c r="I100" s="32" t="s">
        <v>182</v>
      </c>
      <c r="J100" s="13"/>
      <c r="K100" s="14" t="s">
        <v>90</v>
      </c>
      <c r="L100" s="16">
        <v>10000</v>
      </c>
      <c r="M100" s="16">
        <v>8000</v>
      </c>
      <c r="N100" s="16">
        <v>12000</v>
      </c>
      <c r="O100" s="16">
        <v>10000</v>
      </c>
      <c r="P100" s="16">
        <v>8000</v>
      </c>
      <c r="Q100" s="16">
        <v>12000</v>
      </c>
      <c r="R100" s="16">
        <v>10000</v>
      </c>
      <c r="S100" s="16">
        <v>8000</v>
      </c>
      <c r="T100" s="16">
        <v>12000</v>
      </c>
      <c r="U100" s="26">
        <v>9500</v>
      </c>
      <c r="V100" s="13">
        <v>8000</v>
      </c>
      <c r="W100" s="13">
        <v>12000</v>
      </c>
      <c r="X100" s="16">
        <v>9000</v>
      </c>
      <c r="Y100" s="16">
        <v>7000</v>
      </c>
      <c r="Z100" s="16">
        <v>11000</v>
      </c>
      <c r="AA100" s="26">
        <v>8500</v>
      </c>
      <c r="AB100" s="13">
        <v>7000</v>
      </c>
      <c r="AC100" s="13">
        <v>11000</v>
      </c>
    </row>
    <row r="101" spans="1:29" ht="26" x14ac:dyDescent="0.3">
      <c r="A101" s="33" t="s">
        <v>31</v>
      </c>
      <c r="B101" s="33" t="s">
        <v>23</v>
      </c>
      <c r="C101" s="33" t="s">
        <v>259</v>
      </c>
      <c r="D101" s="33" t="s">
        <v>260</v>
      </c>
      <c r="E101" s="16" t="s">
        <v>24</v>
      </c>
      <c r="F101" s="16" t="s">
        <v>232</v>
      </c>
      <c r="G101" s="16" t="s">
        <v>205</v>
      </c>
      <c r="H101" s="13" t="s">
        <v>200</v>
      </c>
      <c r="I101" s="32" t="s">
        <v>182</v>
      </c>
      <c r="J101" s="13" t="s">
        <v>267</v>
      </c>
      <c r="K101" s="33" t="s">
        <v>90</v>
      </c>
      <c r="L101" s="16">
        <v>10000</v>
      </c>
      <c r="M101" s="16">
        <v>8000</v>
      </c>
      <c r="N101" s="16">
        <v>12000</v>
      </c>
      <c r="O101" s="16">
        <v>10000</v>
      </c>
      <c r="P101" s="16">
        <v>8000</v>
      </c>
      <c r="Q101" s="16">
        <v>12000</v>
      </c>
      <c r="R101" s="16">
        <v>10000</v>
      </c>
      <c r="S101" s="16">
        <v>8000</v>
      </c>
      <c r="T101" s="16">
        <v>12000</v>
      </c>
      <c r="U101" s="26">
        <v>9500</v>
      </c>
      <c r="V101" s="13">
        <v>8000</v>
      </c>
      <c r="W101" s="13">
        <v>12000</v>
      </c>
      <c r="X101" s="16">
        <v>9000</v>
      </c>
      <c r="Y101" s="16">
        <v>7000</v>
      </c>
      <c r="Z101" s="16">
        <v>11000</v>
      </c>
      <c r="AA101" s="26">
        <v>8500</v>
      </c>
      <c r="AB101" s="13">
        <v>7000</v>
      </c>
      <c r="AC101" s="13">
        <v>11000</v>
      </c>
    </row>
    <row r="102" spans="1:29" x14ac:dyDescent="0.3">
      <c r="A102" s="33" t="s">
        <v>31</v>
      </c>
      <c r="B102" s="14" t="s">
        <v>23</v>
      </c>
      <c r="C102" s="14" t="s">
        <v>171</v>
      </c>
      <c r="D102" s="33" t="s">
        <v>257</v>
      </c>
      <c r="E102" s="16" t="s">
        <v>25</v>
      </c>
      <c r="F102" s="16" t="s">
        <v>232</v>
      </c>
      <c r="G102" s="16" t="s">
        <v>205</v>
      </c>
      <c r="H102" s="13" t="s">
        <v>200</v>
      </c>
      <c r="I102" s="13"/>
      <c r="J102" s="13" t="s">
        <v>177</v>
      </c>
      <c r="K102" s="14" t="s">
        <v>90</v>
      </c>
      <c r="L102" s="15">
        <f>L106*0.0875</f>
        <v>43.75</v>
      </c>
      <c r="M102" s="15">
        <f t="shared" ref="M102:N102" si="54">M106*0.0875</f>
        <v>35</v>
      </c>
      <c r="N102" s="15">
        <f t="shared" si="54"/>
        <v>52.5</v>
      </c>
      <c r="O102" s="15">
        <f>O106*0.0875</f>
        <v>43.75</v>
      </c>
      <c r="P102" s="15">
        <f t="shared" ref="P102:Q102" si="55">P106*0.0875</f>
        <v>35</v>
      </c>
      <c r="Q102" s="15">
        <f t="shared" si="55"/>
        <v>52.5</v>
      </c>
      <c r="R102" s="15">
        <f>R106*0.0875</f>
        <v>43.75</v>
      </c>
      <c r="S102" s="15">
        <f t="shared" ref="S102:AC102" si="56">S106*0.0875</f>
        <v>35</v>
      </c>
      <c r="T102" s="15">
        <f t="shared" si="56"/>
        <v>52.5</v>
      </c>
      <c r="U102" s="15">
        <f t="shared" si="56"/>
        <v>43.75</v>
      </c>
      <c r="V102" s="15">
        <f t="shared" si="56"/>
        <v>35</v>
      </c>
      <c r="W102" s="15">
        <f t="shared" si="56"/>
        <v>52.5</v>
      </c>
      <c r="X102" s="15">
        <f t="shared" si="56"/>
        <v>41.5625</v>
      </c>
      <c r="Y102" s="15">
        <f t="shared" si="56"/>
        <v>31.499999999999996</v>
      </c>
      <c r="Z102" s="15">
        <f t="shared" si="56"/>
        <v>52.5</v>
      </c>
      <c r="AA102" s="15">
        <f t="shared" si="56"/>
        <v>41.5625</v>
      </c>
      <c r="AB102" s="15">
        <f t="shared" si="56"/>
        <v>31.499999999999996</v>
      </c>
      <c r="AC102" s="15">
        <f t="shared" si="56"/>
        <v>52.5</v>
      </c>
    </row>
    <row r="103" spans="1:29" x14ac:dyDescent="0.3">
      <c r="A103" s="33" t="s">
        <v>31</v>
      </c>
      <c r="B103" s="14" t="s">
        <v>23</v>
      </c>
      <c r="C103" s="14" t="s">
        <v>172</v>
      </c>
      <c r="D103" s="33" t="s">
        <v>257</v>
      </c>
      <c r="E103" s="16" t="s">
        <v>25</v>
      </c>
      <c r="F103" s="16" t="s">
        <v>232</v>
      </c>
      <c r="G103" s="16" t="s">
        <v>205</v>
      </c>
      <c r="H103" s="13" t="s">
        <v>200</v>
      </c>
      <c r="I103" s="13"/>
      <c r="J103" s="13" t="s">
        <v>177</v>
      </c>
      <c r="K103" s="14" t="s">
        <v>90</v>
      </c>
      <c r="L103" s="15">
        <f>L106*0.1875</f>
        <v>93.75</v>
      </c>
      <c r="M103" s="15">
        <f t="shared" ref="M103:N103" si="57">M106*0.1875</f>
        <v>75</v>
      </c>
      <c r="N103" s="15">
        <f t="shared" si="57"/>
        <v>112.5</v>
      </c>
      <c r="O103" s="15">
        <f>O106*0.1875</f>
        <v>93.75</v>
      </c>
      <c r="P103" s="15">
        <f t="shared" ref="P103:Q103" si="58">P106*0.1875</f>
        <v>75</v>
      </c>
      <c r="Q103" s="15">
        <f t="shared" si="58"/>
        <v>112.5</v>
      </c>
      <c r="R103" s="15">
        <f>R106*0.1875</f>
        <v>93.75</v>
      </c>
      <c r="S103" s="15">
        <f t="shared" ref="S103:AC103" si="59">S106*0.1875</f>
        <v>75</v>
      </c>
      <c r="T103" s="15">
        <f t="shared" si="59"/>
        <v>112.5</v>
      </c>
      <c r="U103" s="15">
        <f t="shared" si="59"/>
        <v>93.75</v>
      </c>
      <c r="V103" s="15">
        <f t="shared" si="59"/>
        <v>75</v>
      </c>
      <c r="W103" s="15">
        <f t="shared" si="59"/>
        <v>112.5</v>
      </c>
      <c r="X103" s="15">
        <f t="shared" si="59"/>
        <v>89.0625</v>
      </c>
      <c r="Y103" s="15">
        <f t="shared" si="59"/>
        <v>67.5</v>
      </c>
      <c r="Z103" s="15">
        <f t="shared" si="59"/>
        <v>112.5</v>
      </c>
      <c r="AA103" s="15">
        <f t="shared" si="59"/>
        <v>89.0625</v>
      </c>
      <c r="AB103" s="15">
        <f t="shared" si="59"/>
        <v>67.5</v>
      </c>
      <c r="AC103" s="15">
        <f t="shared" si="59"/>
        <v>112.5</v>
      </c>
    </row>
    <row r="104" spans="1:29" x14ac:dyDescent="0.3">
      <c r="A104" s="33" t="s">
        <v>31</v>
      </c>
      <c r="B104" s="14" t="s">
        <v>23</v>
      </c>
      <c r="C104" s="14" t="s">
        <v>173</v>
      </c>
      <c r="D104" s="33" t="s">
        <v>257</v>
      </c>
      <c r="E104" s="16" t="s">
        <v>25</v>
      </c>
      <c r="F104" s="16" t="s">
        <v>232</v>
      </c>
      <c r="G104" s="16" t="s">
        <v>205</v>
      </c>
      <c r="H104" s="13" t="s">
        <v>200</v>
      </c>
      <c r="I104" s="13"/>
      <c r="J104" s="13" t="s">
        <v>177</v>
      </c>
      <c r="K104" s="14" t="s">
        <v>90</v>
      </c>
      <c r="L104" s="15">
        <f>L106*0.45</f>
        <v>225</v>
      </c>
      <c r="M104" s="15">
        <f t="shared" ref="M104:N104" si="60">M106*0.45</f>
        <v>180</v>
      </c>
      <c r="N104" s="15">
        <f t="shared" si="60"/>
        <v>270</v>
      </c>
      <c r="O104" s="15">
        <f>O106*0.45</f>
        <v>225</v>
      </c>
      <c r="P104" s="15">
        <f t="shared" ref="P104:Q104" si="61">P106*0.45</f>
        <v>180</v>
      </c>
      <c r="Q104" s="15">
        <f t="shared" si="61"/>
        <v>270</v>
      </c>
      <c r="R104" s="15">
        <f>R106*0.45</f>
        <v>225</v>
      </c>
      <c r="S104" s="15">
        <f t="shared" ref="S104:AC104" si="62">S106*0.45</f>
        <v>180</v>
      </c>
      <c r="T104" s="15">
        <f t="shared" si="62"/>
        <v>270</v>
      </c>
      <c r="U104" s="15">
        <f t="shared" si="62"/>
        <v>225</v>
      </c>
      <c r="V104" s="15">
        <f t="shared" si="62"/>
        <v>180</v>
      </c>
      <c r="W104" s="15">
        <f t="shared" si="62"/>
        <v>270</v>
      </c>
      <c r="X104" s="15">
        <f t="shared" si="62"/>
        <v>213.75</v>
      </c>
      <c r="Y104" s="15">
        <f t="shared" si="62"/>
        <v>162</v>
      </c>
      <c r="Z104" s="15">
        <f t="shared" si="62"/>
        <v>270</v>
      </c>
      <c r="AA104" s="15">
        <f t="shared" si="62"/>
        <v>213.75</v>
      </c>
      <c r="AB104" s="15">
        <f t="shared" si="62"/>
        <v>162</v>
      </c>
      <c r="AC104" s="15">
        <f t="shared" si="62"/>
        <v>270</v>
      </c>
    </row>
    <row r="105" spans="1:29" x14ac:dyDescent="0.3">
      <c r="A105" s="33" t="s">
        <v>31</v>
      </c>
      <c r="B105" s="14" t="s">
        <v>23</v>
      </c>
      <c r="C105" s="14" t="s">
        <v>255</v>
      </c>
      <c r="D105" s="33" t="s">
        <v>258</v>
      </c>
      <c r="E105" s="16" t="s">
        <v>25</v>
      </c>
      <c r="F105" s="16" t="s">
        <v>232</v>
      </c>
      <c r="G105" s="16" t="s">
        <v>205</v>
      </c>
      <c r="H105" s="13" t="s">
        <v>200</v>
      </c>
      <c r="I105" s="13"/>
      <c r="J105" s="13" t="s">
        <v>177</v>
      </c>
      <c r="K105" s="14" t="s">
        <v>90</v>
      </c>
      <c r="L105" s="15">
        <f>L106*0.65</f>
        <v>325</v>
      </c>
      <c r="M105" s="15">
        <f t="shared" ref="M105" si="63">M106*0.65</f>
        <v>260</v>
      </c>
      <c r="N105" s="15">
        <f t="shared" ref="N105" si="64">N106*0.65</f>
        <v>390</v>
      </c>
      <c r="O105" s="15">
        <f>O106*0.65</f>
        <v>325</v>
      </c>
      <c r="P105" s="15">
        <f t="shared" ref="P105" si="65">P106*0.65</f>
        <v>260</v>
      </c>
      <c r="Q105" s="15">
        <f t="shared" ref="Q105" si="66">Q106*0.65</f>
        <v>390</v>
      </c>
      <c r="R105" s="15">
        <f>R106*0.65</f>
        <v>325</v>
      </c>
      <c r="S105" s="15">
        <f t="shared" ref="S105" si="67">S106*0.65</f>
        <v>260</v>
      </c>
      <c r="T105" s="15">
        <f t="shared" ref="T105" si="68">T106*0.65</f>
        <v>390</v>
      </c>
      <c r="U105" s="15">
        <f t="shared" ref="U105" si="69">U106*0.65</f>
        <v>325</v>
      </c>
      <c r="V105" s="15">
        <f t="shared" ref="V105" si="70">V106*0.65</f>
        <v>260</v>
      </c>
      <c r="W105" s="15">
        <f t="shared" ref="W105" si="71">W106*0.65</f>
        <v>390</v>
      </c>
      <c r="X105" s="15">
        <f t="shared" ref="X105" si="72">X106*0.65</f>
        <v>308.75</v>
      </c>
      <c r="Y105" s="15">
        <f t="shared" ref="Y105" si="73">Y106*0.65</f>
        <v>234</v>
      </c>
      <c r="Z105" s="15">
        <f t="shared" ref="Z105" si="74">Z106*0.65</f>
        <v>390</v>
      </c>
      <c r="AA105" s="15">
        <f t="shared" ref="AA105" si="75">AA106*0.65</f>
        <v>308.75</v>
      </c>
      <c r="AB105" s="15">
        <f t="shared" ref="AB105" si="76">AB106*0.65</f>
        <v>234</v>
      </c>
      <c r="AC105" s="15">
        <f t="shared" ref="AC105" si="77">AC106*0.65</f>
        <v>390</v>
      </c>
    </row>
    <row r="106" spans="1:29" x14ac:dyDescent="0.3">
      <c r="A106" s="33" t="s">
        <v>31</v>
      </c>
      <c r="B106" s="14" t="s">
        <v>23</v>
      </c>
      <c r="C106" s="14" t="s">
        <v>174</v>
      </c>
      <c r="D106" s="33" t="s">
        <v>261</v>
      </c>
      <c r="E106" s="16" t="s">
        <v>25</v>
      </c>
      <c r="F106" s="16" t="s">
        <v>232</v>
      </c>
      <c r="G106" s="16" t="s">
        <v>205</v>
      </c>
      <c r="H106" s="13" t="s">
        <v>200</v>
      </c>
      <c r="I106" s="13"/>
      <c r="J106" s="13" t="s">
        <v>177</v>
      </c>
      <c r="K106" s="14" t="s">
        <v>90</v>
      </c>
      <c r="L106" s="16">
        <v>500</v>
      </c>
      <c r="M106" s="16">
        <f t="shared" ref="M106:M107" si="78">L106-100</f>
        <v>400</v>
      </c>
      <c r="N106" s="16">
        <f t="shared" ref="N106:N107" si="79">L106+100</f>
        <v>600</v>
      </c>
      <c r="O106" s="16">
        <v>500</v>
      </c>
      <c r="P106" s="16">
        <f t="shared" ref="P106:P107" si="80">O106-100</f>
        <v>400</v>
      </c>
      <c r="Q106" s="16">
        <f t="shared" ref="Q106:Q107" si="81">O106+100</f>
        <v>600</v>
      </c>
      <c r="R106" s="16">
        <v>500</v>
      </c>
      <c r="S106" s="16">
        <f t="shared" ref="S106" si="82">R106-100</f>
        <v>400</v>
      </c>
      <c r="T106" s="16">
        <f t="shared" ref="T106" si="83">R106+100</f>
        <v>600</v>
      </c>
      <c r="U106" s="16">
        <v>500</v>
      </c>
      <c r="V106" s="16">
        <f t="shared" ref="V106:V112" si="84">U106-100</f>
        <v>400</v>
      </c>
      <c r="W106" s="16">
        <f t="shared" ref="W106:W112" si="85">U106+100</f>
        <v>600</v>
      </c>
      <c r="X106" s="16">
        <f t="shared" ref="X106:X112" si="86">R106*0.95</f>
        <v>475</v>
      </c>
      <c r="Y106" s="16">
        <f t="shared" ref="Y106:Y112" si="87">S106*0.9</f>
        <v>360</v>
      </c>
      <c r="Z106" s="16">
        <f t="shared" ref="Z106:Z112" si="88">T106</f>
        <v>600</v>
      </c>
      <c r="AA106" s="16">
        <f t="shared" ref="AA106:AA112" si="89">U106*0.95</f>
        <v>475</v>
      </c>
      <c r="AB106" s="16">
        <f t="shared" ref="AB106:AB112" si="90">V106*0.9</f>
        <v>360</v>
      </c>
      <c r="AC106" s="16">
        <f t="shared" ref="AC106:AC112" si="91">W106</f>
        <v>600</v>
      </c>
    </row>
    <row r="107" spans="1:29" ht="26" x14ac:dyDescent="0.3">
      <c r="A107" s="33" t="s">
        <v>31</v>
      </c>
      <c r="B107" s="33" t="s">
        <v>23</v>
      </c>
      <c r="C107" s="33" t="s">
        <v>259</v>
      </c>
      <c r="D107" s="33" t="s">
        <v>260</v>
      </c>
      <c r="E107" s="16" t="s">
        <v>25</v>
      </c>
      <c r="F107" s="16" t="s">
        <v>232</v>
      </c>
      <c r="G107" s="16" t="s">
        <v>205</v>
      </c>
      <c r="H107" s="13" t="s">
        <v>200</v>
      </c>
      <c r="I107" s="13"/>
      <c r="J107" s="13" t="s">
        <v>269</v>
      </c>
      <c r="K107" s="33" t="s">
        <v>90</v>
      </c>
      <c r="L107" s="16">
        <v>500</v>
      </c>
      <c r="M107" s="16">
        <f t="shared" si="78"/>
        <v>400</v>
      </c>
      <c r="N107" s="16">
        <f t="shared" si="79"/>
        <v>600</v>
      </c>
      <c r="O107" s="16">
        <v>500</v>
      </c>
      <c r="P107" s="16">
        <f t="shared" si="80"/>
        <v>400</v>
      </c>
      <c r="Q107" s="16">
        <f t="shared" si="81"/>
        <v>600</v>
      </c>
      <c r="R107" s="16">
        <v>500</v>
      </c>
      <c r="S107" s="16">
        <f t="shared" ref="S107" si="92">R107-100</f>
        <v>400</v>
      </c>
      <c r="T107" s="16">
        <f t="shared" ref="T107" si="93">R107+100</f>
        <v>600</v>
      </c>
      <c r="U107" s="16">
        <v>500</v>
      </c>
      <c r="V107" s="16">
        <f t="shared" ref="V107" si="94">U107-100</f>
        <v>400</v>
      </c>
      <c r="W107" s="16">
        <f t="shared" ref="W107" si="95">U107+100</f>
        <v>600</v>
      </c>
      <c r="X107" s="16">
        <f t="shared" ref="X107" si="96">R107*0.95</f>
        <v>475</v>
      </c>
      <c r="Y107" s="16">
        <f t="shared" ref="Y107" si="97">S107*0.9</f>
        <v>360</v>
      </c>
      <c r="Z107" s="16">
        <f t="shared" ref="Z107" si="98">T107</f>
        <v>600</v>
      </c>
      <c r="AA107" s="16">
        <f t="shared" ref="AA107" si="99">U107*0.95</f>
        <v>475</v>
      </c>
      <c r="AB107" s="16">
        <f t="shared" ref="AB107" si="100">V107*0.9</f>
        <v>360</v>
      </c>
      <c r="AC107" s="16">
        <f t="shared" ref="AC107" si="101">W107</f>
        <v>600</v>
      </c>
    </row>
    <row r="108" spans="1:29" x14ac:dyDescent="0.3">
      <c r="A108" s="33" t="s">
        <v>31</v>
      </c>
      <c r="B108" s="14" t="s">
        <v>23</v>
      </c>
      <c r="C108" s="14" t="s">
        <v>171</v>
      </c>
      <c r="D108" s="33" t="s">
        <v>257</v>
      </c>
      <c r="E108" s="16" t="s">
        <v>26</v>
      </c>
      <c r="F108" s="16" t="s">
        <v>232</v>
      </c>
      <c r="G108" s="16" t="s">
        <v>205</v>
      </c>
      <c r="H108" s="13" t="s">
        <v>200</v>
      </c>
      <c r="I108" s="13"/>
      <c r="J108" s="13" t="s">
        <v>177</v>
      </c>
      <c r="K108" s="14" t="s">
        <v>90</v>
      </c>
      <c r="L108" s="15">
        <f>L112*0.0875</f>
        <v>43.75</v>
      </c>
      <c r="M108" s="15">
        <f t="shared" ref="M108:N108" si="102">M112*0.0875</f>
        <v>35</v>
      </c>
      <c r="N108" s="15">
        <f t="shared" si="102"/>
        <v>52.5</v>
      </c>
      <c r="O108" s="15">
        <f>O112*0.0875</f>
        <v>43.75</v>
      </c>
      <c r="P108" s="15">
        <f t="shared" ref="P108:Q108" si="103">P112*0.0875</f>
        <v>35</v>
      </c>
      <c r="Q108" s="15">
        <f t="shared" si="103"/>
        <v>52.5</v>
      </c>
      <c r="R108" s="15">
        <f>R112*0.0875</f>
        <v>43.75</v>
      </c>
      <c r="S108" s="15">
        <f t="shared" ref="S108:AC108" si="104">S112*0.0875</f>
        <v>35</v>
      </c>
      <c r="T108" s="15">
        <f t="shared" si="104"/>
        <v>52.5</v>
      </c>
      <c r="U108" s="15">
        <f t="shared" si="104"/>
        <v>43.75</v>
      </c>
      <c r="V108" s="15">
        <f t="shared" si="104"/>
        <v>35</v>
      </c>
      <c r="W108" s="15">
        <f t="shared" si="104"/>
        <v>52.5</v>
      </c>
      <c r="X108" s="15">
        <f t="shared" si="104"/>
        <v>41.5625</v>
      </c>
      <c r="Y108" s="15">
        <f t="shared" si="104"/>
        <v>31.499999999999996</v>
      </c>
      <c r="Z108" s="15">
        <f t="shared" si="104"/>
        <v>52.5</v>
      </c>
      <c r="AA108" s="15">
        <f t="shared" si="104"/>
        <v>41.5625</v>
      </c>
      <c r="AB108" s="15">
        <f t="shared" si="104"/>
        <v>31.499999999999996</v>
      </c>
      <c r="AC108" s="15">
        <f t="shared" si="104"/>
        <v>52.5</v>
      </c>
    </row>
    <row r="109" spans="1:29" x14ac:dyDescent="0.3">
      <c r="A109" s="33" t="s">
        <v>31</v>
      </c>
      <c r="B109" s="14" t="s">
        <v>23</v>
      </c>
      <c r="C109" s="14" t="s">
        <v>172</v>
      </c>
      <c r="D109" s="33" t="s">
        <v>257</v>
      </c>
      <c r="E109" s="16" t="s">
        <v>26</v>
      </c>
      <c r="F109" s="16" t="s">
        <v>232</v>
      </c>
      <c r="G109" s="16" t="s">
        <v>205</v>
      </c>
      <c r="H109" s="13" t="s">
        <v>200</v>
      </c>
      <c r="I109" s="13"/>
      <c r="J109" s="13" t="s">
        <v>177</v>
      </c>
      <c r="K109" s="14" t="s">
        <v>90</v>
      </c>
      <c r="L109" s="15">
        <f>L112*0.1875</f>
        <v>93.75</v>
      </c>
      <c r="M109" s="15">
        <f t="shared" ref="M109:N109" si="105">M112*0.1875</f>
        <v>75</v>
      </c>
      <c r="N109" s="15">
        <f t="shared" si="105"/>
        <v>112.5</v>
      </c>
      <c r="O109" s="15">
        <f>O112*0.1875</f>
        <v>93.75</v>
      </c>
      <c r="P109" s="15">
        <f t="shared" ref="P109:Q109" si="106">P112*0.1875</f>
        <v>75</v>
      </c>
      <c r="Q109" s="15">
        <f t="shared" si="106"/>
        <v>112.5</v>
      </c>
      <c r="R109" s="15">
        <f>R112*0.1875</f>
        <v>93.75</v>
      </c>
      <c r="S109" s="15">
        <f t="shared" ref="S109:AC109" si="107">S112*0.1875</f>
        <v>75</v>
      </c>
      <c r="T109" s="15">
        <f t="shared" si="107"/>
        <v>112.5</v>
      </c>
      <c r="U109" s="15">
        <f t="shared" si="107"/>
        <v>93.75</v>
      </c>
      <c r="V109" s="15">
        <f t="shared" si="107"/>
        <v>75</v>
      </c>
      <c r="W109" s="15">
        <f t="shared" si="107"/>
        <v>112.5</v>
      </c>
      <c r="X109" s="15">
        <f t="shared" si="107"/>
        <v>89.0625</v>
      </c>
      <c r="Y109" s="15">
        <f t="shared" si="107"/>
        <v>67.5</v>
      </c>
      <c r="Z109" s="15">
        <f t="shared" si="107"/>
        <v>112.5</v>
      </c>
      <c r="AA109" s="15">
        <f t="shared" si="107"/>
        <v>89.0625</v>
      </c>
      <c r="AB109" s="15">
        <f t="shared" si="107"/>
        <v>67.5</v>
      </c>
      <c r="AC109" s="15">
        <f t="shared" si="107"/>
        <v>112.5</v>
      </c>
    </row>
    <row r="110" spans="1:29" x14ac:dyDescent="0.3">
      <c r="A110" s="33" t="s">
        <v>31</v>
      </c>
      <c r="B110" s="14" t="s">
        <v>23</v>
      </c>
      <c r="C110" s="14" t="s">
        <v>173</v>
      </c>
      <c r="D110" s="33" t="s">
        <v>257</v>
      </c>
      <c r="E110" s="16" t="s">
        <v>26</v>
      </c>
      <c r="F110" s="16" t="s">
        <v>232</v>
      </c>
      <c r="G110" s="16" t="s">
        <v>205</v>
      </c>
      <c r="H110" s="13" t="s">
        <v>200</v>
      </c>
      <c r="I110" s="13"/>
      <c r="J110" s="13" t="s">
        <v>177</v>
      </c>
      <c r="K110" s="14" t="s">
        <v>90</v>
      </c>
      <c r="L110" s="15">
        <f>L112*0.45</f>
        <v>225</v>
      </c>
      <c r="M110" s="15">
        <f t="shared" ref="M110:N110" si="108">M112*0.45</f>
        <v>180</v>
      </c>
      <c r="N110" s="15">
        <f t="shared" si="108"/>
        <v>270</v>
      </c>
      <c r="O110" s="15">
        <f>O112*0.45</f>
        <v>225</v>
      </c>
      <c r="P110" s="15">
        <f t="shared" ref="P110:Q110" si="109">P112*0.45</f>
        <v>180</v>
      </c>
      <c r="Q110" s="15">
        <f t="shared" si="109"/>
        <v>270</v>
      </c>
      <c r="R110" s="15">
        <f>R112*0.45</f>
        <v>225</v>
      </c>
      <c r="S110" s="15">
        <f t="shared" ref="S110:AC110" si="110">S112*0.45</f>
        <v>180</v>
      </c>
      <c r="T110" s="15">
        <f t="shared" si="110"/>
        <v>270</v>
      </c>
      <c r="U110" s="15">
        <f t="shared" si="110"/>
        <v>225</v>
      </c>
      <c r="V110" s="15">
        <f t="shared" si="110"/>
        <v>180</v>
      </c>
      <c r="W110" s="15">
        <f t="shared" si="110"/>
        <v>270</v>
      </c>
      <c r="X110" s="15">
        <f t="shared" si="110"/>
        <v>213.75</v>
      </c>
      <c r="Y110" s="15">
        <f t="shared" si="110"/>
        <v>162</v>
      </c>
      <c r="Z110" s="15">
        <f t="shared" si="110"/>
        <v>270</v>
      </c>
      <c r="AA110" s="15">
        <f t="shared" si="110"/>
        <v>213.75</v>
      </c>
      <c r="AB110" s="15">
        <f t="shared" si="110"/>
        <v>162</v>
      </c>
      <c r="AC110" s="15">
        <f t="shared" si="110"/>
        <v>270</v>
      </c>
    </row>
    <row r="111" spans="1:29" x14ac:dyDescent="0.3">
      <c r="A111" s="33" t="s">
        <v>31</v>
      </c>
      <c r="B111" s="14" t="s">
        <v>23</v>
      </c>
      <c r="C111" s="14" t="s">
        <v>255</v>
      </c>
      <c r="D111" s="33" t="s">
        <v>258</v>
      </c>
      <c r="E111" s="16" t="s">
        <v>26</v>
      </c>
      <c r="F111" s="16" t="s">
        <v>232</v>
      </c>
      <c r="G111" s="16" t="s">
        <v>205</v>
      </c>
      <c r="H111" s="13" t="s">
        <v>200</v>
      </c>
      <c r="I111" s="13"/>
      <c r="J111" s="13" t="s">
        <v>177</v>
      </c>
      <c r="K111" s="14" t="s">
        <v>90</v>
      </c>
      <c r="L111" s="15">
        <f>L112*0.65</f>
        <v>325</v>
      </c>
      <c r="M111" s="15">
        <f t="shared" ref="M111" si="111">M112*0.65</f>
        <v>260</v>
      </c>
      <c r="N111" s="15">
        <f t="shared" ref="N111" si="112">N112*0.65</f>
        <v>390</v>
      </c>
      <c r="O111" s="15">
        <f>O112*0.65</f>
        <v>325</v>
      </c>
      <c r="P111" s="15">
        <f t="shared" ref="P111" si="113">P112*0.65</f>
        <v>260</v>
      </c>
      <c r="Q111" s="15">
        <f t="shared" ref="Q111" si="114">Q112*0.65</f>
        <v>390</v>
      </c>
      <c r="R111" s="15">
        <f>R112*0.65</f>
        <v>325</v>
      </c>
      <c r="S111" s="15">
        <f t="shared" ref="S111:AC111" si="115">S112*0.65</f>
        <v>260</v>
      </c>
      <c r="T111" s="15">
        <f t="shared" si="115"/>
        <v>390</v>
      </c>
      <c r="U111" s="15">
        <f t="shared" si="115"/>
        <v>325</v>
      </c>
      <c r="V111" s="15">
        <f t="shared" si="115"/>
        <v>260</v>
      </c>
      <c r="W111" s="15">
        <f t="shared" si="115"/>
        <v>390</v>
      </c>
      <c r="X111" s="15">
        <f t="shared" si="115"/>
        <v>308.75</v>
      </c>
      <c r="Y111" s="15">
        <f t="shared" si="115"/>
        <v>234</v>
      </c>
      <c r="Z111" s="15">
        <f t="shared" si="115"/>
        <v>390</v>
      </c>
      <c r="AA111" s="15">
        <f t="shared" si="115"/>
        <v>308.75</v>
      </c>
      <c r="AB111" s="15">
        <f t="shared" si="115"/>
        <v>234</v>
      </c>
      <c r="AC111" s="15">
        <f t="shared" si="115"/>
        <v>390</v>
      </c>
    </row>
    <row r="112" spans="1:29" x14ac:dyDescent="0.3">
      <c r="A112" s="33" t="s">
        <v>31</v>
      </c>
      <c r="B112" s="14" t="s">
        <v>23</v>
      </c>
      <c r="C112" s="14" t="s">
        <v>174</v>
      </c>
      <c r="D112" s="33" t="s">
        <v>261</v>
      </c>
      <c r="E112" s="16" t="s">
        <v>26</v>
      </c>
      <c r="F112" s="16" t="s">
        <v>232</v>
      </c>
      <c r="G112" s="16" t="s">
        <v>205</v>
      </c>
      <c r="H112" s="13" t="s">
        <v>200</v>
      </c>
      <c r="I112" s="13"/>
      <c r="J112" s="13" t="s">
        <v>177</v>
      </c>
      <c r="K112" s="14" t="s">
        <v>90</v>
      </c>
      <c r="L112" s="16">
        <v>500</v>
      </c>
      <c r="M112" s="16">
        <f>L112-100</f>
        <v>400</v>
      </c>
      <c r="N112" s="16">
        <f>L112+100</f>
        <v>600</v>
      </c>
      <c r="O112" s="16">
        <v>500</v>
      </c>
      <c r="P112" s="16">
        <f>O112-100</f>
        <v>400</v>
      </c>
      <c r="Q112" s="16">
        <f>O112+100</f>
        <v>600</v>
      </c>
      <c r="R112" s="16">
        <v>500</v>
      </c>
      <c r="S112" s="16">
        <f>R112-100</f>
        <v>400</v>
      </c>
      <c r="T112" s="16">
        <f>R112+100</f>
        <v>600</v>
      </c>
      <c r="U112" s="16">
        <v>500</v>
      </c>
      <c r="V112" s="16">
        <f t="shared" si="84"/>
        <v>400</v>
      </c>
      <c r="W112" s="16">
        <f t="shared" si="85"/>
        <v>600</v>
      </c>
      <c r="X112" s="16">
        <f t="shared" si="86"/>
        <v>475</v>
      </c>
      <c r="Y112" s="16">
        <f t="shared" si="87"/>
        <v>360</v>
      </c>
      <c r="Z112" s="16">
        <f t="shared" si="88"/>
        <v>600</v>
      </c>
      <c r="AA112" s="16">
        <f t="shared" si="89"/>
        <v>475</v>
      </c>
      <c r="AB112" s="16">
        <f t="shared" si="90"/>
        <v>360</v>
      </c>
      <c r="AC112" s="16">
        <f t="shared" si="91"/>
        <v>600</v>
      </c>
    </row>
    <row r="113" spans="1:29" ht="26" x14ac:dyDescent="0.3">
      <c r="A113" s="33" t="s">
        <v>31</v>
      </c>
      <c r="B113" s="33" t="s">
        <v>23</v>
      </c>
      <c r="C113" s="33" t="s">
        <v>259</v>
      </c>
      <c r="D113" s="33" t="s">
        <v>260</v>
      </c>
      <c r="E113" s="16" t="s">
        <v>26</v>
      </c>
      <c r="F113" s="16" t="s">
        <v>232</v>
      </c>
      <c r="G113" s="16" t="s">
        <v>205</v>
      </c>
      <c r="H113" s="13" t="s">
        <v>200</v>
      </c>
      <c r="I113" s="13"/>
      <c r="J113" s="13" t="s">
        <v>267</v>
      </c>
      <c r="K113" s="33" t="s">
        <v>90</v>
      </c>
      <c r="L113" s="16">
        <v>500</v>
      </c>
      <c r="M113" s="16">
        <f>L113-100</f>
        <v>400</v>
      </c>
      <c r="N113" s="16">
        <f>L113+100</f>
        <v>600</v>
      </c>
      <c r="O113" s="16">
        <v>500</v>
      </c>
      <c r="P113" s="16">
        <f>O113-100</f>
        <v>400</v>
      </c>
      <c r="Q113" s="16">
        <f>O113+100</f>
        <v>600</v>
      </c>
      <c r="R113" s="16">
        <v>500</v>
      </c>
      <c r="S113" s="16">
        <f>R113-100</f>
        <v>400</v>
      </c>
      <c r="T113" s="16">
        <f>R113+100</f>
        <v>600</v>
      </c>
      <c r="U113" s="16">
        <v>500</v>
      </c>
      <c r="V113" s="16">
        <f t="shared" ref="V113" si="116">U113-100</f>
        <v>400</v>
      </c>
      <c r="W113" s="16">
        <f t="shared" ref="W113" si="117">U113+100</f>
        <v>600</v>
      </c>
      <c r="X113" s="16">
        <f t="shared" ref="X113" si="118">R113*0.95</f>
        <v>475</v>
      </c>
      <c r="Y113" s="16">
        <f t="shared" ref="Y113" si="119">S113*0.9</f>
        <v>360</v>
      </c>
      <c r="Z113" s="16">
        <f t="shared" ref="Z113" si="120">T113</f>
        <v>600</v>
      </c>
      <c r="AA113" s="16">
        <f t="shared" ref="AA113" si="121">U113*0.95</f>
        <v>475</v>
      </c>
      <c r="AB113" s="16">
        <f t="shared" ref="AB113" si="122">V113*0.9</f>
        <v>360</v>
      </c>
      <c r="AC113" s="16">
        <f t="shared" ref="AC113" si="123">W113</f>
        <v>600</v>
      </c>
    </row>
    <row r="114" spans="1:29" ht="26" x14ac:dyDescent="0.3">
      <c r="A114" s="33" t="s">
        <v>31</v>
      </c>
      <c r="B114" s="14" t="s">
        <v>297</v>
      </c>
      <c r="C114" s="14" t="s">
        <v>23</v>
      </c>
      <c r="D114" s="33" t="s">
        <v>23</v>
      </c>
      <c r="E114" s="16" t="s">
        <v>27</v>
      </c>
      <c r="F114" s="16" t="s">
        <v>224</v>
      </c>
      <c r="G114" s="16" t="s">
        <v>205</v>
      </c>
      <c r="H114" s="17" t="s">
        <v>201</v>
      </c>
      <c r="I114" s="13" t="s">
        <v>193</v>
      </c>
      <c r="J114" s="13" t="s">
        <v>194</v>
      </c>
      <c r="K114" s="14" t="s">
        <v>245</v>
      </c>
      <c r="L114" s="16">
        <v>0</v>
      </c>
      <c r="M114" s="16"/>
      <c r="N114" s="16"/>
      <c r="O114" s="16">
        <v>0</v>
      </c>
      <c r="P114" s="16"/>
      <c r="Q114" s="16"/>
      <c r="R114" s="16">
        <v>0</v>
      </c>
      <c r="S114" s="16"/>
      <c r="T114" s="16"/>
      <c r="U114" s="16">
        <v>0</v>
      </c>
      <c r="V114" s="13"/>
      <c r="W114" s="13"/>
      <c r="X114" s="16">
        <v>0</v>
      </c>
      <c r="Y114" s="16"/>
      <c r="Z114" s="16"/>
      <c r="AA114" s="16">
        <v>0</v>
      </c>
      <c r="AB114" s="13"/>
      <c r="AC114" s="13"/>
    </row>
    <row r="115" spans="1:29" x14ac:dyDescent="0.3">
      <c r="A115" s="33" t="s">
        <v>31</v>
      </c>
      <c r="B115" s="14" t="s">
        <v>50</v>
      </c>
      <c r="C115" s="14" t="s">
        <v>23</v>
      </c>
      <c r="D115" s="33" t="s">
        <v>23</v>
      </c>
      <c r="E115" s="16" t="s">
        <v>27</v>
      </c>
      <c r="F115" s="16" t="s">
        <v>224</v>
      </c>
      <c r="G115" s="16" t="s">
        <v>205</v>
      </c>
      <c r="H115" s="17" t="s">
        <v>201</v>
      </c>
      <c r="I115" s="13" t="s">
        <v>193</v>
      </c>
      <c r="J115" s="13" t="s">
        <v>194</v>
      </c>
      <c r="K115" s="33" t="s">
        <v>245</v>
      </c>
      <c r="L115" s="16">
        <v>1</v>
      </c>
      <c r="M115" s="16"/>
      <c r="N115" s="16"/>
      <c r="O115" s="16">
        <v>1</v>
      </c>
      <c r="P115" s="16"/>
      <c r="Q115" s="16"/>
      <c r="R115" s="16">
        <v>1</v>
      </c>
      <c r="S115" s="16"/>
      <c r="T115" s="16"/>
      <c r="U115" s="16">
        <v>1</v>
      </c>
      <c r="V115" s="13"/>
      <c r="W115" s="13"/>
      <c r="X115" s="16">
        <v>0.8</v>
      </c>
      <c r="Y115" s="16">
        <v>0.3</v>
      </c>
      <c r="Z115" s="16">
        <v>1</v>
      </c>
      <c r="AA115" s="16">
        <v>0.8</v>
      </c>
      <c r="AB115" s="16">
        <v>0.3</v>
      </c>
      <c r="AC115" s="16">
        <v>1</v>
      </c>
    </row>
    <row r="116" spans="1:29" x14ac:dyDescent="0.3">
      <c r="A116" s="33" t="s">
        <v>31</v>
      </c>
      <c r="B116" s="14" t="s">
        <v>23</v>
      </c>
      <c r="C116" s="14" t="s">
        <v>23</v>
      </c>
      <c r="D116" s="33" t="s">
        <v>23</v>
      </c>
      <c r="E116" s="16" t="s">
        <v>28</v>
      </c>
      <c r="F116" s="16" t="s">
        <v>224</v>
      </c>
      <c r="G116" s="16" t="s">
        <v>205</v>
      </c>
      <c r="H116" s="17" t="s">
        <v>201</v>
      </c>
      <c r="I116" s="13" t="s">
        <v>193</v>
      </c>
      <c r="J116" s="13" t="s">
        <v>194</v>
      </c>
      <c r="K116" s="14" t="s">
        <v>90</v>
      </c>
      <c r="L116" s="20">
        <v>1</v>
      </c>
      <c r="M116" s="20">
        <v>0.8</v>
      </c>
      <c r="N116" s="20">
        <v>1.2</v>
      </c>
      <c r="O116" s="20">
        <v>1</v>
      </c>
      <c r="P116" s="20">
        <v>0.8</v>
      </c>
      <c r="Q116" s="20">
        <v>1.2</v>
      </c>
      <c r="R116" s="20">
        <v>1</v>
      </c>
      <c r="S116" s="20">
        <v>0.8</v>
      </c>
      <c r="T116" s="20">
        <v>1.2</v>
      </c>
      <c r="U116" s="20">
        <v>1</v>
      </c>
      <c r="V116" s="20">
        <v>0.8</v>
      </c>
      <c r="W116" s="20">
        <v>1.2</v>
      </c>
      <c r="X116" s="20">
        <v>0.8</v>
      </c>
      <c r="Y116" s="20">
        <v>0.5</v>
      </c>
      <c r="Z116" s="20">
        <v>1</v>
      </c>
      <c r="AA116" s="20">
        <v>0.8</v>
      </c>
      <c r="AB116" s="20">
        <v>0.5</v>
      </c>
      <c r="AC116" s="20">
        <v>1</v>
      </c>
    </row>
    <row r="117" spans="1:29" s="40" customFormat="1" x14ac:dyDescent="0.3">
      <c r="A117" s="36" t="s">
        <v>32</v>
      </c>
      <c r="B117" s="36" t="s">
        <v>21</v>
      </c>
      <c r="C117" s="36" t="s">
        <v>171</v>
      </c>
      <c r="D117" s="36" t="s">
        <v>257</v>
      </c>
      <c r="E117" s="38" t="s">
        <v>52</v>
      </c>
      <c r="F117" s="38" t="s">
        <v>223</v>
      </c>
      <c r="G117" s="38" t="s">
        <v>204</v>
      </c>
      <c r="H117" s="39" t="s">
        <v>200</v>
      </c>
      <c r="I117" s="41" t="s">
        <v>179</v>
      </c>
      <c r="J117" s="39" t="s">
        <v>272</v>
      </c>
      <c r="K117" s="36" t="s">
        <v>90</v>
      </c>
      <c r="L117" s="38">
        <v>1250</v>
      </c>
      <c r="M117" s="38">
        <v>1000</v>
      </c>
      <c r="N117" s="38">
        <v>1500</v>
      </c>
      <c r="O117" s="38">
        <v>1250</v>
      </c>
      <c r="P117" s="38">
        <v>1000</v>
      </c>
      <c r="Q117" s="38">
        <v>1500</v>
      </c>
      <c r="R117" s="38">
        <v>1250</v>
      </c>
      <c r="S117" s="38">
        <v>1000</v>
      </c>
      <c r="T117" s="38">
        <v>1500</v>
      </c>
      <c r="U117" s="38">
        <v>1250</v>
      </c>
      <c r="V117" s="38">
        <v>1000</v>
      </c>
      <c r="W117" s="38">
        <v>1500</v>
      </c>
      <c r="X117" s="38">
        <v>1250</v>
      </c>
      <c r="Y117" s="38">
        <v>1000</v>
      </c>
      <c r="Z117" s="38">
        <v>1500</v>
      </c>
      <c r="AA117" s="38">
        <v>1250</v>
      </c>
      <c r="AB117" s="38">
        <v>1000</v>
      </c>
      <c r="AC117" s="38">
        <v>1500</v>
      </c>
    </row>
    <row r="118" spans="1:29" s="40" customFormat="1" x14ac:dyDescent="0.3">
      <c r="A118" s="36" t="s">
        <v>32</v>
      </c>
      <c r="B118" s="36" t="s">
        <v>21</v>
      </c>
      <c r="C118" s="36" t="s">
        <v>172</v>
      </c>
      <c r="D118" s="36" t="s">
        <v>257</v>
      </c>
      <c r="E118" s="38" t="s">
        <v>52</v>
      </c>
      <c r="F118" s="38" t="s">
        <v>223</v>
      </c>
      <c r="G118" s="38" t="s">
        <v>204</v>
      </c>
      <c r="H118" s="39" t="s">
        <v>200</v>
      </c>
      <c r="I118" s="41" t="s">
        <v>179</v>
      </c>
      <c r="J118" s="39" t="s">
        <v>272</v>
      </c>
      <c r="K118" s="36" t="s">
        <v>90</v>
      </c>
      <c r="L118" s="38">
        <v>2500</v>
      </c>
      <c r="M118" s="39">
        <v>2000</v>
      </c>
      <c r="N118" s="39">
        <v>3000</v>
      </c>
      <c r="O118" s="38">
        <v>2500</v>
      </c>
      <c r="P118" s="39">
        <v>2000</v>
      </c>
      <c r="Q118" s="39">
        <v>3000</v>
      </c>
      <c r="R118" s="38">
        <v>2500</v>
      </c>
      <c r="S118" s="39">
        <v>2000</v>
      </c>
      <c r="T118" s="39">
        <v>3000</v>
      </c>
      <c r="U118" s="38">
        <v>2500</v>
      </c>
      <c r="V118" s="39">
        <v>2000</v>
      </c>
      <c r="W118" s="39">
        <v>3000</v>
      </c>
      <c r="X118" s="38">
        <v>2500</v>
      </c>
      <c r="Y118" s="39">
        <v>2000</v>
      </c>
      <c r="Z118" s="39">
        <v>3000</v>
      </c>
      <c r="AA118" s="38">
        <v>2500</v>
      </c>
      <c r="AB118" s="39">
        <v>2000</v>
      </c>
      <c r="AC118" s="39">
        <v>3000</v>
      </c>
    </row>
    <row r="119" spans="1:29" s="40" customFormat="1" ht="14.5" x14ac:dyDescent="0.35">
      <c r="A119" s="36" t="s">
        <v>32</v>
      </c>
      <c r="B119" s="36" t="s">
        <v>21</v>
      </c>
      <c r="C119" s="36" t="s">
        <v>173</v>
      </c>
      <c r="D119" s="36" t="s">
        <v>257</v>
      </c>
      <c r="E119" s="38" t="s">
        <v>52</v>
      </c>
      <c r="F119" s="38" t="s">
        <v>223</v>
      </c>
      <c r="G119" s="38" t="s">
        <v>204</v>
      </c>
      <c r="H119" s="39" t="s">
        <v>200</v>
      </c>
      <c r="I119" s="45" t="s">
        <v>183</v>
      </c>
      <c r="J119" s="46" t="s">
        <v>271</v>
      </c>
      <c r="K119" s="36" t="s">
        <v>90</v>
      </c>
      <c r="L119" s="38">
        <v>4000</v>
      </c>
      <c r="M119" s="39">
        <v>3000</v>
      </c>
      <c r="N119" s="39">
        <v>5000</v>
      </c>
      <c r="O119" s="38">
        <v>4000</v>
      </c>
      <c r="P119" s="39">
        <v>3000</v>
      </c>
      <c r="Q119" s="39">
        <v>5000</v>
      </c>
      <c r="R119" s="38">
        <v>4000</v>
      </c>
      <c r="S119" s="39">
        <v>3000</v>
      </c>
      <c r="T119" s="39">
        <v>5000</v>
      </c>
      <c r="U119" s="38">
        <v>4000</v>
      </c>
      <c r="V119" s="39">
        <v>3000</v>
      </c>
      <c r="W119" s="39">
        <v>5000</v>
      </c>
      <c r="X119" s="38">
        <v>4000</v>
      </c>
      <c r="Y119" s="39">
        <v>3000</v>
      </c>
      <c r="Z119" s="39">
        <v>5000</v>
      </c>
      <c r="AA119" s="38">
        <v>4000</v>
      </c>
      <c r="AB119" s="39">
        <v>3000</v>
      </c>
      <c r="AC119" s="39">
        <v>5000</v>
      </c>
    </row>
    <row r="120" spans="1:29" s="40" customFormat="1" x14ac:dyDescent="0.3">
      <c r="A120" s="36" t="s">
        <v>32</v>
      </c>
      <c r="B120" s="36" t="s">
        <v>21</v>
      </c>
      <c r="C120" s="36" t="s">
        <v>255</v>
      </c>
      <c r="D120" s="36" t="s">
        <v>258</v>
      </c>
      <c r="E120" s="38" t="s">
        <v>52</v>
      </c>
      <c r="F120" s="38" t="s">
        <v>223</v>
      </c>
      <c r="G120" s="38" t="s">
        <v>204</v>
      </c>
      <c r="H120" s="39" t="s">
        <v>200</v>
      </c>
      <c r="I120" s="41" t="s">
        <v>179</v>
      </c>
      <c r="J120" s="39" t="s">
        <v>181</v>
      </c>
      <c r="K120" s="36" t="s">
        <v>90</v>
      </c>
      <c r="L120" s="38">
        <f>L121*0.65</f>
        <v>6500</v>
      </c>
      <c r="M120" s="38">
        <f t="shared" ref="M120" si="124">M121*0.65</f>
        <v>5200</v>
      </c>
      <c r="N120" s="38">
        <f t="shared" ref="N120" si="125">N121*0.65</f>
        <v>7800</v>
      </c>
      <c r="O120" s="38">
        <f>O121*0.65</f>
        <v>6500</v>
      </c>
      <c r="P120" s="38">
        <f t="shared" ref="P120" si="126">P121*0.65</f>
        <v>5200</v>
      </c>
      <c r="Q120" s="38">
        <f t="shared" ref="Q120" si="127">Q121*0.65</f>
        <v>7800</v>
      </c>
      <c r="R120" s="38">
        <f>R121*0.65</f>
        <v>6500</v>
      </c>
      <c r="S120" s="38">
        <f t="shared" ref="S120:AC120" si="128">S121*0.65</f>
        <v>5200</v>
      </c>
      <c r="T120" s="38">
        <f t="shared" si="128"/>
        <v>7800</v>
      </c>
      <c r="U120" s="38">
        <f t="shared" si="128"/>
        <v>6500</v>
      </c>
      <c r="V120" s="38">
        <f t="shared" si="128"/>
        <v>5200</v>
      </c>
      <c r="W120" s="38">
        <f t="shared" si="128"/>
        <v>7800</v>
      </c>
      <c r="X120" s="38">
        <f t="shared" si="128"/>
        <v>6500</v>
      </c>
      <c r="Y120" s="38">
        <f t="shared" si="128"/>
        <v>5200</v>
      </c>
      <c r="Z120" s="38">
        <f t="shared" si="128"/>
        <v>7800</v>
      </c>
      <c r="AA120" s="38">
        <f t="shared" si="128"/>
        <v>6500</v>
      </c>
      <c r="AB120" s="38">
        <f t="shared" si="128"/>
        <v>5200</v>
      </c>
      <c r="AC120" s="38">
        <f t="shared" si="128"/>
        <v>7800</v>
      </c>
    </row>
    <row r="121" spans="1:29" s="40" customFormat="1" x14ac:dyDescent="0.3">
      <c r="A121" s="36" t="s">
        <v>32</v>
      </c>
      <c r="B121" s="36" t="s">
        <v>21</v>
      </c>
      <c r="C121" s="36" t="s">
        <v>174</v>
      </c>
      <c r="D121" s="36" t="s">
        <v>261</v>
      </c>
      <c r="E121" s="38" t="s">
        <v>52</v>
      </c>
      <c r="F121" s="38" t="s">
        <v>223</v>
      </c>
      <c r="G121" s="38" t="s">
        <v>204</v>
      </c>
      <c r="H121" s="39" t="s">
        <v>200</v>
      </c>
      <c r="I121" s="41" t="s">
        <v>179</v>
      </c>
      <c r="J121" s="39" t="s">
        <v>180</v>
      </c>
      <c r="K121" s="36" t="s">
        <v>90</v>
      </c>
      <c r="L121" s="38">
        <v>10000</v>
      </c>
      <c r="M121" s="38">
        <v>8000</v>
      </c>
      <c r="N121" s="38">
        <v>12000</v>
      </c>
      <c r="O121" s="38">
        <v>10000</v>
      </c>
      <c r="P121" s="38">
        <v>8000</v>
      </c>
      <c r="Q121" s="38">
        <v>12000</v>
      </c>
      <c r="R121" s="38">
        <v>10000</v>
      </c>
      <c r="S121" s="38">
        <v>8000</v>
      </c>
      <c r="T121" s="38">
        <v>12000</v>
      </c>
      <c r="U121" s="38">
        <v>10000</v>
      </c>
      <c r="V121" s="38">
        <v>8000</v>
      </c>
      <c r="W121" s="38">
        <v>12000</v>
      </c>
      <c r="X121" s="38">
        <v>10000</v>
      </c>
      <c r="Y121" s="38">
        <v>8000</v>
      </c>
      <c r="Z121" s="38">
        <v>12000</v>
      </c>
      <c r="AA121" s="38">
        <v>10000</v>
      </c>
      <c r="AB121" s="38">
        <v>8000</v>
      </c>
      <c r="AC121" s="38">
        <v>12000</v>
      </c>
    </row>
    <row r="122" spans="1:29" s="40" customFormat="1" ht="26" x14ac:dyDescent="0.3">
      <c r="A122" s="36" t="s">
        <v>32</v>
      </c>
      <c r="B122" s="36" t="s">
        <v>21</v>
      </c>
      <c r="C122" s="36" t="s">
        <v>259</v>
      </c>
      <c r="D122" s="36" t="s">
        <v>260</v>
      </c>
      <c r="E122" s="38" t="s">
        <v>52</v>
      </c>
      <c r="F122" s="38" t="s">
        <v>223</v>
      </c>
      <c r="G122" s="38" t="s">
        <v>204</v>
      </c>
      <c r="H122" s="39" t="s">
        <v>200</v>
      </c>
      <c r="I122" s="41" t="s">
        <v>179</v>
      </c>
      <c r="J122" s="39" t="s">
        <v>270</v>
      </c>
      <c r="K122" s="36" t="s">
        <v>90</v>
      </c>
      <c r="L122" s="38">
        <v>10000</v>
      </c>
      <c r="M122" s="38">
        <v>8000</v>
      </c>
      <c r="N122" s="38">
        <v>12000</v>
      </c>
      <c r="O122" s="38">
        <v>10000</v>
      </c>
      <c r="P122" s="38">
        <v>8000</v>
      </c>
      <c r="Q122" s="38">
        <v>12000</v>
      </c>
      <c r="R122" s="38">
        <v>10000</v>
      </c>
      <c r="S122" s="38">
        <v>8000</v>
      </c>
      <c r="T122" s="38">
        <v>12000</v>
      </c>
      <c r="U122" s="38">
        <v>10000</v>
      </c>
      <c r="V122" s="38">
        <v>8000</v>
      </c>
      <c r="W122" s="38">
        <v>12000</v>
      </c>
      <c r="X122" s="38">
        <v>10000</v>
      </c>
      <c r="Y122" s="38">
        <v>8000</v>
      </c>
      <c r="Z122" s="38">
        <v>12000</v>
      </c>
      <c r="AA122" s="38">
        <v>10000</v>
      </c>
      <c r="AB122" s="38">
        <v>8000</v>
      </c>
      <c r="AC122" s="38">
        <v>12000</v>
      </c>
    </row>
    <row r="123" spans="1:29" s="40" customFormat="1" ht="26" x14ac:dyDescent="0.3">
      <c r="A123" s="36" t="s">
        <v>32</v>
      </c>
      <c r="B123" s="36" t="s">
        <v>296</v>
      </c>
      <c r="C123" s="36" t="s">
        <v>171</v>
      </c>
      <c r="D123" s="36" t="s">
        <v>257</v>
      </c>
      <c r="E123" s="38" t="s">
        <v>52</v>
      </c>
      <c r="F123" s="38" t="s">
        <v>223</v>
      </c>
      <c r="G123" s="38" t="s">
        <v>204</v>
      </c>
      <c r="H123" s="39" t="s">
        <v>200</v>
      </c>
      <c r="I123" s="41" t="s">
        <v>183</v>
      </c>
      <c r="J123" s="39" t="s">
        <v>203</v>
      </c>
      <c r="K123" s="36" t="s">
        <v>90</v>
      </c>
      <c r="L123" s="42">
        <f>L127*0.0875</f>
        <v>37.1875</v>
      </c>
      <c r="M123" s="42">
        <f t="shared" ref="M123:N123" si="129">M127*0.0875</f>
        <v>30.624999999999996</v>
      </c>
      <c r="N123" s="42">
        <f t="shared" si="129"/>
        <v>43.75</v>
      </c>
      <c r="O123" s="42">
        <f>O127*0.0875</f>
        <v>37.1875</v>
      </c>
      <c r="P123" s="42">
        <f t="shared" ref="P123:Q123" si="130">P127*0.0875</f>
        <v>30.624999999999996</v>
      </c>
      <c r="Q123" s="42">
        <f t="shared" si="130"/>
        <v>43.75</v>
      </c>
      <c r="R123" s="42">
        <f>R127*0.0875</f>
        <v>37.1875</v>
      </c>
      <c r="S123" s="42">
        <f t="shared" ref="S123:AC123" si="131">S127*0.0875</f>
        <v>30.624999999999996</v>
      </c>
      <c r="T123" s="42">
        <f t="shared" si="131"/>
        <v>43.75</v>
      </c>
      <c r="U123" s="42">
        <f t="shared" si="131"/>
        <v>37.1875</v>
      </c>
      <c r="V123" s="42">
        <f t="shared" si="131"/>
        <v>30.624999999999996</v>
      </c>
      <c r="W123" s="42">
        <f t="shared" si="131"/>
        <v>43.75</v>
      </c>
      <c r="X123" s="42">
        <f t="shared" si="131"/>
        <v>37.1875</v>
      </c>
      <c r="Y123" s="42">
        <f t="shared" si="131"/>
        <v>30.624999999999996</v>
      </c>
      <c r="Z123" s="42">
        <f t="shared" si="131"/>
        <v>43.75</v>
      </c>
      <c r="AA123" s="42">
        <f t="shared" si="131"/>
        <v>37.1875</v>
      </c>
      <c r="AB123" s="42">
        <f t="shared" si="131"/>
        <v>30.624999999999996</v>
      </c>
      <c r="AC123" s="42">
        <f t="shared" si="131"/>
        <v>43.75</v>
      </c>
    </row>
    <row r="124" spans="1:29" s="40" customFormat="1" ht="26" x14ac:dyDescent="0.3">
      <c r="A124" s="36" t="s">
        <v>32</v>
      </c>
      <c r="B124" s="36" t="s">
        <v>296</v>
      </c>
      <c r="C124" s="36" t="s">
        <v>172</v>
      </c>
      <c r="D124" s="36" t="s">
        <v>257</v>
      </c>
      <c r="E124" s="38" t="s">
        <v>52</v>
      </c>
      <c r="F124" s="38" t="s">
        <v>223</v>
      </c>
      <c r="G124" s="38" t="s">
        <v>204</v>
      </c>
      <c r="H124" s="39" t="s">
        <v>200</v>
      </c>
      <c r="I124" s="41" t="s">
        <v>183</v>
      </c>
      <c r="J124" s="39" t="s">
        <v>203</v>
      </c>
      <c r="K124" s="36" t="s">
        <v>90</v>
      </c>
      <c r="L124" s="42">
        <f>L127*0.1875</f>
        <v>79.6875</v>
      </c>
      <c r="M124" s="42">
        <f t="shared" ref="M124:N124" si="132">M127*0.1875</f>
        <v>65.625</v>
      </c>
      <c r="N124" s="42">
        <f t="shared" si="132"/>
        <v>93.75</v>
      </c>
      <c r="O124" s="42">
        <f>O127*0.1875</f>
        <v>79.6875</v>
      </c>
      <c r="P124" s="42">
        <f t="shared" ref="P124:Q124" si="133">P127*0.1875</f>
        <v>65.625</v>
      </c>
      <c r="Q124" s="42">
        <f t="shared" si="133"/>
        <v>93.75</v>
      </c>
      <c r="R124" s="42">
        <f>R127*0.1875</f>
        <v>79.6875</v>
      </c>
      <c r="S124" s="42">
        <f t="shared" ref="S124:AC124" si="134">S127*0.1875</f>
        <v>65.625</v>
      </c>
      <c r="T124" s="42">
        <f t="shared" si="134"/>
        <v>93.75</v>
      </c>
      <c r="U124" s="42">
        <f t="shared" si="134"/>
        <v>79.6875</v>
      </c>
      <c r="V124" s="42">
        <f t="shared" si="134"/>
        <v>65.625</v>
      </c>
      <c r="W124" s="42">
        <f t="shared" si="134"/>
        <v>93.75</v>
      </c>
      <c r="X124" s="42">
        <f t="shared" si="134"/>
        <v>79.6875</v>
      </c>
      <c r="Y124" s="42">
        <f t="shared" si="134"/>
        <v>65.625</v>
      </c>
      <c r="Z124" s="42">
        <f t="shared" si="134"/>
        <v>93.75</v>
      </c>
      <c r="AA124" s="42">
        <f t="shared" si="134"/>
        <v>79.6875</v>
      </c>
      <c r="AB124" s="42">
        <f t="shared" si="134"/>
        <v>65.625</v>
      </c>
      <c r="AC124" s="42">
        <f t="shared" si="134"/>
        <v>93.75</v>
      </c>
    </row>
    <row r="125" spans="1:29" s="40" customFormat="1" ht="26" x14ac:dyDescent="0.3">
      <c r="A125" s="36" t="s">
        <v>32</v>
      </c>
      <c r="B125" s="36" t="s">
        <v>296</v>
      </c>
      <c r="C125" s="36" t="s">
        <v>173</v>
      </c>
      <c r="D125" s="36" t="s">
        <v>257</v>
      </c>
      <c r="E125" s="38" t="s">
        <v>52</v>
      </c>
      <c r="F125" s="38" t="s">
        <v>223</v>
      </c>
      <c r="G125" s="38" t="s">
        <v>204</v>
      </c>
      <c r="H125" s="39" t="s">
        <v>200</v>
      </c>
      <c r="I125" s="41" t="s">
        <v>183</v>
      </c>
      <c r="J125" s="39" t="s">
        <v>203</v>
      </c>
      <c r="K125" s="36" t="s">
        <v>90</v>
      </c>
      <c r="L125" s="42">
        <f>L127*0.45</f>
        <v>191.25</v>
      </c>
      <c r="M125" s="42">
        <f t="shared" ref="M125:N125" si="135">M127*0.45</f>
        <v>157.5</v>
      </c>
      <c r="N125" s="42">
        <f t="shared" si="135"/>
        <v>225</v>
      </c>
      <c r="O125" s="42">
        <f>O127*0.45</f>
        <v>191.25</v>
      </c>
      <c r="P125" s="42">
        <f t="shared" ref="P125:Q125" si="136">P127*0.45</f>
        <v>157.5</v>
      </c>
      <c r="Q125" s="42">
        <f t="shared" si="136"/>
        <v>225</v>
      </c>
      <c r="R125" s="42">
        <f>R127*0.45</f>
        <v>191.25</v>
      </c>
      <c r="S125" s="42">
        <f t="shared" ref="S125:AC125" si="137">S127*0.45</f>
        <v>157.5</v>
      </c>
      <c r="T125" s="42">
        <f t="shared" si="137"/>
        <v>225</v>
      </c>
      <c r="U125" s="42">
        <f t="shared" si="137"/>
        <v>191.25</v>
      </c>
      <c r="V125" s="42">
        <f t="shared" si="137"/>
        <v>157.5</v>
      </c>
      <c r="W125" s="42">
        <f t="shared" si="137"/>
        <v>225</v>
      </c>
      <c r="X125" s="42">
        <f t="shared" si="137"/>
        <v>191.25</v>
      </c>
      <c r="Y125" s="42">
        <f t="shared" si="137"/>
        <v>157.5</v>
      </c>
      <c r="Z125" s="42">
        <f t="shared" si="137"/>
        <v>225</v>
      </c>
      <c r="AA125" s="42">
        <f t="shared" si="137"/>
        <v>191.25</v>
      </c>
      <c r="AB125" s="42">
        <f t="shared" si="137"/>
        <v>157.5</v>
      </c>
      <c r="AC125" s="42">
        <f t="shared" si="137"/>
        <v>225</v>
      </c>
    </row>
    <row r="126" spans="1:29" s="40" customFormat="1" ht="26" x14ac:dyDescent="0.3">
      <c r="A126" s="36" t="s">
        <v>32</v>
      </c>
      <c r="B126" s="36" t="s">
        <v>296</v>
      </c>
      <c r="C126" s="36" t="s">
        <v>255</v>
      </c>
      <c r="D126" s="36" t="s">
        <v>258</v>
      </c>
      <c r="E126" s="38" t="s">
        <v>52</v>
      </c>
      <c r="F126" s="38" t="s">
        <v>223</v>
      </c>
      <c r="G126" s="38" t="s">
        <v>204</v>
      </c>
      <c r="H126" s="39" t="s">
        <v>200</v>
      </c>
      <c r="I126" s="41" t="s">
        <v>183</v>
      </c>
      <c r="J126" s="39" t="s">
        <v>203</v>
      </c>
      <c r="K126" s="36" t="s">
        <v>90</v>
      </c>
      <c r="L126" s="42">
        <f>L127*0.65</f>
        <v>276.25</v>
      </c>
      <c r="M126" s="42">
        <f t="shared" ref="M126" si="138">M127*0.65</f>
        <v>227.5</v>
      </c>
      <c r="N126" s="42">
        <f t="shared" ref="N126" si="139">N127*0.65</f>
        <v>325</v>
      </c>
      <c r="O126" s="42">
        <f>O127*0.65</f>
        <v>276.25</v>
      </c>
      <c r="P126" s="42">
        <f t="shared" ref="P126" si="140">P127*0.65</f>
        <v>227.5</v>
      </c>
      <c r="Q126" s="42">
        <f t="shared" ref="Q126" si="141">Q127*0.65</f>
        <v>325</v>
      </c>
      <c r="R126" s="42">
        <f>R127*0.65</f>
        <v>276.25</v>
      </c>
      <c r="S126" s="42">
        <f t="shared" ref="S126:AC126" si="142">S127*0.65</f>
        <v>227.5</v>
      </c>
      <c r="T126" s="42">
        <f t="shared" si="142"/>
        <v>325</v>
      </c>
      <c r="U126" s="42">
        <f t="shared" si="142"/>
        <v>276.25</v>
      </c>
      <c r="V126" s="42">
        <f t="shared" si="142"/>
        <v>227.5</v>
      </c>
      <c r="W126" s="42">
        <f t="shared" si="142"/>
        <v>325</v>
      </c>
      <c r="X126" s="42">
        <f t="shared" si="142"/>
        <v>276.25</v>
      </c>
      <c r="Y126" s="42">
        <f t="shared" si="142"/>
        <v>227.5</v>
      </c>
      <c r="Z126" s="42">
        <f t="shared" si="142"/>
        <v>325</v>
      </c>
      <c r="AA126" s="42">
        <f t="shared" si="142"/>
        <v>276.25</v>
      </c>
      <c r="AB126" s="42">
        <f t="shared" si="142"/>
        <v>227.5</v>
      </c>
      <c r="AC126" s="42">
        <f t="shared" si="142"/>
        <v>325</v>
      </c>
    </row>
    <row r="127" spans="1:29" s="40" customFormat="1" ht="26" x14ac:dyDescent="0.3">
      <c r="A127" s="36" t="s">
        <v>32</v>
      </c>
      <c r="B127" s="36" t="s">
        <v>296</v>
      </c>
      <c r="C127" s="36" t="s">
        <v>174</v>
      </c>
      <c r="D127" s="36" t="s">
        <v>261</v>
      </c>
      <c r="E127" s="38" t="s">
        <v>52</v>
      </c>
      <c r="F127" s="38" t="s">
        <v>223</v>
      </c>
      <c r="G127" s="38" t="s">
        <v>204</v>
      </c>
      <c r="H127" s="39" t="s">
        <v>200</v>
      </c>
      <c r="I127" s="41" t="s">
        <v>183</v>
      </c>
      <c r="J127" s="39" t="s">
        <v>278</v>
      </c>
      <c r="K127" s="36" t="s">
        <v>90</v>
      </c>
      <c r="L127" s="42">
        <v>425</v>
      </c>
      <c r="M127" s="38">
        <v>350</v>
      </c>
      <c r="N127" s="38">
        <v>500</v>
      </c>
      <c r="O127" s="42">
        <v>425</v>
      </c>
      <c r="P127" s="38">
        <v>350</v>
      </c>
      <c r="Q127" s="38">
        <v>500</v>
      </c>
      <c r="R127" s="42">
        <v>425</v>
      </c>
      <c r="S127" s="38">
        <v>350</v>
      </c>
      <c r="T127" s="38">
        <v>500</v>
      </c>
      <c r="U127" s="42">
        <v>425</v>
      </c>
      <c r="V127" s="38">
        <v>350</v>
      </c>
      <c r="W127" s="38">
        <v>500</v>
      </c>
      <c r="X127" s="42">
        <v>425</v>
      </c>
      <c r="Y127" s="38">
        <v>350</v>
      </c>
      <c r="Z127" s="38">
        <v>500</v>
      </c>
      <c r="AA127" s="42">
        <v>425</v>
      </c>
      <c r="AB127" s="38">
        <v>350</v>
      </c>
      <c r="AC127" s="38">
        <v>500</v>
      </c>
    </row>
    <row r="128" spans="1:29" s="40" customFormat="1" ht="26" x14ac:dyDescent="0.3">
      <c r="A128" s="36" t="s">
        <v>32</v>
      </c>
      <c r="B128" s="36" t="s">
        <v>296</v>
      </c>
      <c r="C128" s="36" t="s">
        <v>259</v>
      </c>
      <c r="D128" s="36" t="s">
        <v>260</v>
      </c>
      <c r="E128" s="38" t="s">
        <v>52</v>
      </c>
      <c r="F128" s="38" t="s">
        <v>223</v>
      </c>
      <c r="G128" s="38" t="s">
        <v>204</v>
      </c>
      <c r="H128" s="39" t="s">
        <v>200</v>
      </c>
      <c r="I128" s="41" t="s">
        <v>183</v>
      </c>
      <c r="J128" s="39" t="s">
        <v>203</v>
      </c>
      <c r="K128" s="36" t="s">
        <v>90</v>
      </c>
      <c r="L128" s="42">
        <v>425</v>
      </c>
      <c r="M128" s="38">
        <v>350</v>
      </c>
      <c r="N128" s="38">
        <v>500</v>
      </c>
      <c r="O128" s="42">
        <v>425</v>
      </c>
      <c r="P128" s="38">
        <v>350</v>
      </c>
      <c r="Q128" s="38">
        <v>500</v>
      </c>
      <c r="R128" s="42">
        <v>425</v>
      </c>
      <c r="S128" s="38">
        <v>350</v>
      </c>
      <c r="T128" s="38">
        <v>500</v>
      </c>
      <c r="U128" s="42">
        <v>425</v>
      </c>
      <c r="V128" s="38">
        <v>350</v>
      </c>
      <c r="W128" s="38">
        <v>500</v>
      </c>
      <c r="X128" s="42">
        <v>425</v>
      </c>
      <c r="Y128" s="38">
        <v>350</v>
      </c>
      <c r="Z128" s="38">
        <v>500</v>
      </c>
      <c r="AA128" s="42">
        <v>425</v>
      </c>
      <c r="AB128" s="38">
        <v>350</v>
      </c>
      <c r="AC128" s="38">
        <v>500</v>
      </c>
    </row>
    <row r="129" spans="1:29" ht="15.5" customHeight="1" x14ac:dyDescent="0.3">
      <c r="A129" s="33" t="s">
        <v>32</v>
      </c>
      <c r="B129" s="14" t="s">
        <v>294</v>
      </c>
      <c r="C129" s="14" t="s">
        <v>23</v>
      </c>
      <c r="D129" s="33" t="s">
        <v>23</v>
      </c>
      <c r="E129" s="16" t="s">
        <v>17</v>
      </c>
      <c r="F129" s="16" t="s">
        <v>224</v>
      </c>
      <c r="G129" s="16" t="s">
        <v>206</v>
      </c>
      <c r="H129" s="17" t="s">
        <v>201</v>
      </c>
      <c r="I129" s="13" t="s">
        <v>193</v>
      </c>
      <c r="J129" s="13" t="s">
        <v>194</v>
      </c>
      <c r="K129" s="14" t="s">
        <v>90</v>
      </c>
      <c r="L129" s="16">
        <v>0.85</v>
      </c>
      <c r="M129" s="16">
        <v>0.8</v>
      </c>
      <c r="N129" s="16">
        <v>0.9</v>
      </c>
      <c r="O129" s="16">
        <v>0.85</v>
      </c>
      <c r="P129" s="16">
        <v>0.8</v>
      </c>
      <c r="Q129" s="16">
        <v>0.9</v>
      </c>
      <c r="R129" s="16">
        <v>0.85</v>
      </c>
      <c r="S129" s="16">
        <v>0.8</v>
      </c>
      <c r="T129" s="16">
        <v>0.9</v>
      </c>
      <c r="U129" s="16">
        <v>0.85</v>
      </c>
      <c r="V129" s="16">
        <v>0.8</v>
      </c>
      <c r="W129" s="16">
        <v>0.9</v>
      </c>
      <c r="X129" s="16">
        <f>R129*1.015</f>
        <v>0.86274999999999991</v>
      </c>
      <c r="Y129" s="16">
        <f>S129</f>
        <v>0.8</v>
      </c>
      <c r="Z129" s="16">
        <f>T129*1.03</f>
        <v>0.92700000000000005</v>
      </c>
      <c r="AA129" s="16">
        <f>U129*1.015</f>
        <v>0.86274999999999991</v>
      </c>
      <c r="AB129" s="16">
        <f>V129</f>
        <v>0.8</v>
      </c>
      <c r="AC129" s="16">
        <f>W129*1.03</f>
        <v>0.92700000000000005</v>
      </c>
    </row>
    <row r="130" spans="1:29" x14ac:dyDescent="0.3">
      <c r="A130" s="33" t="s">
        <v>32</v>
      </c>
      <c r="B130" s="14" t="s">
        <v>41</v>
      </c>
      <c r="C130" s="14" t="s">
        <v>23</v>
      </c>
      <c r="D130" s="33" t="s">
        <v>23</v>
      </c>
      <c r="E130" s="16" t="s">
        <v>17</v>
      </c>
      <c r="F130" s="16" t="s">
        <v>224</v>
      </c>
      <c r="G130" s="16" t="s">
        <v>206</v>
      </c>
      <c r="H130" s="17" t="s">
        <v>201</v>
      </c>
      <c r="I130" s="13" t="s">
        <v>193</v>
      </c>
      <c r="J130" s="13" t="s">
        <v>194</v>
      </c>
      <c r="K130" s="14" t="s">
        <v>90</v>
      </c>
      <c r="L130" s="16">
        <v>0</v>
      </c>
      <c r="M130" s="16"/>
      <c r="N130" s="16"/>
      <c r="O130" s="16">
        <v>0</v>
      </c>
      <c r="P130" s="16"/>
      <c r="Q130" s="16"/>
      <c r="R130" s="16">
        <v>0</v>
      </c>
      <c r="S130" s="16"/>
      <c r="T130" s="16"/>
      <c r="U130" s="16">
        <v>0</v>
      </c>
      <c r="V130" s="13"/>
      <c r="W130" s="13"/>
      <c r="X130" s="16">
        <v>0.5</v>
      </c>
      <c r="Y130" s="16">
        <v>0.4</v>
      </c>
      <c r="Z130" s="16">
        <v>0.6</v>
      </c>
      <c r="AA130" s="16">
        <v>0.5</v>
      </c>
      <c r="AB130" s="16">
        <v>0.4</v>
      </c>
      <c r="AC130" s="16">
        <v>0.6</v>
      </c>
    </row>
    <row r="131" spans="1:29" x14ac:dyDescent="0.3">
      <c r="A131" s="33" t="s">
        <v>32</v>
      </c>
      <c r="B131" s="14" t="s">
        <v>50</v>
      </c>
      <c r="C131" s="14" t="s">
        <v>23</v>
      </c>
      <c r="D131" s="33" t="s">
        <v>23</v>
      </c>
      <c r="E131" s="16" t="s">
        <v>16</v>
      </c>
      <c r="F131" s="16" t="s">
        <v>224</v>
      </c>
      <c r="G131" s="16" t="s">
        <v>206</v>
      </c>
      <c r="H131" s="17" t="s">
        <v>201</v>
      </c>
      <c r="I131" s="13" t="s">
        <v>193</v>
      </c>
      <c r="J131" s="13" t="s">
        <v>194</v>
      </c>
      <c r="K131" s="14" t="s">
        <v>90</v>
      </c>
      <c r="L131" s="16">
        <v>0.88</v>
      </c>
      <c r="M131" s="16">
        <v>0.85</v>
      </c>
      <c r="N131" s="16">
        <v>0.92</v>
      </c>
      <c r="O131" s="16">
        <v>0.88</v>
      </c>
      <c r="P131" s="16">
        <v>0.85</v>
      </c>
      <c r="Q131" s="16">
        <v>0.92</v>
      </c>
      <c r="R131" s="16">
        <v>0.88</v>
      </c>
      <c r="S131" s="16">
        <v>0.85</v>
      </c>
      <c r="T131" s="16">
        <v>0.92</v>
      </c>
      <c r="U131" s="16">
        <v>0.88</v>
      </c>
      <c r="V131" s="16">
        <v>0.85</v>
      </c>
      <c r="W131" s="16">
        <v>0.92</v>
      </c>
      <c r="X131" s="16">
        <f>R131*1.015</f>
        <v>0.89319999999999988</v>
      </c>
      <c r="Y131" s="16">
        <f>S131</f>
        <v>0.85</v>
      </c>
      <c r="Z131" s="16">
        <f>T131*1.03</f>
        <v>0.94760000000000011</v>
      </c>
      <c r="AA131" s="16">
        <f>U131*1.015</f>
        <v>0.89319999999999988</v>
      </c>
      <c r="AB131" s="16">
        <f>V131</f>
        <v>0.85</v>
      </c>
      <c r="AC131" s="16">
        <f>W131*1.03</f>
        <v>0.94760000000000011</v>
      </c>
    </row>
    <row r="132" spans="1:29" x14ac:dyDescent="0.3">
      <c r="A132" s="33" t="s">
        <v>32</v>
      </c>
      <c r="B132" s="14" t="s">
        <v>50</v>
      </c>
      <c r="C132" s="14" t="s">
        <v>23</v>
      </c>
      <c r="D132" s="33" t="s">
        <v>23</v>
      </c>
      <c r="E132" s="16" t="s">
        <v>6</v>
      </c>
      <c r="F132" s="16" t="s">
        <v>224</v>
      </c>
      <c r="G132" s="16" t="s">
        <v>206</v>
      </c>
      <c r="H132" s="17" t="s">
        <v>201</v>
      </c>
      <c r="I132" s="13" t="s">
        <v>193</v>
      </c>
      <c r="J132" s="13" t="s">
        <v>194</v>
      </c>
      <c r="K132" s="14" t="s">
        <v>90</v>
      </c>
      <c r="L132" s="16">
        <v>0.8</v>
      </c>
      <c r="M132" s="16">
        <v>0.75</v>
      </c>
      <c r="N132" s="16">
        <v>0.85</v>
      </c>
      <c r="O132" s="16">
        <v>0.8</v>
      </c>
      <c r="P132" s="16">
        <v>0.75</v>
      </c>
      <c r="Q132" s="16">
        <v>0.85</v>
      </c>
      <c r="R132" s="16">
        <v>0.8</v>
      </c>
      <c r="S132" s="16">
        <v>0.75</v>
      </c>
      <c r="T132" s="16">
        <v>0.85</v>
      </c>
      <c r="U132" s="16">
        <v>0.8</v>
      </c>
      <c r="V132" s="16">
        <v>0.75</v>
      </c>
      <c r="W132" s="16">
        <v>0.85</v>
      </c>
      <c r="X132" s="16">
        <v>0.8</v>
      </c>
      <c r="Y132" s="16">
        <v>0.75</v>
      </c>
      <c r="Z132" s="16">
        <v>0.85</v>
      </c>
      <c r="AA132" s="16">
        <v>0.8</v>
      </c>
      <c r="AB132" s="16">
        <v>0.75</v>
      </c>
      <c r="AC132" s="16">
        <v>0.85</v>
      </c>
    </row>
    <row r="133" spans="1:29" ht="39" x14ac:dyDescent="0.3">
      <c r="A133" s="33" t="s">
        <v>32</v>
      </c>
      <c r="B133" s="14" t="s">
        <v>292</v>
      </c>
      <c r="C133" s="14" t="s">
        <v>23</v>
      </c>
      <c r="D133" s="33" t="s">
        <v>23</v>
      </c>
      <c r="E133" s="16" t="s">
        <v>19</v>
      </c>
      <c r="F133" s="16" t="s">
        <v>233</v>
      </c>
      <c r="G133" s="13" t="s">
        <v>204</v>
      </c>
      <c r="H133" s="17" t="s">
        <v>201</v>
      </c>
      <c r="I133" s="32" t="s">
        <v>179</v>
      </c>
      <c r="J133" s="13"/>
      <c r="K133" s="14" t="s">
        <v>90</v>
      </c>
      <c r="L133" s="16">
        <v>0.05</v>
      </c>
      <c r="M133" s="16">
        <v>0.01</v>
      </c>
      <c r="N133" s="16">
        <v>0.1</v>
      </c>
      <c r="O133" s="16">
        <v>0.1</v>
      </c>
      <c r="P133" s="16">
        <v>0.05</v>
      </c>
      <c r="Q133" s="16">
        <v>0.15</v>
      </c>
      <c r="R133" s="16">
        <v>0.2</v>
      </c>
      <c r="S133" s="16">
        <v>0.15</v>
      </c>
      <c r="T133" s="16">
        <v>0.25</v>
      </c>
      <c r="U133" s="16">
        <v>0.3</v>
      </c>
      <c r="V133" s="16">
        <v>0.25</v>
      </c>
      <c r="W133" s="16">
        <v>0.35</v>
      </c>
      <c r="X133" s="16">
        <v>0.4</v>
      </c>
      <c r="Y133" s="16">
        <v>0.25</v>
      </c>
      <c r="Z133" s="16">
        <v>0.5</v>
      </c>
      <c r="AA133" s="13">
        <v>0.5</v>
      </c>
      <c r="AB133" s="13">
        <v>0.4</v>
      </c>
      <c r="AC133" s="13">
        <v>0.55000000000000004</v>
      </c>
    </row>
    <row r="134" spans="1:29" ht="39" x14ac:dyDescent="0.3">
      <c r="A134" s="33" t="s">
        <v>32</v>
      </c>
      <c r="B134" s="14" t="s">
        <v>64</v>
      </c>
      <c r="C134" s="14" t="s">
        <v>23</v>
      </c>
      <c r="D134" s="33" t="s">
        <v>23</v>
      </c>
      <c r="E134" s="16" t="s">
        <v>51</v>
      </c>
      <c r="F134" s="16" t="s">
        <v>234</v>
      </c>
      <c r="G134" s="13" t="s">
        <v>204</v>
      </c>
      <c r="H134" s="17" t="s">
        <v>201</v>
      </c>
      <c r="I134" s="13" t="s">
        <v>193</v>
      </c>
      <c r="J134" s="13" t="s">
        <v>194</v>
      </c>
      <c r="K134" s="14" t="s">
        <v>90</v>
      </c>
      <c r="L134" s="16">
        <v>2</v>
      </c>
      <c r="M134" s="16">
        <v>1.3</v>
      </c>
      <c r="N134" s="16">
        <v>2.2999999999999998</v>
      </c>
      <c r="O134" s="16">
        <v>2</v>
      </c>
      <c r="P134" s="16">
        <v>1.3</v>
      </c>
      <c r="Q134" s="16">
        <v>2.2999999999999998</v>
      </c>
      <c r="R134" s="16">
        <v>2</v>
      </c>
      <c r="S134" s="16">
        <v>1.3</v>
      </c>
      <c r="T134" s="16">
        <v>2.2999999999999998</v>
      </c>
      <c r="U134" s="16">
        <v>2</v>
      </c>
      <c r="V134" s="16">
        <v>1.3</v>
      </c>
      <c r="W134" s="16">
        <v>2.2999999999999998</v>
      </c>
      <c r="X134" s="16">
        <f t="shared" ref="X134:AC134" si="143">R134*1.5</f>
        <v>3</v>
      </c>
      <c r="Y134" s="16">
        <f t="shared" si="143"/>
        <v>1.9500000000000002</v>
      </c>
      <c r="Z134" s="16">
        <f t="shared" si="143"/>
        <v>3.4499999999999997</v>
      </c>
      <c r="AA134" s="16">
        <f t="shared" si="143"/>
        <v>3</v>
      </c>
      <c r="AB134" s="16">
        <f t="shared" si="143"/>
        <v>1.9500000000000002</v>
      </c>
      <c r="AC134" s="16">
        <f t="shared" si="143"/>
        <v>3.4499999999999997</v>
      </c>
    </row>
    <row r="135" spans="1:29" x14ac:dyDescent="0.3">
      <c r="A135" s="33" t="s">
        <v>32</v>
      </c>
      <c r="B135" s="14" t="s">
        <v>292</v>
      </c>
      <c r="C135" s="14" t="s">
        <v>23</v>
      </c>
      <c r="D135" s="33" t="s">
        <v>23</v>
      </c>
      <c r="E135" s="16" t="s">
        <v>20</v>
      </c>
      <c r="F135" s="16" t="s">
        <v>224</v>
      </c>
      <c r="G135" s="13" t="s">
        <v>204</v>
      </c>
      <c r="H135" s="17" t="s">
        <v>201</v>
      </c>
      <c r="I135" s="13" t="s">
        <v>193</v>
      </c>
      <c r="J135" s="13" t="s">
        <v>194</v>
      </c>
      <c r="K135" s="14" t="s">
        <v>90</v>
      </c>
      <c r="L135" s="16">
        <v>0.6</v>
      </c>
      <c r="M135" s="16">
        <v>0.55000000000000004</v>
      </c>
      <c r="N135" s="16">
        <v>0.75</v>
      </c>
      <c r="O135" s="16">
        <v>0.6</v>
      </c>
      <c r="P135" s="16">
        <v>0.55000000000000004</v>
      </c>
      <c r="Q135" s="16">
        <v>0.75</v>
      </c>
      <c r="R135" s="16">
        <v>0.6</v>
      </c>
      <c r="S135" s="16">
        <v>0.55000000000000004</v>
      </c>
      <c r="T135" s="16">
        <v>0.75</v>
      </c>
      <c r="U135" s="16">
        <v>0.6</v>
      </c>
      <c r="V135" s="16">
        <v>0.55000000000000004</v>
      </c>
      <c r="W135" s="16">
        <v>0.75</v>
      </c>
      <c r="X135" s="16">
        <v>0.65</v>
      </c>
      <c r="Y135" s="16">
        <v>0.6</v>
      </c>
      <c r="Z135" s="16">
        <v>0.75</v>
      </c>
      <c r="AA135" s="16">
        <v>0.7</v>
      </c>
      <c r="AB135" s="16">
        <v>0.65</v>
      </c>
      <c r="AC135" s="16">
        <v>0.8</v>
      </c>
    </row>
    <row r="136" spans="1:29" x14ac:dyDescent="0.3">
      <c r="A136" s="33" t="s">
        <v>32</v>
      </c>
      <c r="B136" s="14" t="s">
        <v>67</v>
      </c>
      <c r="C136" s="14" t="s">
        <v>23</v>
      </c>
      <c r="D136" s="33" t="s">
        <v>23</v>
      </c>
      <c r="E136" s="16" t="s">
        <v>20</v>
      </c>
      <c r="F136" s="16" t="s">
        <v>224</v>
      </c>
      <c r="G136" s="13" t="s">
        <v>204</v>
      </c>
      <c r="H136" s="17" t="s">
        <v>201</v>
      </c>
      <c r="I136" s="13" t="s">
        <v>193</v>
      </c>
      <c r="J136" s="13" t="s">
        <v>194</v>
      </c>
      <c r="K136" s="14" t="s">
        <v>90</v>
      </c>
      <c r="L136" s="16">
        <v>0.5</v>
      </c>
      <c r="M136" s="16">
        <v>0.4</v>
      </c>
      <c r="N136" s="16">
        <v>0.6</v>
      </c>
      <c r="O136" s="16">
        <v>0.5</v>
      </c>
      <c r="P136" s="16">
        <v>0.4</v>
      </c>
      <c r="Q136" s="16">
        <v>0.6</v>
      </c>
      <c r="R136" s="16">
        <v>0.5</v>
      </c>
      <c r="S136" s="16">
        <v>0.4</v>
      </c>
      <c r="T136" s="16">
        <v>0.6</v>
      </c>
      <c r="U136" s="16">
        <v>0.5</v>
      </c>
      <c r="V136" s="16">
        <v>0.4</v>
      </c>
      <c r="W136" s="16">
        <v>0.6</v>
      </c>
      <c r="X136" s="16">
        <v>0.55000000000000004</v>
      </c>
      <c r="Y136" s="16">
        <v>0.45</v>
      </c>
      <c r="Z136" s="16">
        <v>0.65</v>
      </c>
      <c r="AA136" s="13">
        <v>0.6</v>
      </c>
      <c r="AB136" s="13">
        <v>0.5</v>
      </c>
      <c r="AC136" s="13">
        <v>0.7</v>
      </c>
    </row>
    <row r="137" spans="1:29" ht="26" x14ac:dyDescent="0.3">
      <c r="A137" s="33" t="s">
        <v>32</v>
      </c>
      <c r="B137" s="14" t="s">
        <v>41</v>
      </c>
      <c r="C137" s="14" t="s">
        <v>23</v>
      </c>
      <c r="D137" s="33" t="s">
        <v>23</v>
      </c>
      <c r="E137" s="16" t="s">
        <v>20</v>
      </c>
      <c r="F137" s="16" t="s">
        <v>224</v>
      </c>
      <c r="G137" s="13" t="s">
        <v>204</v>
      </c>
      <c r="H137" s="17" t="s">
        <v>201</v>
      </c>
      <c r="I137" s="13" t="s">
        <v>193</v>
      </c>
      <c r="J137" s="13" t="s">
        <v>194</v>
      </c>
      <c r="K137" s="14" t="s">
        <v>90</v>
      </c>
      <c r="L137" s="16">
        <v>0.5</v>
      </c>
      <c r="M137" s="16">
        <v>0.4</v>
      </c>
      <c r="N137" s="16">
        <v>0.6</v>
      </c>
      <c r="O137" s="16">
        <v>0.5</v>
      </c>
      <c r="P137" s="16">
        <v>0.4</v>
      </c>
      <c r="Q137" s="16">
        <v>0.6</v>
      </c>
      <c r="R137" s="16">
        <v>0.5</v>
      </c>
      <c r="S137" s="16">
        <v>0.4</v>
      </c>
      <c r="T137" s="16">
        <v>0.6</v>
      </c>
      <c r="U137" s="16">
        <v>0.5</v>
      </c>
      <c r="V137" s="16">
        <v>0.4</v>
      </c>
      <c r="W137" s="16">
        <v>0.6</v>
      </c>
      <c r="X137" s="16">
        <v>0.55000000000000004</v>
      </c>
      <c r="Y137" s="16">
        <v>0.45</v>
      </c>
      <c r="Z137" s="16">
        <v>0.65</v>
      </c>
      <c r="AA137" s="13">
        <v>0.6</v>
      </c>
      <c r="AB137" s="13">
        <v>0.5</v>
      </c>
      <c r="AC137" s="13">
        <v>0.7</v>
      </c>
    </row>
    <row r="138" spans="1:29" ht="15.5" customHeight="1" x14ac:dyDescent="0.3">
      <c r="A138" s="33" t="s">
        <v>32</v>
      </c>
      <c r="B138" s="14" t="s">
        <v>294</v>
      </c>
      <c r="C138" s="14" t="s">
        <v>23</v>
      </c>
      <c r="D138" s="33" t="s">
        <v>23</v>
      </c>
      <c r="E138" s="16" t="s">
        <v>88</v>
      </c>
      <c r="F138" s="16" t="s">
        <v>233</v>
      </c>
      <c r="G138" s="13" t="s">
        <v>204</v>
      </c>
      <c r="H138" s="17" t="s">
        <v>201</v>
      </c>
      <c r="I138" s="13" t="s">
        <v>193</v>
      </c>
      <c r="J138" s="13" t="s">
        <v>194</v>
      </c>
      <c r="K138" s="14" t="s">
        <v>90</v>
      </c>
      <c r="L138" s="16">
        <v>32</v>
      </c>
      <c r="M138" s="16">
        <v>16</v>
      </c>
      <c r="N138" s="16">
        <v>48</v>
      </c>
      <c r="O138" s="16">
        <v>16</v>
      </c>
      <c r="P138" s="16">
        <v>8</v>
      </c>
      <c r="Q138" s="16">
        <v>24</v>
      </c>
      <c r="R138" s="16">
        <v>8</v>
      </c>
      <c r="S138" s="16">
        <v>4</v>
      </c>
      <c r="T138" s="16">
        <v>20</v>
      </c>
      <c r="U138" s="13">
        <v>8</v>
      </c>
      <c r="V138" s="13">
        <v>4</v>
      </c>
      <c r="W138" s="13">
        <v>16</v>
      </c>
      <c r="X138" s="16">
        <v>8</v>
      </c>
      <c r="Y138" s="16">
        <v>4</v>
      </c>
      <c r="Z138" s="16">
        <v>12</v>
      </c>
      <c r="AA138" s="13">
        <v>6</v>
      </c>
      <c r="AB138" s="13">
        <v>4</v>
      </c>
      <c r="AC138" s="13">
        <v>10</v>
      </c>
    </row>
    <row r="139" spans="1:29" ht="13.5" customHeight="1" x14ac:dyDescent="0.3">
      <c r="A139" s="33" t="s">
        <v>32</v>
      </c>
      <c r="B139" s="14" t="s">
        <v>41</v>
      </c>
      <c r="C139" s="14" t="s">
        <v>23</v>
      </c>
      <c r="D139" s="33" t="s">
        <v>23</v>
      </c>
      <c r="E139" s="16" t="s">
        <v>88</v>
      </c>
      <c r="F139" s="16" t="s">
        <v>233</v>
      </c>
      <c r="G139" s="13" t="s">
        <v>204</v>
      </c>
      <c r="H139" s="17" t="s">
        <v>201</v>
      </c>
      <c r="I139" s="13" t="s">
        <v>193</v>
      </c>
      <c r="J139" s="13" t="s">
        <v>194</v>
      </c>
      <c r="K139" s="14" t="s">
        <v>90</v>
      </c>
      <c r="L139" s="16">
        <v>32</v>
      </c>
      <c r="M139" s="16">
        <v>16</v>
      </c>
      <c r="N139" s="16">
        <v>48</v>
      </c>
      <c r="O139" s="16">
        <v>16</v>
      </c>
      <c r="P139" s="16">
        <v>8</v>
      </c>
      <c r="Q139" s="16">
        <v>24</v>
      </c>
      <c r="R139" s="16">
        <v>8</v>
      </c>
      <c r="S139" s="16">
        <v>4</v>
      </c>
      <c r="T139" s="16">
        <v>20</v>
      </c>
      <c r="U139" s="13">
        <v>8</v>
      </c>
      <c r="V139" s="13">
        <v>4</v>
      </c>
      <c r="W139" s="13">
        <v>16</v>
      </c>
      <c r="X139" s="16">
        <v>8</v>
      </c>
      <c r="Y139" s="16">
        <v>4</v>
      </c>
      <c r="Z139" s="16">
        <v>12</v>
      </c>
      <c r="AA139" s="13">
        <v>6</v>
      </c>
      <c r="AB139" s="13">
        <v>4</v>
      </c>
      <c r="AC139" s="13">
        <v>10</v>
      </c>
    </row>
    <row r="140" spans="1:29" ht="14" customHeight="1" x14ac:dyDescent="0.3">
      <c r="A140" s="33" t="s">
        <v>32</v>
      </c>
      <c r="B140" s="14" t="s">
        <v>294</v>
      </c>
      <c r="C140" s="14" t="s">
        <v>23</v>
      </c>
      <c r="D140" s="33" t="s">
        <v>23</v>
      </c>
      <c r="E140" s="19" t="s">
        <v>87</v>
      </c>
      <c r="F140" s="16" t="s">
        <v>224</v>
      </c>
      <c r="G140" s="13" t="s">
        <v>204</v>
      </c>
      <c r="H140" s="17" t="s">
        <v>201</v>
      </c>
      <c r="I140" s="13" t="s">
        <v>193</v>
      </c>
      <c r="J140" s="13" t="s">
        <v>194</v>
      </c>
      <c r="K140" s="14" t="s">
        <v>90</v>
      </c>
      <c r="L140" s="16">
        <v>0.5</v>
      </c>
      <c r="M140" s="16">
        <v>0.1</v>
      </c>
      <c r="N140" s="16">
        <v>0.9</v>
      </c>
      <c r="O140" s="16">
        <v>0.5</v>
      </c>
      <c r="P140" s="16">
        <v>0.1</v>
      </c>
      <c r="Q140" s="16">
        <v>0.9</v>
      </c>
      <c r="R140" s="16">
        <v>0.5</v>
      </c>
      <c r="S140" s="16">
        <v>0.1</v>
      </c>
      <c r="T140" s="16">
        <v>0.9</v>
      </c>
      <c r="U140" s="16">
        <v>0.5</v>
      </c>
      <c r="V140" s="16">
        <v>0.1</v>
      </c>
      <c r="W140" s="16">
        <v>0.9</v>
      </c>
      <c r="X140" s="16">
        <v>0.5</v>
      </c>
      <c r="Y140" s="16">
        <v>0.1</v>
      </c>
      <c r="Z140" s="16">
        <v>0.9</v>
      </c>
      <c r="AA140" s="16">
        <v>0.5</v>
      </c>
      <c r="AB140" s="16">
        <v>0.1</v>
      </c>
      <c r="AC140" s="16">
        <v>0.9</v>
      </c>
    </row>
    <row r="141" spans="1:29" ht="26" x14ac:dyDescent="0.3">
      <c r="A141" s="33" t="s">
        <v>32</v>
      </c>
      <c r="B141" s="14" t="s">
        <v>41</v>
      </c>
      <c r="C141" s="14" t="s">
        <v>23</v>
      </c>
      <c r="D141" s="33" t="s">
        <v>23</v>
      </c>
      <c r="E141" s="16" t="s">
        <v>87</v>
      </c>
      <c r="F141" s="16" t="s">
        <v>224</v>
      </c>
      <c r="G141" s="13" t="s">
        <v>204</v>
      </c>
      <c r="H141" s="17" t="s">
        <v>201</v>
      </c>
      <c r="I141" s="13" t="s">
        <v>193</v>
      </c>
      <c r="J141" s="13" t="s">
        <v>194</v>
      </c>
      <c r="K141" s="14" t="s">
        <v>90</v>
      </c>
      <c r="L141" s="16">
        <v>0.5</v>
      </c>
      <c r="M141" s="16">
        <v>0.1</v>
      </c>
      <c r="N141" s="16">
        <v>0.9</v>
      </c>
      <c r="O141" s="16">
        <v>0.5</v>
      </c>
      <c r="P141" s="16">
        <v>0.1</v>
      </c>
      <c r="Q141" s="16">
        <v>0.9</v>
      </c>
      <c r="R141" s="16">
        <v>0.5</v>
      </c>
      <c r="S141" s="16">
        <v>0.1</v>
      </c>
      <c r="T141" s="16">
        <v>0.9</v>
      </c>
      <c r="U141" s="16">
        <v>0.5</v>
      </c>
      <c r="V141" s="16">
        <v>0.1</v>
      </c>
      <c r="W141" s="16">
        <v>0.9</v>
      </c>
      <c r="X141" s="16">
        <v>0.5</v>
      </c>
      <c r="Y141" s="16">
        <v>0.1</v>
      </c>
      <c r="Z141" s="16">
        <v>0.9</v>
      </c>
      <c r="AA141" s="16">
        <v>0.5</v>
      </c>
      <c r="AB141" s="16">
        <v>0.1</v>
      </c>
      <c r="AC141" s="16">
        <v>0.9</v>
      </c>
    </row>
    <row r="142" spans="1:29" ht="52" x14ac:dyDescent="0.3">
      <c r="A142" s="33" t="s">
        <v>32</v>
      </c>
      <c r="B142" s="14" t="s">
        <v>294</v>
      </c>
      <c r="C142" s="14" t="s">
        <v>23</v>
      </c>
      <c r="D142" s="33" t="s">
        <v>23</v>
      </c>
      <c r="E142" s="16" t="s">
        <v>11</v>
      </c>
      <c r="F142" s="16" t="s">
        <v>222</v>
      </c>
      <c r="G142" s="13" t="s">
        <v>204</v>
      </c>
      <c r="H142" s="16" t="s">
        <v>200</v>
      </c>
      <c r="I142" s="32" t="s">
        <v>208</v>
      </c>
      <c r="J142" s="13" t="s">
        <v>209</v>
      </c>
      <c r="K142" s="14" t="s">
        <v>90</v>
      </c>
      <c r="L142" s="16">
        <v>400000</v>
      </c>
      <c r="M142" s="16">
        <v>300000</v>
      </c>
      <c r="N142" s="16">
        <v>500000</v>
      </c>
      <c r="O142" s="16">
        <v>400000</v>
      </c>
      <c r="P142" s="16">
        <v>300000</v>
      </c>
      <c r="Q142" s="16">
        <v>500000</v>
      </c>
      <c r="R142" s="16">
        <v>400000</v>
      </c>
      <c r="S142" s="16">
        <v>300000</v>
      </c>
      <c r="T142" s="16">
        <v>500000</v>
      </c>
      <c r="U142" s="16">
        <v>500000</v>
      </c>
      <c r="V142" s="16">
        <v>400000</v>
      </c>
      <c r="W142" s="16">
        <v>600000</v>
      </c>
      <c r="X142" s="16">
        <v>600000</v>
      </c>
      <c r="Y142" s="16">
        <v>500000</v>
      </c>
      <c r="Z142" s="16">
        <v>700000</v>
      </c>
      <c r="AA142" s="16">
        <v>700000</v>
      </c>
      <c r="AB142" s="16">
        <v>600000</v>
      </c>
      <c r="AC142" s="16">
        <v>800000</v>
      </c>
    </row>
    <row r="143" spans="1:29" x14ac:dyDescent="0.3">
      <c r="A143" s="33" t="s">
        <v>32</v>
      </c>
      <c r="B143" s="14" t="s">
        <v>41</v>
      </c>
      <c r="C143" s="14" t="s">
        <v>23</v>
      </c>
      <c r="D143" s="33" t="s">
        <v>23</v>
      </c>
      <c r="E143" s="16" t="s">
        <v>11</v>
      </c>
      <c r="F143" s="16" t="s">
        <v>222</v>
      </c>
      <c r="G143" s="13" t="s">
        <v>204</v>
      </c>
      <c r="H143" s="13"/>
      <c r="I143" s="13"/>
      <c r="J143" s="13"/>
      <c r="K143" s="14" t="s">
        <v>90</v>
      </c>
      <c r="L143" s="16"/>
      <c r="M143" s="16"/>
      <c r="N143" s="16"/>
      <c r="O143" s="16"/>
      <c r="P143" s="16"/>
      <c r="Q143" s="16"/>
      <c r="R143" s="16"/>
      <c r="S143" s="16"/>
      <c r="T143" s="16"/>
      <c r="U143" s="13"/>
      <c r="V143" s="13"/>
      <c r="W143" s="13"/>
      <c r="X143" s="16">
        <v>600000</v>
      </c>
      <c r="Y143" s="16">
        <v>500000</v>
      </c>
      <c r="Z143" s="16">
        <v>700000</v>
      </c>
      <c r="AA143" s="13"/>
      <c r="AB143" s="13"/>
      <c r="AC143" s="13"/>
    </row>
    <row r="144" spans="1:29" x14ac:dyDescent="0.3">
      <c r="A144" s="33" t="s">
        <v>32</v>
      </c>
      <c r="B144" s="14" t="s">
        <v>45</v>
      </c>
      <c r="C144" s="14" t="s">
        <v>23</v>
      </c>
      <c r="D144" s="33" t="s">
        <v>23</v>
      </c>
      <c r="E144" s="16" t="s">
        <v>65</v>
      </c>
      <c r="F144" s="16" t="s">
        <v>222</v>
      </c>
      <c r="G144" s="13" t="s">
        <v>204</v>
      </c>
      <c r="H144" s="16" t="s">
        <v>200</v>
      </c>
      <c r="I144" s="32" t="s">
        <v>210</v>
      </c>
      <c r="J144" s="13" t="s">
        <v>211</v>
      </c>
      <c r="K144" s="14" t="s">
        <v>90</v>
      </c>
      <c r="L144" s="16">
        <v>150000</v>
      </c>
      <c r="M144" s="16">
        <v>100000</v>
      </c>
      <c r="N144" s="16">
        <v>300000</v>
      </c>
      <c r="O144" s="16">
        <v>150000</v>
      </c>
      <c r="P144" s="16">
        <v>100000</v>
      </c>
      <c r="Q144" s="16">
        <v>300000</v>
      </c>
      <c r="R144" s="16">
        <v>150000</v>
      </c>
      <c r="S144" s="16">
        <v>100000</v>
      </c>
      <c r="T144" s="16">
        <v>300000</v>
      </c>
      <c r="U144" s="16">
        <v>150000</v>
      </c>
      <c r="V144" s="16">
        <v>100000</v>
      </c>
      <c r="W144" s="16">
        <v>300000</v>
      </c>
      <c r="X144" s="16">
        <v>200000</v>
      </c>
      <c r="Y144" s="16">
        <v>150000</v>
      </c>
      <c r="Z144" s="16">
        <v>350000</v>
      </c>
      <c r="AA144" s="13">
        <v>250000</v>
      </c>
      <c r="AB144" s="13">
        <v>200000</v>
      </c>
      <c r="AC144" s="13">
        <v>300000</v>
      </c>
    </row>
    <row r="145" spans="1:29" x14ac:dyDescent="0.3">
      <c r="A145" s="33" t="s">
        <v>32</v>
      </c>
      <c r="B145" s="14" t="s">
        <v>45</v>
      </c>
      <c r="C145" s="14" t="s">
        <v>23</v>
      </c>
      <c r="D145" s="33" t="s">
        <v>23</v>
      </c>
      <c r="E145" s="25" t="s">
        <v>53</v>
      </c>
      <c r="F145" s="25" t="s">
        <v>235</v>
      </c>
      <c r="G145" s="16" t="s">
        <v>207</v>
      </c>
      <c r="H145" s="16" t="s">
        <v>200</v>
      </c>
      <c r="I145" s="13" t="s">
        <v>193</v>
      </c>
      <c r="J145" s="13" t="s">
        <v>194</v>
      </c>
      <c r="K145" s="14" t="s">
        <v>90</v>
      </c>
      <c r="L145" s="16">
        <v>0.6</v>
      </c>
      <c r="M145" s="16">
        <v>0.55000000000000004</v>
      </c>
      <c r="N145" s="16">
        <v>0.65</v>
      </c>
      <c r="O145" s="16">
        <v>0.6</v>
      </c>
      <c r="P145" s="16">
        <v>0.55000000000000004</v>
      </c>
      <c r="Q145" s="16">
        <v>0.65</v>
      </c>
      <c r="R145" s="16">
        <v>0.6</v>
      </c>
      <c r="S145" s="16">
        <v>0.55000000000000004</v>
      </c>
      <c r="T145" s="16">
        <v>0.65</v>
      </c>
      <c r="U145" s="16">
        <v>0.6</v>
      </c>
      <c r="V145" s="16">
        <v>0.55000000000000004</v>
      </c>
      <c r="W145" s="16">
        <v>0.65</v>
      </c>
      <c r="X145" s="16">
        <v>0.5</v>
      </c>
      <c r="Y145" s="16">
        <v>0.45</v>
      </c>
      <c r="Z145" s="16">
        <v>0.55000000000000004</v>
      </c>
      <c r="AA145" s="16">
        <v>0.5</v>
      </c>
      <c r="AB145" s="16">
        <v>0.45</v>
      </c>
      <c r="AC145" s="16">
        <v>0.55000000000000004</v>
      </c>
    </row>
    <row r="146" spans="1:29" ht="15.5" customHeight="1" x14ac:dyDescent="0.3">
      <c r="A146" s="33" t="s">
        <v>32</v>
      </c>
      <c r="B146" s="14" t="s">
        <v>298</v>
      </c>
      <c r="C146" s="14" t="s">
        <v>23</v>
      </c>
      <c r="D146" s="33" t="s">
        <v>23</v>
      </c>
      <c r="E146" s="25" t="s">
        <v>54</v>
      </c>
      <c r="F146" s="25" t="s">
        <v>235</v>
      </c>
      <c r="G146" s="16"/>
      <c r="H146" s="16"/>
      <c r="I146" s="13" t="s">
        <v>193</v>
      </c>
      <c r="J146" s="13" t="s">
        <v>194</v>
      </c>
      <c r="K146" s="14" t="s">
        <v>90</v>
      </c>
      <c r="L146" s="16">
        <v>7.4999999999999997E-2</v>
      </c>
      <c r="M146" s="16">
        <v>7.0000000000000007E-2</v>
      </c>
      <c r="N146" s="16">
        <v>0.08</v>
      </c>
      <c r="O146" s="16">
        <v>7.4999999999999997E-2</v>
      </c>
      <c r="P146" s="16">
        <v>7.0000000000000007E-2</v>
      </c>
      <c r="Q146" s="16">
        <v>0.08</v>
      </c>
      <c r="R146" s="16">
        <v>7.4999999999999997E-2</v>
      </c>
      <c r="S146" s="16">
        <v>7.0000000000000007E-2</v>
      </c>
      <c r="T146" s="16">
        <v>0.08</v>
      </c>
      <c r="U146" s="16">
        <v>7.4999999999999997E-2</v>
      </c>
      <c r="V146" s="16">
        <v>7.0000000000000007E-2</v>
      </c>
      <c r="W146" s="16">
        <v>0.08</v>
      </c>
      <c r="X146" s="16">
        <v>7.4999999999999997E-2</v>
      </c>
      <c r="Y146" s="16">
        <v>7.0000000000000007E-2</v>
      </c>
      <c r="Z146" s="16">
        <v>0.08</v>
      </c>
      <c r="AA146" s="16">
        <v>7.4999999999999997E-2</v>
      </c>
      <c r="AB146" s="16">
        <v>7.0000000000000007E-2</v>
      </c>
      <c r="AC146" s="16">
        <v>0.08</v>
      </c>
    </row>
    <row r="147" spans="1:29" x14ac:dyDescent="0.3">
      <c r="A147" s="33" t="s">
        <v>32</v>
      </c>
      <c r="B147" s="14" t="s">
        <v>37</v>
      </c>
      <c r="C147" s="14" t="s">
        <v>23</v>
      </c>
      <c r="D147" s="33" t="s">
        <v>23</v>
      </c>
      <c r="E147" s="25" t="s">
        <v>55</v>
      </c>
      <c r="F147" s="25" t="s">
        <v>235</v>
      </c>
      <c r="G147" s="16"/>
      <c r="H147" s="16"/>
      <c r="I147" s="13" t="s">
        <v>193</v>
      </c>
      <c r="J147" s="13" t="s">
        <v>194</v>
      </c>
      <c r="K147" s="14" t="s">
        <v>90</v>
      </c>
      <c r="L147" s="16">
        <v>0.2</v>
      </c>
      <c r="M147" s="16">
        <v>0.18</v>
      </c>
      <c r="N147" s="16">
        <v>0.22</v>
      </c>
      <c r="O147" s="16">
        <v>0.2</v>
      </c>
      <c r="P147" s="16">
        <v>0.18</v>
      </c>
      <c r="Q147" s="16">
        <v>0.22</v>
      </c>
      <c r="R147" s="16">
        <v>0.2</v>
      </c>
      <c r="S147" s="16">
        <v>0.18</v>
      </c>
      <c r="T147" s="16">
        <v>0.22</v>
      </c>
      <c r="U147" s="16">
        <v>0.2</v>
      </c>
      <c r="V147" s="16">
        <v>0.18</v>
      </c>
      <c r="W147" s="16">
        <v>0.22</v>
      </c>
      <c r="X147" s="16">
        <v>0.2</v>
      </c>
      <c r="Y147" s="16">
        <v>0.18</v>
      </c>
      <c r="Z147" s="16">
        <v>0.22</v>
      </c>
      <c r="AA147" s="16">
        <v>0.2</v>
      </c>
      <c r="AB147" s="16">
        <v>0.18</v>
      </c>
      <c r="AC147" s="16">
        <v>0.22</v>
      </c>
    </row>
    <row r="148" spans="1:29" x14ac:dyDescent="0.3">
      <c r="A148" s="33" t="s">
        <v>32</v>
      </c>
      <c r="B148" s="14" t="s">
        <v>37</v>
      </c>
      <c r="C148" s="14" t="s">
        <v>23</v>
      </c>
      <c r="D148" s="33" t="s">
        <v>23</v>
      </c>
      <c r="E148" s="25" t="s">
        <v>56</v>
      </c>
      <c r="F148" s="25" t="s">
        <v>223</v>
      </c>
      <c r="G148" s="16" t="s">
        <v>206</v>
      </c>
      <c r="H148" s="16" t="s">
        <v>201</v>
      </c>
      <c r="I148" s="13" t="s">
        <v>193</v>
      </c>
      <c r="J148" s="13" t="s">
        <v>194</v>
      </c>
      <c r="K148" s="14" t="s">
        <v>90</v>
      </c>
      <c r="L148" s="16">
        <v>25</v>
      </c>
      <c r="M148" s="16">
        <v>20</v>
      </c>
      <c r="N148" s="16">
        <v>30</v>
      </c>
      <c r="O148" s="16">
        <v>25</v>
      </c>
      <c r="P148" s="16">
        <v>20</v>
      </c>
      <c r="Q148" s="16">
        <v>30</v>
      </c>
      <c r="R148" s="16">
        <v>25</v>
      </c>
      <c r="S148" s="16">
        <v>20</v>
      </c>
      <c r="T148" s="16">
        <v>30</v>
      </c>
      <c r="U148" s="16">
        <v>25</v>
      </c>
      <c r="V148" s="16">
        <v>20</v>
      </c>
      <c r="W148" s="16">
        <v>30</v>
      </c>
      <c r="X148" s="16">
        <v>25</v>
      </c>
      <c r="Y148" s="16">
        <v>20</v>
      </c>
      <c r="Z148" s="16">
        <v>30</v>
      </c>
      <c r="AA148" s="16">
        <v>25</v>
      </c>
      <c r="AB148" s="16">
        <v>20</v>
      </c>
      <c r="AC148" s="16">
        <v>30</v>
      </c>
    </row>
    <row r="149" spans="1:29" s="40" customFormat="1" x14ac:dyDescent="0.3">
      <c r="A149" s="36" t="s">
        <v>32</v>
      </c>
      <c r="B149" s="36" t="s">
        <v>35</v>
      </c>
      <c r="C149" s="36" t="s">
        <v>171</v>
      </c>
      <c r="D149" s="36" t="s">
        <v>257</v>
      </c>
      <c r="E149" s="37" t="s">
        <v>178</v>
      </c>
      <c r="F149" s="37" t="s">
        <v>223</v>
      </c>
      <c r="G149" s="38" t="s">
        <v>206</v>
      </c>
      <c r="H149" s="38" t="s">
        <v>201</v>
      </c>
      <c r="I149" s="39" t="s">
        <v>185</v>
      </c>
      <c r="J149" s="39" t="s">
        <v>248</v>
      </c>
      <c r="K149" s="36" t="s">
        <v>90</v>
      </c>
      <c r="L149" s="38">
        <f>L150*0.5</f>
        <v>144</v>
      </c>
      <c r="M149" s="38">
        <f t="shared" ref="M149:N150" si="144">M150*0.5</f>
        <v>72</v>
      </c>
      <c r="N149" s="38">
        <f t="shared" si="144"/>
        <v>192</v>
      </c>
      <c r="O149" s="38">
        <f>O150*0.5</f>
        <v>144</v>
      </c>
      <c r="P149" s="38">
        <f t="shared" ref="P149:Q150" si="145">P150*0.5</f>
        <v>72</v>
      </c>
      <c r="Q149" s="38">
        <f t="shared" si="145"/>
        <v>192</v>
      </c>
      <c r="R149" s="38">
        <f>R150*0.5</f>
        <v>144</v>
      </c>
      <c r="S149" s="38">
        <f t="shared" ref="S149:AC149" si="146">S150*0.5</f>
        <v>72</v>
      </c>
      <c r="T149" s="38">
        <f t="shared" si="146"/>
        <v>192</v>
      </c>
      <c r="U149" s="38">
        <f t="shared" si="146"/>
        <v>144</v>
      </c>
      <c r="V149" s="38">
        <f t="shared" si="146"/>
        <v>72</v>
      </c>
      <c r="W149" s="38">
        <f t="shared" si="146"/>
        <v>192</v>
      </c>
      <c r="X149" s="38">
        <f t="shared" si="146"/>
        <v>144</v>
      </c>
      <c r="Y149" s="38">
        <f t="shared" si="146"/>
        <v>72</v>
      </c>
      <c r="Z149" s="38">
        <f t="shared" si="146"/>
        <v>192</v>
      </c>
      <c r="AA149" s="38">
        <f t="shared" si="146"/>
        <v>144</v>
      </c>
      <c r="AB149" s="38">
        <f t="shared" si="146"/>
        <v>72</v>
      </c>
      <c r="AC149" s="38">
        <f t="shared" si="146"/>
        <v>192</v>
      </c>
    </row>
    <row r="150" spans="1:29" s="40" customFormat="1" x14ac:dyDescent="0.3">
      <c r="A150" s="36" t="s">
        <v>32</v>
      </c>
      <c r="B150" s="36" t="s">
        <v>35</v>
      </c>
      <c r="C150" s="36" t="s">
        <v>172</v>
      </c>
      <c r="D150" s="36" t="s">
        <v>257</v>
      </c>
      <c r="E150" s="37" t="s">
        <v>178</v>
      </c>
      <c r="F150" s="37" t="s">
        <v>223</v>
      </c>
      <c r="G150" s="38" t="s">
        <v>206</v>
      </c>
      <c r="H150" s="38" t="s">
        <v>201</v>
      </c>
      <c r="I150" s="39" t="s">
        <v>185</v>
      </c>
      <c r="J150" s="39" t="s">
        <v>248</v>
      </c>
      <c r="K150" s="36" t="s">
        <v>90</v>
      </c>
      <c r="L150" s="38">
        <f>L151*0.5</f>
        <v>288</v>
      </c>
      <c r="M150" s="38">
        <f t="shared" si="144"/>
        <v>144</v>
      </c>
      <c r="N150" s="38">
        <f t="shared" si="144"/>
        <v>384</v>
      </c>
      <c r="O150" s="38">
        <f>O151*0.5</f>
        <v>288</v>
      </c>
      <c r="P150" s="38">
        <f t="shared" si="145"/>
        <v>144</v>
      </c>
      <c r="Q150" s="38">
        <f t="shared" si="145"/>
        <v>384</v>
      </c>
      <c r="R150" s="38">
        <f>R151*0.5</f>
        <v>288</v>
      </c>
      <c r="S150" s="38">
        <f t="shared" ref="S150:AC150" si="147">S151*0.5</f>
        <v>144</v>
      </c>
      <c r="T150" s="38">
        <f t="shared" si="147"/>
        <v>384</v>
      </c>
      <c r="U150" s="38">
        <f t="shared" si="147"/>
        <v>288</v>
      </c>
      <c r="V150" s="38">
        <f t="shared" si="147"/>
        <v>144</v>
      </c>
      <c r="W150" s="38">
        <f t="shared" si="147"/>
        <v>384</v>
      </c>
      <c r="X150" s="38">
        <f t="shared" si="147"/>
        <v>288</v>
      </c>
      <c r="Y150" s="38">
        <f t="shared" si="147"/>
        <v>144</v>
      </c>
      <c r="Z150" s="38">
        <f t="shared" si="147"/>
        <v>384</v>
      </c>
      <c r="AA150" s="38">
        <f t="shared" si="147"/>
        <v>288</v>
      </c>
      <c r="AB150" s="38">
        <f t="shared" si="147"/>
        <v>144</v>
      </c>
      <c r="AC150" s="38">
        <f t="shared" si="147"/>
        <v>384</v>
      </c>
    </row>
    <row r="151" spans="1:29" s="40" customFormat="1" x14ac:dyDescent="0.3">
      <c r="A151" s="36" t="s">
        <v>32</v>
      </c>
      <c r="B151" s="36" t="s">
        <v>35</v>
      </c>
      <c r="C151" s="36" t="s">
        <v>173</v>
      </c>
      <c r="D151" s="36" t="s">
        <v>257</v>
      </c>
      <c r="E151" s="37" t="s">
        <v>178</v>
      </c>
      <c r="F151" s="37" t="s">
        <v>223</v>
      </c>
      <c r="G151" s="38" t="s">
        <v>206</v>
      </c>
      <c r="H151" s="38" t="s">
        <v>201</v>
      </c>
      <c r="I151" s="39" t="s">
        <v>185</v>
      </c>
      <c r="J151" s="39" t="s">
        <v>248</v>
      </c>
      <c r="K151" s="36" t="s">
        <v>90</v>
      </c>
      <c r="L151" s="38">
        <f>L152*0.6</f>
        <v>576</v>
      </c>
      <c r="M151" s="38">
        <f t="shared" ref="M151:N151" si="148">M152*0.6</f>
        <v>288</v>
      </c>
      <c r="N151" s="38">
        <f t="shared" si="148"/>
        <v>768</v>
      </c>
      <c r="O151" s="38">
        <f>O152*0.6</f>
        <v>576</v>
      </c>
      <c r="P151" s="38">
        <f t="shared" ref="P151:Q151" si="149">P152*0.6</f>
        <v>288</v>
      </c>
      <c r="Q151" s="38">
        <f t="shared" si="149"/>
        <v>768</v>
      </c>
      <c r="R151" s="38">
        <f>R152*0.6</f>
        <v>576</v>
      </c>
      <c r="S151" s="38">
        <f t="shared" ref="S151:AC151" si="150">S152*0.6</f>
        <v>288</v>
      </c>
      <c r="T151" s="38">
        <f t="shared" si="150"/>
        <v>768</v>
      </c>
      <c r="U151" s="38">
        <f t="shared" si="150"/>
        <v>576</v>
      </c>
      <c r="V151" s="38">
        <f t="shared" si="150"/>
        <v>288</v>
      </c>
      <c r="W151" s="38">
        <f t="shared" si="150"/>
        <v>768</v>
      </c>
      <c r="X151" s="38">
        <f t="shared" si="150"/>
        <v>576</v>
      </c>
      <c r="Y151" s="38">
        <f t="shared" si="150"/>
        <v>288</v>
      </c>
      <c r="Z151" s="38">
        <f t="shared" si="150"/>
        <v>768</v>
      </c>
      <c r="AA151" s="38">
        <f t="shared" si="150"/>
        <v>576</v>
      </c>
      <c r="AB151" s="38">
        <f t="shared" si="150"/>
        <v>288</v>
      </c>
      <c r="AC151" s="38">
        <f t="shared" si="150"/>
        <v>768</v>
      </c>
    </row>
    <row r="152" spans="1:29" s="40" customFormat="1" x14ac:dyDescent="0.3">
      <c r="A152" s="36" t="s">
        <v>32</v>
      </c>
      <c r="B152" s="36" t="s">
        <v>35</v>
      </c>
      <c r="C152" s="36" t="s">
        <v>255</v>
      </c>
      <c r="D152" s="36" t="s">
        <v>258</v>
      </c>
      <c r="E152" s="37" t="s">
        <v>178</v>
      </c>
      <c r="F152" s="37" t="s">
        <v>223</v>
      </c>
      <c r="G152" s="38" t="s">
        <v>206</v>
      </c>
      <c r="H152" s="38" t="s">
        <v>201</v>
      </c>
      <c r="I152" s="39" t="s">
        <v>185</v>
      </c>
      <c r="J152" s="39" t="s">
        <v>248</v>
      </c>
      <c r="K152" s="36" t="s">
        <v>90</v>
      </c>
      <c r="L152" s="38">
        <f>L153*0.8</f>
        <v>960</v>
      </c>
      <c r="M152" s="38">
        <f t="shared" ref="M152:N152" si="151">M153*0.8</f>
        <v>480</v>
      </c>
      <c r="N152" s="38">
        <f t="shared" si="151"/>
        <v>1280</v>
      </c>
      <c r="O152" s="38">
        <f>O153*0.8</f>
        <v>960</v>
      </c>
      <c r="P152" s="38">
        <f t="shared" ref="P152:Q152" si="152">P153*0.8</f>
        <v>480</v>
      </c>
      <c r="Q152" s="38">
        <f t="shared" si="152"/>
        <v>1280</v>
      </c>
      <c r="R152" s="38">
        <f>R153*0.8</f>
        <v>960</v>
      </c>
      <c r="S152" s="38">
        <f t="shared" ref="S152:AC152" si="153">S153*0.8</f>
        <v>480</v>
      </c>
      <c r="T152" s="38">
        <f t="shared" si="153"/>
        <v>1280</v>
      </c>
      <c r="U152" s="38">
        <f t="shared" si="153"/>
        <v>960</v>
      </c>
      <c r="V152" s="38">
        <f t="shared" si="153"/>
        <v>480</v>
      </c>
      <c r="W152" s="38">
        <f t="shared" si="153"/>
        <v>1280</v>
      </c>
      <c r="X152" s="38">
        <f t="shared" si="153"/>
        <v>960</v>
      </c>
      <c r="Y152" s="38">
        <f t="shared" si="153"/>
        <v>480</v>
      </c>
      <c r="Z152" s="38">
        <f t="shared" si="153"/>
        <v>1280</v>
      </c>
      <c r="AA152" s="38">
        <f t="shared" si="153"/>
        <v>960</v>
      </c>
      <c r="AB152" s="38">
        <f t="shared" si="153"/>
        <v>480</v>
      </c>
      <c r="AC152" s="38">
        <f t="shared" si="153"/>
        <v>1280</v>
      </c>
    </row>
    <row r="153" spans="1:29" s="40" customFormat="1" x14ac:dyDescent="0.3">
      <c r="A153" s="36" t="s">
        <v>32</v>
      </c>
      <c r="B153" s="36" t="s">
        <v>35</v>
      </c>
      <c r="C153" s="36" t="s">
        <v>174</v>
      </c>
      <c r="D153" s="36" t="s">
        <v>261</v>
      </c>
      <c r="E153" s="37" t="s">
        <v>178</v>
      </c>
      <c r="F153" s="37" t="s">
        <v>223</v>
      </c>
      <c r="G153" s="38" t="s">
        <v>206</v>
      </c>
      <c r="H153" s="38" t="s">
        <v>201</v>
      </c>
      <c r="I153" s="41" t="s">
        <v>184</v>
      </c>
      <c r="J153" s="39" t="s">
        <v>248</v>
      </c>
      <c r="K153" s="36" t="s">
        <v>90</v>
      </c>
      <c r="L153" s="38">
        <v>1200</v>
      </c>
      <c r="M153" s="38">
        <v>600</v>
      </c>
      <c r="N153" s="38">
        <v>1600</v>
      </c>
      <c r="O153" s="38">
        <v>1200</v>
      </c>
      <c r="P153" s="38">
        <v>600</v>
      </c>
      <c r="Q153" s="38">
        <v>1600</v>
      </c>
      <c r="R153" s="38">
        <v>1200</v>
      </c>
      <c r="S153" s="38">
        <v>600</v>
      </c>
      <c r="T153" s="38">
        <v>1600</v>
      </c>
      <c r="U153" s="38">
        <v>1200</v>
      </c>
      <c r="V153" s="38">
        <v>600</v>
      </c>
      <c r="W153" s="38">
        <v>1600</v>
      </c>
      <c r="X153" s="38">
        <v>1200</v>
      </c>
      <c r="Y153" s="38">
        <v>600</v>
      </c>
      <c r="Z153" s="38">
        <v>1600</v>
      </c>
      <c r="AA153" s="38">
        <v>1200</v>
      </c>
      <c r="AB153" s="38">
        <v>600</v>
      </c>
      <c r="AC153" s="38">
        <v>1600</v>
      </c>
    </row>
    <row r="154" spans="1:29" s="40" customFormat="1" ht="26" x14ac:dyDescent="0.3">
      <c r="A154" s="36" t="s">
        <v>32</v>
      </c>
      <c r="B154" s="36" t="s">
        <v>23</v>
      </c>
      <c r="C154" s="36" t="s">
        <v>259</v>
      </c>
      <c r="D154" s="36" t="s">
        <v>260</v>
      </c>
      <c r="E154" s="37" t="s">
        <v>178</v>
      </c>
      <c r="F154" s="37" t="s">
        <v>223</v>
      </c>
      <c r="G154" s="38" t="s">
        <v>206</v>
      </c>
      <c r="H154" s="38" t="s">
        <v>201</v>
      </c>
      <c r="I154" s="41" t="s">
        <v>184</v>
      </c>
      <c r="J154" s="39" t="s">
        <v>248</v>
      </c>
      <c r="K154" s="36" t="s">
        <v>90</v>
      </c>
      <c r="L154" s="38">
        <v>1200</v>
      </c>
      <c r="M154" s="38">
        <v>600</v>
      </c>
      <c r="N154" s="38">
        <v>1600</v>
      </c>
      <c r="O154" s="38">
        <v>1200</v>
      </c>
      <c r="P154" s="38">
        <v>600</v>
      </c>
      <c r="Q154" s="38">
        <v>1600</v>
      </c>
      <c r="R154" s="38">
        <v>1200</v>
      </c>
      <c r="S154" s="38">
        <v>600</v>
      </c>
      <c r="T154" s="38">
        <v>1600</v>
      </c>
      <c r="U154" s="38">
        <v>1200</v>
      </c>
      <c r="V154" s="38">
        <v>600</v>
      </c>
      <c r="W154" s="38">
        <v>1600</v>
      </c>
      <c r="X154" s="38">
        <v>1200</v>
      </c>
      <c r="Y154" s="38">
        <v>600</v>
      </c>
      <c r="Z154" s="38">
        <v>1600</v>
      </c>
      <c r="AA154" s="38">
        <v>1200</v>
      </c>
      <c r="AB154" s="38">
        <v>600</v>
      </c>
      <c r="AC154" s="38">
        <v>1600</v>
      </c>
    </row>
    <row r="155" spans="1:29" s="40" customFormat="1" x14ac:dyDescent="0.3">
      <c r="A155" s="36" t="s">
        <v>32</v>
      </c>
      <c r="B155" s="36" t="s">
        <v>36</v>
      </c>
      <c r="C155" s="36" t="s">
        <v>171</v>
      </c>
      <c r="D155" s="36" t="s">
        <v>257</v>
      </c>
      <c r="E155" s="37" t="s">
        <v>178</v>
      </c>
      <c r="F155" s="37" t="s">
        <v>223</v>
      </c>
      <c r="G155" s="38" t="s">
        <v>206</v>
      </c>
      <c r="H155" s="38" t="s">
        <v>201</v>
      </c>
      <c r="I155" s="39" t="s">
        <v>185</v>
      </c>
      <c r="J155" s="39" t="s">
        <v>248</v>
      </c>
      <c r="K155" s="36" t="s">
        <v>90</v>
      </c>
      <c r="L155" s="38">
        <f>L159*0.0875</f>
        <v>105</v>
      </c>
      <c r="M155" s="38">
        <f t="shared" ref="M155:N155" si="154">M159*0.0875</f>
        <v>52.5</v>
      </c>
      <c r="N155" s="38">
        <f t="shared" si="154"/>
        <v>140</v>
      </c>
      <c r="O155" s="38">
        <f>O159*0.0875</f>
        <v>105</v>
      </c>
      <c r="P155" s="38">
        <f t="shared" ref="P155:Q155" si="155">P159*0.0875</f>
        <v>52.5</v>
      </c>
      <c r="Q155" s="38">
        <f t="shared" si="155"/>
        <v>140</v>
      </c>
      <c r="R155" s="38">
        <f>R159*0.0875</f>
        <v>105</v>
      </c>
      <c r="S155" s="38">
        <f t="shared" ref="S155:AC155" si="156">S159*0.0875</f>
        <v>52.5</v>
      </c>
      <c r="T155" s="38">
        <f t="shared" si="156"/>
        <v>140</v>
      </c>
      <c r="U155" s="38">
        <f t="shared" si="156"/>
        <v>105</v>
      </c>
      <c r="V155" s="38">
        <f t="shared" si="156"/>
        <v>52.5</v>
      </c>
      <c r="W155" s="38">
        <f t="shared" si="156"/>
        <v>140</v>
      </c>
      <c r="X155" s="38">
        <f t="shared" si="156"/>
        <v>105</v>
      </c>
      <c r="Y155" s="38">
        <f t="shared" si="156"/>
        <v>52.5</v>
      </c>
      <c r="Z155" s="38">
        <f t="shared" si="156"/>
        <v>140</v>
      </c>
      <c r="AA155" s="38">
        <f t="shared" si="156"/>
        <v>105</v>
      </c>
      <c r="AB155" s="38">
        <f t="shared" si="156"/>
        <v>52.5</v>
      </c>
      <c r="AC155" s="38">
        <f t="shared" si="156"/>
        <v>140</v>
      </c>
    </row>
    <row r="156" spans="1:29" s="40" customFormat="1" x14ac:dyDescent="0.3">
      <c r="A156" s="36" t="s">
        <v>32</v>
      </c>
      <c r="B156" s="36" t="s">
        <v>36</v>
      </c>
      <c r="C156" s="36" t="s">
        <v>172</v>
      </c>
      <c r="D156" s="36" t="s">
        <v>257</v>
      </c>
      <c r="E156" s="37" t="s">
        <v>178</v>
      </c>
      <c r="F156" s="37" t="s">
        <v>223</v>
      </c>
      <c r="G156" s="38" t="s">
        <v>206</v>
      </c>
      <c r="H156" s="38" t="s">
        <v>201</v>
      </c>
      <c r="I156" s="39" t="s">
        <v>185</v>
      </c>
      <c r="J156" s="39" t="s">
        <v>248</v>
      </c>
      <c r="K156" s="36" t="s">
        <v>90</v>
      </c>
      <c r="L156" s="38">
        <f>L159*0.1875</f>
        <v>225</v>
      </c>
      <c r="M156" s="38">
        <f t="shared" ref="M156:N156" si="157">M159*0.1875</f>
        <v>112.5</v>
      </c>
      <c r="N156" s="38">
        <f t="shared" si="157"/>
        <v>300</v>
      </c>
      <c r="O156" s="38">
        <f>O159*0.1875</f>
        <v>225</v>
      </c>
      <c r="P156" s="38">
        <f t="shared" ref="P156:Q156" si="158">P159*0.1875</f>
        <v>112.5</v>
      </c>
      <c r="Q156" s="38">
        <f t="shared" si="158"/>
        <v>300</v>
      </c>
      <c r="R156" s="38">
        <f>R159*0.1875</f>
        <v>225</v>
      </c>
      <c r="S156" s="38">
        <f t="shared" ref="S156:AC156" si="159">S159*0.1875</f>
        <v>112.5</v>
      </c>
      <c r="T156" s="38">
        <f t="shared" si="159"/>
        <v>300</v>
      </c>
      <c r="U156" s="38">
        <f t="shared" si="159"/>
        <v>225</v>
      </c>
      <c r="V156" s="38">
        <f t="shared" si="159"/>
        <v>112.5</v>
      </c>
      <c r="W156" s="38">
        <f t="shared" si="159"/>
        <v>300</v>
      </c>
      <c r="X156" s="38">
        <f t="shared" si="159"/>
        <v>225</v>
      </c>
      <c r="Y156" s="38">
        <f t="shared" si="159"/>
        <v>112.5</v>
      </c>
      <c r="Z156" s="38">
        <f t="shared" si="159"/>
        <v>300</v>
      </c>
      <c r="AA156" s="38">
        <f t="shared" si="159"/>
        <v>225</v>
      </c>
      <c r="AB156" s="38">
        <f t="shared" si="159"/>
        <v>112.5</v>
      </c>
      <c r="AC156" s="38">
        <f t="shared" si="159"/>
        <v>300</v>
      </c>
    </row>
    <row r="157" spans="1:29" s="40" customFormat="1" x14ac:dyDescent="0.3">
      <c r="A157" s="36" t="s">
        <v>32</v>
      </c>
      <c r="B157" s="36" t="s">
        <v>36</v>
      </c>
      <c r="C157" s="36" t="s">
        <v>173</v>
      </c>
      <c r="D157" s="36" t="s">
        <v>257</v>
      </c>
      <c r="E157" s="37" t="s">
        <v>178</v>
      </c>
      <c r="F157" s="37" t="s">
        <v>223</v>
      </c>
      <c r="G157" s="38" t="s">
        <v>206</v>
      </c>
      <c r="H157" s="38" t="s">
        <v>201</v>
      </c>
      <c r="I157" s="39" t="s">
        <v>185</v>
      </c>
      <c r="J157" s="39" t="s">
        <v>248</v>
      </c>
      <c r="K157" s="36" t="s">
        <v>90</v>
      </c>
      <c r="L157" s="38">
        <f>L159*0.45</f>
        <v>540</v>
      </c>
      <c r="M157" s="38">
        <f t="shared" ref="M157:N157" si="160">M159*0.45</f>
        <v>270</v>
      </c>
      <c r="N157" s="38">
        <f t="shared" si="160"/>
        <v>720</v>
      </c>
      <c r="O157" s="38">
        <f>O159*0.45</f>
        <v>540</v>
      </c>
      <c r="P157" s="38">
        <f t="shared" ref="P157:Q157" si="161">P159*0.45</f>
        <v>270</v>
      </c>
      <c r="Q157" s="38">
        <f t="shared" si="161"/>
        <v>720</v>
      </c>
      <c r="R157" s="38">
        <f>R159*0.45</f>
        <v>540</v>
      </c>
      <c r="S157" s="38">
        <f t="shared" ref="S157:AC157" si="162">S159*0.45</f>
        <v>270</v>
      </c>
      <c r="T157" s="38">
        <f t="shared" si="162"/>
        <v>720</v>
      </c>
      <c r="U157" s="38">
        <f t="shared" si="162"/>
        <v>540</v>
      </c>
      <c r="V157" s="38">
        <f t="shared" si="162"/>
        <v>270</v>
      </c>
      <c r="W157" s="38">
        <f t="shared" si="162"/>
        <v>720</v>
      </c>
      <c r="X157" s="38">
        <f t="shared" si="162"/>
        <v>540</v>
      </c>
      <c r="Y157" s="38">
        <f t="shared" si="162"/>
        <v>270</v>
      </c>
      <c r="Z157" s="38">
        <f t="shared" si="162"/>
        <v>720</v>
      </c>
      <c r="AA157" s="38">
        <f t="shared" si="162"/>
        <v>540</v>
      </c>
      <c r="AB157" s="38">
        <f t="shared" si="162"/>
        <v>270</v>
      </c>
      <c r="AC157" s="38">
        <f t="shared" si="162"/>
        <v>720</v>
      </c>
    </row>
    <row r="158" spans="1:29" s="40" customFormat="1" x14ac:dyDescent="0.3">
      <c r="A158" s="36" t="s">
        <v>32</v>
      </c>
      <c r="B158" s="36" t="s">
        <v>36</v>
      </c>
      <c r="C158" s="36" t="s">
        <v>255</v>
      </c>
      <c r="D158" s="36" t="s">
        <v>258</v>
      </c>
      <c r="E158" s="37" t="s">
        <v>178</v>
      </c>
      <c r="F158" s="37" t="s">
        <v>223</v>
      </c>
      <c r="G158" s="38" t="s">
        <v>206</v>
      </c>
      <c r="H158" s="38" t="s">
        <v>201</v>
      </c>
      <c r="I158" s="39" t="s">
        <v>185</v>
      </c>
      <c r="J158" s="39" t="s">
        <v>248</v>
      </c>
      <c r="K158" s="36" t="s">
        <v>90</v>
      </c>
      <c r="L158" s="38">
        <f>L159*0.65</f>
        <v>780</v>
      </c>
      <c r="M158" s="38">
        <f t="shared" ref="M158" si="163">M159*0.65</f>
        <v>390</v>
      </c>
      <c r="N158" s="38">
        <f t="shared" ref="N158" si="164">N159*0.65</f>
        <v>1040</v>
      </c>
      <c r="O158" s="38">
        <f>O159*0.65</f>
        <v>780</v>
      </c>
      <c r="P158" s="38">
        <f t="shared" ref="P158" si="165">P159*0.65</f>
        <v>390</v>
      </c>
      <c r="Q158" s="38">
        <f t="shared" ref="Q158" si="166">Q159*0.65</f>
        <v>1040</v>
      </c>
      <c r="R158" s="38">
        <f>R159*0.65</f>
        <v>780</v>
      </c>
      <c r="S158" s="38">
        <f t="shared" ref="S158:AC158" si="167">S159*0.65</f>
        <v>390</v>
      </c>
      <c r="T158" s="38">
        <f t="shared" si="167"/>
        <v>1040</v>
      </c>
      <c r="U158" s="38">
        <f t="shared" si="167"/>
        <v>780</v>
      </c>
      <c r="V158" s="38">
        <f t="shared" si="167"/>
        <v>390</v>
      </c>
      <c r="W158" s="38">
        <f t="shared" si="167"/>
        <v>1040</v>
      </c>
      <c r="X158" s="38">
        <f t="shared" si="167"/>
        <v>780</v>
      </c>
      <c r="Y158" s="38">
        <f t="shared" si="167"/>
        <v>390</v>
      </c>
      <c r="Z158" s="38">
        <f t="shared" si="167"/>
        <v>1040</v>
      </c>
      <c r="AA158" s="38">
        <f t="shared" si="167"/>
        <v>780</v>
      </c>
      <c r="AB158" s="38">
        <f t="shared" si="167"/>
        <v>390</v>
      </c>
      <c r="AC158" s="38">
        <f t="shared" si="167"/>
        <v>1040</v>
      </c>
    </row>
    <row r="159" spans="1:29" s="40" customFormat="1" x14ac:dyDescent="0.3">
      <c r="A159" s="36" t="s">
        <v>32</v>
      </c>
      <c r="B159" s="36" t="s">
        <v>36</v>
      </c>
      <c r="C159" s="36" t="s">
        <v>174</v>
      </c>
      <c r="D159" s="36" t="s">
        <v>261</v>
      </c>
      <c r="E159" s="37" t="s">
        <v>178</v>
      </c>
      <c r="F159" s="37" t="s">
        <v>223</v>
      </c>
      <c r="G159" s="38" t="s">
        <v>206</v>
      </c>
      <c r="H159" s="38" t="s">
        <v>201</v>
      </c>
      <c r="I159" s="41" t="s">
        <v>184</v>
      </c>
      <c r="J159" s="39" t="s">
        <v>248</v>
      </c>
      <c r="K159" s="36" t="s">
        <v>90</v>
      </c>
      <c r="L159" s="38">
        <v>1200</v>
      </c>
      <c r="M159" s="38">
        <v>600</v>
      </c>
      <c r="N159" s="38">
        <v>1600</v>
      </c>
      <c r="O159" s="38">
        <v>1200</v>
      </c>
      <c r="P159" s="38">
        <v>600</v>
      </c>
      <c r="Q159" s="38">
        <v>1600</v>
      </c>
      <c r="R159" s="38">
        <v>1200</v>
      </c>
      <c r="S159" s="38">
        <v>600</v>
      </c>
      <c r="T159" s="38">
        <v>1600</v>
      </c>
      <c r="U159" s="38">
        <v>1200</v>
      </c>
      <c r="V159" s="38">
        <v>600</v>
      </c>
      <c r="W159" s="38">
        <v>1600</v>
      </c>
      <c r="X159" s="38">
        <v>1200</v>
      </c>
      <c r="Y159" s="38">
        <v>600</v>
      </c>
      <c r="Z159" s="38">
        <v>1600</v>
      </c>
      <c r="AA159" s="38">
        <v>1200</v>
      </c>
      <c r="AB159" s="38">
        <v>600</v>
      </c>
      <c r="AC159" s="38">
        <v>1600</v>
      </c>
    </row>
    <row r="160" spans="1:29" s="40" customFormat="1" ht="26" x14ac:dyDescent="0.3">
      <c r="A160" s="36" t="s">
        <v>32</v>
      </c>
      <c r="B160" s="36" t="s">
        <v>23</v>
      </c>
      <c r="C160" s="36" t="s">
        <v>259</v>
      </c>
      <c r="D160" s="36" t="s">
        <v>260</v>
      </c>
      <c r="E160" s="37" t="s">
        <v>178</v>
      </c>
      <c r="F160" s="37" t="s">
        <v>223</v>
      </c>
      <c r="G160" s="38" t="s">
        <v>206</v>
      </c>
      <c r="H160" s="38" t="s">
        <v>201</v>
      </c>
      <c r="I160" s="41" t="s">
        <v>184</v>
      </c>
      <c r="J160" s="39" t="s">
        <v>248</v>
      </c>
      <c r="K160" s="36" t="s">
        <v>90</v>
      </c>
      <c r="L160" s="38">
        <v>1200</v>
      </c>
      <c r="M160" s="38">
        <v>600</v>
      </c>
      <c r="N160" s="38">
        <v>1600</v>
      </c>
      <c r="O160" s="38">
        <v>1200</v>
      </c>
      <c r="P160" s="38">
        <v>600</v>
      </c>
      <c r="Q160" s="38">
        <v>1600</v>
      </c>
      <c r="R160" s="38">
        <v>1200</v>
      </c>
      <c r="S160" s="38">
        <v>600</v>
      </c>
      <c r="T160" s="38">
        <v>1600</v>
      </c>
      <c r="U160" s="38">
        <v>1200</v>
      </c>
      <c r="V160" s="38">
        <v>600</v>
      </c>
      <c r="W160" s="38">
        <v>1600</v>
      </c>
      <c r="X160" s="38">
        <v>1200</v>
      </c>
      <c r="Y160" s="38">
        <v>600</v>
      </c>
      <c r="Z160" s="38">
        <v>1600</v>
      </c>
      <c r="AA160" s="38">
        <v>1200</v>
      </c>
      <c r="AB160" s="38">
        <v>600</v>
      </c>
      <c r="AC160" s="38">
        <v>1600</v>
      </c>
    </row>
    <row r="161" spans="1:29" s="40" customFormat="1" x14ac:dyDescent="0.3">
      <c r="A161" s="36" t="s">
        <v>32</v>
      </c>
      <c r="B161" s="36" t="s">
        <v>37</v>
      </c>
      <c r="C161" s="36" t="s">
        <v>171</v>
      </c>
      <c r="D161" s="36" t="s">
        <v>257</v>
      </c>
      <c r="E161" s="37" t="s">
        <v>178</v>
      </c>
      <c r="F161" s="37" t="s">
        <v>223</v>
      </c>
      <c r="G161" s="38" t="s">
        <v>206</v>
      </c>
      <c r="H161" s="38" t="s">
        <v>201</v>
      </c>
      <c r="I161" s="41" t="s">
        <v>187</v>
      </c>
      <c r="J161" s="39" t="s">
        <v>250</v>
      </c>
      <c r="K161" s="36" t="s">
        <v>90</v>
      </c>
      <c r="L161" s="42">
        <f>L162*0.5</f>
        <v>26.662500000000001</v>
      </c>
      <c r="M161" s="38">
        <v>20</v>
      </c>
      <c r="N161" s="38">
        <v>30</v>
      </c>
      <c r="O161" s="42">
        <f>O162*0.5</f>
        <v>26.662500000000001</v>
      </c>
      <c r="P161" s="38">
        <v>20</v>
      </c>
      <c r="Q161" s="38">
        <v>30</v>
      </c>
      <c r="R161" s="42">
        <f>R162*0.5</f>
        <v>26.662500000000001</v>
      </c>
      <c r="S161" s="38">
        <v>20</v>
      </c>
      <c r="T161" s="38">
        <v>30</v>
      </c>
      <c r="U161" s="42">
        <f>U162*0.5</f>
        <v>26.662500000000001</v>
      </c>
      <c r="V161" s="38">
        <v>20</v>
      </c>
      <c r="W161" s="38">
        <v>30</v>
      </c>
      <c r="X161" s="42">
        <f>X162*0.5</f>
        <v>26.662500000000001</v>
      </c>
      <c r="Y161" s="38">
        <v>20</v>
      </c>
      <c r="Z161" s="38">
        <v>30</v>
      </c>
      <c r="AA161" s="42">
        <f>AA162*0.5</f>
        <v>26.662500000000001</v>
      </c>
      <c r="AB161" s="38">
        <v>20</v>
      </c>
      <c r="AC161" s="38">
        <v>30</v>
      </c>
    </row>
    <row r="162" spans="1:29" s="40" customFormat="1" x14ac:dyDescent="0.3">
      <c r="A162" s="36" t="s">
        <v>32</v>
      </c>
      <c r="B162" s="36" t="s">
        <v>37</v>
      </c>
      <c r="C162" s="36" t="s">
        <v>172</v>
      </c>
      <c r="D162" s="36" t="s">
        <v>257</v>
      </c>
      <c r="E162" s="37" t="s">
        <v>178</v>
      </c>
      <c r="F162" s="37" t="s">
        <v>223</v>
      </c>
      <c r="G162" s="38" t="s">
        <v>206</v>
      </c>
      <c r="H162" s="38" t="s">
        <v>201</v>
      </c>
      <c r="I162" s="41" t="s">
        <v>187</v>
      </c>
      <c r="J162" s="39" t="s">
        <v>249</v>
      </c>
      <c r="K162" s="36" t="s">
        <v>90</v>
      </c>
      <c r="L162" s="42">
        <f>AVERAGE(M162:N162)</f>
        <v>53.325000000000003</v>
      </c>
      <c r="M162" s="38">
        <f>0.18*270</f>
        <v>48.6</v>
      </c>
      <c r="N162" s="38">
        <f>0.215*270</f>
        <v>58.05</v>
      </c>
      <c r="O162" s="42">
        <f>AVERAGE(P162:Q162)</f>
        <v>53.325000000000003</v>
      </c>
      <c r="P162" s="38">
        <f>0.18*270</f>
        <v>48.6</v>
      </c>
      <c r="Q162" s="38">
        <f>0.215*270</f>
        <v>58.05</v>
      </c>
      <c r="R162" s="42">
        <f>AVERAGE(S162:T162)</f>
        <v>53.325000000000003</v>
      </c>
      <c r="S162" s="38">
        <f>0.18*270</f>
        <v>48.6</v>
      </c>
      <c r="T162" s="38">
        <f>0.215*270</f>
        <v>58.05</v>
      </c>
      <c r="U162" s="42">
        <f>AVERAGE(V162:W162)</f>
        <v>53.325000000000003</v>
      </c>
      <c r="V162" s="38">
        <f>0.18*270</f>
        <v>48.6</v>
      </c>
      <c r="W162" s="38">
        <f>0.215*270</f>
        <v>58.05</v>
      </c>
      <c r="X162" s="42">
        <f>AVERAGE(Y162:Z162)</f>
        <v>53.325000000000003</v>
      </c>
      <c r="Y162" s="38">
        <f>0.18*270</f>
        <v>48.6</v>
      </c>
      <c r="Z162" s="38">
        <f>0.215*270</f>
        <v>58.05</v>
      </c>
      <c r="AA162" s="42">
        <f>AVERAGE(AB162:AC162)</f>
        <v>53.325000000000003</v>
      </c>
      <c r="AB162" s="38">
        <f>0.18*270</f>
        <v>48.6</v>
      </c>
      <c r="AC162" s="38">
        <f>0.215*270</f>
        <v>58.05</v>
      </c>
    </row>
    <row r="163" spans="1:29" s="40" customFormat="1" x14ac:dyDescent="0.3">
      <c r="A163" s="36" t="s">
        <v>32</v>
      </c>
      <c r="B163" s="36" t="s">
        <v>37</v>
      </c>
      <c r="C163" s="36" t="s">
        <v>173</v>
      </c>
      <c r="D163" s="36" t="s">
        <v>257</v>
      </c>
      <c r="E163" s="37" t="s">
        <v>178</v>
      </c>
      <c r="F163" s="37" t="s">
        <v>223</v>
      </c>
      <c r="G163" s="38" t="s">
        <v>206</v>
      </c>
      <c r="H163" s="38" t="s">
        <v>201</v>
      </c>
      <c r="I163" s="41" t="s">
        <v>187</v>
      </c>
      <c r="J163" s="39" t="s">
        <v>250</v>
      </c>
      <c r="K163" s="36" t="s">
        <v>90</v>
      </c>
      <c r="L163" s="42">
        <f>L162*2</f>
        <v>106.65</v>
      </c>
      <c r="M163" s="42">
        <f t="shared" ref="M163" si="168">M162*2</f>
        <v>97.2</v>
      </c>
      <c r="N163" s="42">
        <f t="shared" ref="N163" si="169">N162*2</f>
        <v>116.1</v>
      </c>
      <c r="O163" s="42">
        <f>O162*2</f>
        <v>106.65</v>
      </c>
      <c r="P163" s="42">
        <f t="shared" ref="P163" si="170">P162*2</f>
        <v>97.2</v>
      </c>
      <c r="Q163" s="42">
        <f t="shared" ref="Q163" si="171">Q162*2</f>
        <v>116.1</v>
      </c>
      <c r="R163" s="42">
        <f>R162*2</f>
        <v>106.65</v>
      </c>
      <c r="S163" s="42">
        <f t="shared" ref="S163:AC163" si="172">S162*2</f>
        <v>97.2</v>
      </c>
      <c r="T163" s="42">
        <f t="shared" si="172"/>
        <v>116.1</v>
      </c>
      <c r="U163" s="42">
        <f t="shared" si="172"/>
        <v>106.65</v>
      </c>
      <c r="V163" s="42">
        <f t="shared" si="172"/>
        <v>97.2</v>
      </c>
      <c r="W163" s="42">
        <f t="shared" si="172"/>
        <v>116.1</v>
      </c>
      <c r="X163" s="42">
        <f t="shared" si="172"/>
        <v>106.65</v>
      </c>
      <c r="Y163" s="42">
        <f t="shared" si="172"/>
        <v>97.2</v>
      </c>
      <c r="Z163" s="42">
        <f t="shared" si="172"/>
        <v>116.1</v>
      </c>
      <c r="AA163" s="42">
        <f t="shared" si="172"/>
        <v>106.65</v>
      </c>
      <c r="AB163" s="42">
        <f t="shared" si="172"/>
        <v>97.2</v>
      </c>
      <c r="AC163" s="42">
        <f t="shared" si="172"/>
        <v>116.1</v>
      </c>
    </row>
    <row r="164" spans="1:29" s="40" customFormat="1" x14ac:dyDescent="0.3">
      <c r="A164" s="36" t="s">
        <v>32</v>
      </c>
      <c r="B164" s="36" t="s">
        <v>37</v>
      </c>
      <c r="C164" s="36" t="s">
        <v>255</v>
      </c>
      <c r="D164" s="36" t="s">
        <v>258</v>
      </c>
      <c r="E164" s="37" t="s">
        <v>178</v>
      </c>
      <c r="F164" s="37" t="s">
        <v>223</v>
      </c>
      <c r="G164" s="38" t="s">
        <v>206</v>
      </c>
      <c r="H164" s="38" t="s">
        <v>201</v>
      </c>
      <c r="I164" s="41" t="s">
        <v>187</v>
      </c>
      <c r="J164" s="39" t="s">
        <v>250</v>
      </c>
      <c r="K164" s="36" t="s">
        <v>90</v>
      </c>
      <c r="L164" s="42">
        <f>L162*3.46</f>
        <v>184.50450000000001</v>
      </c>
      <c r="M164" s="42">
        <f t="shared" ref="M164:N164" si="173">M162*3.46</f>
        <v>168.15600000000001</v>
      </c>
      <c r="N164" s="42">
        <f t="shared" si="173"/>
        <v>200.85299999999998</v>
      </c>
      <c r="O164" s="42">
        <f>O162*3.46</f>
        <v>184.50450000000001</v>
      </c>
      <c r="P164" s="42">
        <f t="shared" ref="P164:Q164" si="174">P162*3.46</f>
        <v>168.15600000000001</v>
      </c>
      <c r="Q164" s="42">
        <f t="shared" si="174"/>
        <v>200.85299999999998</v>
      </c>
      <c r="R164" s="42">
        <f>R162*3.46</f>
        <v>184.50450000000001</v>
      </c>
      <c r="S164" s="42">
        <f t="shared" ref="S164:AC164" si="175">S162*3.46</f>
        <v>168.15600000000001</v>
      </c>
      <c r="T164" s="42">
        <f t="shared" si="175"/>
        <v>200.85299999999998</v>
      </c>
      <c r="U164" s="42">
        <f t="shared" si="175"/>
        <v>184.50450000000001</v>
      </c>
      <c r="V164" s="42">
        <f t="shared" si="175"/>
        <v>168.15600000000001</v>
      </c>
      <c r="W164" s="42">
        <f t="shared" si="175"/>
        <v>200.85299999999998</v>
      </c>
      <c r="X164" s="42">
        <f t="shared" si="175"/>
        <v>184.50450000000001</v>
      </c>
      <c r="Y164" s="42">
        <f t="shared" si="175"/>
        <v>168.15600000000001</v>
      </c>
      <c r="Z164" s="42">
        <f t="shared" si="175"/>
        <v>200.85299999999998</v>
      </c>
      <c r="AA164" s="42">
        <f t="shared" si="175"/>
        <v>184.50450000000001</v>
      </c>
      <c r="AB164" s="42">
        <f t="shared" si="175"/>
        <v>168.15600000000001</v>
      </c>
      <c r="AC164" s="42">
        <f t="shared" si="175"/>
        <v>200.85299999999998</v>
      </c>
    </row>
    <row r="165" spans="1:29" s="40" customFormat="1" x14ac:dyDescent="0.3">
      <c r="A165" s="36" t="s">
        <v>32</v>
      </c>
      <c r="B165" s="36" t="s">
        <v>37</v>
      </c>
      <c r="C165" s="36" t="s">
        <v>174</v>
      </c>
      <c r="D165" s="36" t="s">
        <v>261</v>
      </c>
      <c r="E165" s="37" t="s">
        <v>178</v>
      </c>
      <c r="F165" s="37" t="s">
        <v>223</v>
      </c>
      <c r="G165" s="38" t="s">
        <v>206</v>
      </c>
      <c r="H165" s="38" t="s">
        <v>201</v>
      </c>
      <c r="I165" s="41" t="s">
        <v>187</v>
      </c>
      <c r="J165" s="39" t="s">
        <v>250</v>
      </c>
      <c r="K165" s="36" t="s">
        <v>90</v>
      </c>
      <c r="L165" s="42">
        <f>L162*5.3</f>
        <v>282.6225</v>
      </c>
      <c r="M165" s="42">
        <f t="shared" ref="M165:N165" si="176">M162*5.3</f>
        <v>257.58</v>
      </c>
      <c r="N165" s="42">
        <f t="shared" si="176"/>
        <v>307.66499999999996</v>
      </c>
      <c r="O165" s="42">
        <f>O162*5.3</f>
        <v>282.6225</v>
      </c>
      <c r="P165" s="42">
        <f t="shared" ref="P165:Q165" si="177">P162*5.3</f>
        <v>257.58</v>
      </c>
      <c r="Q165" s="42">
        <f t="shared" si="177"/>
        <v>307.66499999999996</v>
      </c>
      <c r="R165" s="42">
        <f>R162*5.3</f>
        <v>282.6225</v>
      </c>
      <c r="S165" s="42">
        <f t="shared" ref="S165:AC166" si="178">S162*5.3</f>
        <v>257.58</v>
      </c>
      <c r="T165" s="42">
        <f t="shared" si="178"/>
        <v>307.66499999999996</v>
      </c>
      <c r="U165" s="42">
        <f t="shared" si="178"/>
        <v>282.6225</v>
      </c>
      <c r="V165" s="42">
        <f t="shared" si="178"/>
        <v>257.58</v>
      </c>
      <c r="W165" s="42">
        <f t="shared" si="178"/>
        <v>307.66499999999996</v>
      </c>
      <c r="X165" s="42">
        <f t="shared" si="178"/>
        <v>282.6225</v>
      </c>
      <c r="Y165" s="42">
        <f t="shared" si="178"/>
        <v>257.58</v>
      </c>
      <c r="Z165" s="42">
        <f t="shared" si="178"/>
        <v>307.66499999999996</v>
      </c>
      <c r="AA165" s="42">
        <f t="shared" si="178"/>
        <v>282.6225</v>
      </c>
      <c r="AB165" s="42">
        <f t="shared" si="178"/>
        <v>257.58</v>
      </c>
      <c r="AC165" s="42">
        <f t="shared" si="178"/>
        <v>307.66499999999996</v>
      </c>
    </row>
    <row r="166" spans="1:29" s="40" customFormat="1" ht="26" x14ac:dyDescent="0.3">
      <c r="A166" s="36" t="s">
        <v>32</v>
      </c>
      <c r="B166" s="36" t="s">
        <v>23</v>
      </c>
      <c r="C166" s="36" t="s">
        <v>259</v>
      </c>
      <c r="D166" s="36" t="s">
        <v>260</v>
      </c>
      <c r="E166" s="37" t="s">
        <v>178</v>
      </c>
      <c r="F166" s="37" t="s">
        <v>223</v>
      </c>
      <c r="G166" s="38" t="s">
        <v>206</v>
      </c>
      <c r="H166" s="38" t="s">
        <v>201</v>
      </c>
      <c r="I166" s="41" t="s">
        <v>187</v>
      </c>
      <c r="J166" s="39" t="s">
        <v>250</v>
      </c>
      <c r="K166" s="36" t="s">
        <v>90</v>
      </c>
      <c r="L166" s="42">
        <f>L163*5.3</f>
        <v>565.245</v>
      </c>
      <c r="M166" s="42">
        <f t="shared" ref="M166:N166" si="179">M163*5.3</f>
        <v>515.16</v>
      </c>
      <c r="N166" s="42">
        <f t="shared" si="179"/>
        <v>615.32999999999993</v>
      </c>
      <c r="O166" s="42">
        <f>O163*5.3</f>
        <v>565.245</v>
      </c>
      <c r="P166" s="42">
        <f t="shared" ref="P166:Q166" si="180">P163*5.3</f>
        <v>515.16</v>
      </c>
      <c r="Q166" s="42">
        <f t="shared" si="180"/>
        <v>615.32999999999993</v>
      </c>
      <c r="R166" s="42">
        <f>R163*5.3</f>
        <v>565.245</v>
      </c>
      <c r="S166" s="42">
        <f t="shared" si="178"/>
        <v>515.16</v>
      </c>
      <c r="T166" s="42">
        <f t="shared" si="178"/>
        <v>615.32999999999993</v>
      </c>
      <c r="U166" s="42">
        <f t="shared" si="178"/>
        <v>565.245</v>
      </c>
      <c r="V166" s="42">
        <f t="shared" si="178"/>
        <v>515.16</v>
      </c>
      <c r="W166" s="42">
        <f t="shared" si="178"/>
        <v>615.32999999999993</v>
      </c>
      <c r="X166" s="42">
        <f t="shared" si="178"/>
        <v>565.245</v>
      </c>
      <c r="Y166" s="42">
        <f t="shared" si="178"/>
        <v>515.16</v>
      </c>
      <c r="Z166" s="42">
        <f t="shared" si="178"/>
        <v>615.32999999999993</v>
      </c>
      <c r="AA166" s="42">
        <f t="shared" si="178"/>
        <v>565.245</v>
      </c>
      <c r="AB166" s="42">
        <f t="shared" si="178"/>
        <v>515.16</v>
      </c>
      <c r="AC166" s="42">
        <f t="shared" si="178"/>
        <v>615.32999999999993</v>
      </c>
    </row>
    <row r="167" spans="1:29" s="40" customFormat="1" ht="39" x14ac:dyDescent="0.3">
      <c r="A167" s="36" t="s">
        <v>32</v>
      </c>
      <c r="B167" s="36" t="s">
        <v>310</v>
      </c>
      <c r="C167" s="36" t="s">
        <v>171</v>
      </c>
      <c r="D167" s="36" t="s">
        <v>257</v>
      </c>
      <c r="E167" s="37" t="s">
        <v>178</v>
      </c>
      <c r="F167" s="37" t="s">
        <v>223</v>
      </c>
      <c r="G167" s="38" t="s">
        <v>206</v>
      </c>
      <c r="H167" s="38" t="s">
        <v>201</v>
      </c>
      <c r="I167" s="43" t="s">
        <v>213</v>
      </c>
      <c r="J167" s="39" t="s">
        <v>252</v>
      </c>
      <c r="K167" s="36" t="s">
        <v>90</v>
      </c>
      <c r="L167" s="38">
        <f>L171*0.0875</f>
        <v>105</v>
      </c>
      <c r="M167" s="38">
        <f t="shared" ref="M167:N167" si="181">M171*0.0875</f>
        <v>52.5</v>
      </c>
      <c r="N167" s="38">
        <f t="shared" si="181"/>
        <v>140</v>
      </c>
      <c r="O167" s="38">
        <f>O171*0.0875</f>
        <v>105</v>
      </c>
      <c r="P167" s="38">
        <f t="shared" ref="P167:Q167" si="182">P171*0.0875</f>
        <v>52.5</v>
      </c>
      <c r="Q167" s="38">
        <f t="shared" si="182"/>
        <v>140</v>
      </c>
      <c r="R167" s="38">
        <f>R171*0.0875</f>
        <v>105</v>
      </c>
      <c r="S167" s="38">
        <f t="shared" ref="S167:AC167" si="183">S171*0.0875</f>
        <v>52.5</v>
      </c>
      <c r="T167" s="38">
        <f t="shared" si="183"/>
        <v>140</v>
      </c>
      <c r="U167" s="38">
        <f t="shared" si="183"/>
        <v>105</v>
      </c>
      <c r="V167" s="38">
        <f t="shared" si="183"/>
        <v>52.5</v>
      </c>
      <c r="W167" s="38">
        <f t="shared" si="183"/>
        <v>140</v>
      </c>
      <c r="X167" s="38">
        <f t="shared" si="183"/>
        <v>105</v>
      </c>
      <c r="Y167" s="38">
        <f t="shared" si="183"/>
        <v>52.5</v>
      </c>
      <c r="Z167" s="38">
        <f t="shared" si="183"/>
        <v>140</v>
      </c>
      <c r="AA167" s="38">
        <f t="shared" si="183"/>
        <v>105</v>
      </c>
      <c r="AB167" s="38">
        <f t="shared" si="183"/>
        <v>52.5</v>
      </c>
      <c r="AC167" s="38">
        <f t="shared" si="183"/>
        <v>140</v>
      </c>
    </row>
    <row r="168" spans="1:29" s="40" customFormat="1" ht="39" x14ac:dyDescent="0.3">
      <c r="A168" s="36" t="s">
        <v>32</v>
      </c>
      <c r="B168" s="36" t="s">
        <v>310</v>
      </c>
      <c r="C168" s="36" t="s">
        <v>172</v>
      </c>
      <c r="D168" s="36" t="s">
        <v>257</v>
      </c>
      <c r="E168" s="37" t="s">
        <v>178</v>
      </c>
      <c r="F168" s="37" t="s">
        <v>223</v>
      </c>
      <c r="G168" s="38" t="s">
        <v>206</v>
      </c>
      <c r="H168" s="38" t="s">
        <v>201</v>
      </c>
      <c r="I168" s="43" t="s">
        <v>213</v>
      </c>
      <c r="J168" s="39" t="s">
        <v>252</v>
      </c>
      <c r="K168" s="36" t="s">
        <v>90</v>
      </c>
      <c r="L168" s="38">
        <f>L171*0.1875</f>
        <v>225</v>
      </c>
      <c r="M168" s="38">
        <f t="shared" ref="M168:N168" si="184">M171*0.1875</f>
        <v>112.5</v>
      </c>
      <c r="N168" s="38">
        <f t="shared" si="184"/>
        <v>300</v>
      </c>
      <c r="O168" s="38">
        <f>O171*0.1875</f>
        <v>225</v>
      </c>
      <c r="P168" s="38">
        <f t="shared" ref="P168:Q168" si="185">P171*0.1875</f>
        <v>112.5</v>
      </c>
      <c r="Q168" s="38">
        <f t="shared" si="185"/>
        <v>300</v>
      </c>
      <c r="R168" s="38">
        <f>R171*0.1875</f>
        <v>225</v>
      </c>
      <c r="S168" s="38">
        <f t="shared" ref="S168:AC168" si="186">S171*0.1875</f>
        <v>112.5</v>
      </c>
      <c r="T168" s="38">
        <f t="shared" si="186"/>
        <v>300</v>
      </c>
      <c r="U168" s="38">
        <f t="shared" si="186"/>
        <v>225</v>
      </c>
      <c r="V168" s="38">
        <f t="shared" si="186"/>
        <v>112.5</v>
      </c>
      <c r="W168" s="38">
        <f t="shared" si="186"/>
        <v>300</v>
      </c>
      <c r="X168" s="38">
        <f t="shared" si="186"/>
        <v>225</v>
      </c>
      <c r="Y168" s="38">
        <f t="shared" si="186"/>
        <v>112.5</v>
      </c>
      <c r="Z168" s="38">
        <f t="shared" si="186"/>
        <v>300</v>
      </c>
      <c r="AA168" s="38">
        <f t="shared" si="186"/>
        <v>225</v>
      </c>
      <c r="AB168" s="38">
        <f t="shared" si="186"/>
        <v>112.5</v>
      </c>
      <c r="AC168" s="38">
        <f t="shared" si="186"/>
        <v>300</v>
      </c>
    </row>
    <row r="169" spans="1:29" s="40" customFormat="1" ht="39" x14ac:dyDescent="0.3">
      <c r="A169" s="36" t="s">
        <v>32</v>
      </c>
      <c r="B169" s="36" t="s">
        <v>310</v>
      </c>
      <c r="C169" s="36" t="s">
        <v>173</v>
      </c>
      <c r="D169" s="36" t="s">
        <v>257</v>
      </c>
      <c r="E169" s="37" t="s">
        <v>178</v>
      </c>
      <c r="F169" s="37" t="s">
        <v>223</v>
      </c>
      <c r="G169" s="38" t="s">
        <v>206</v>
      </c>
      <c r="H169" s="38" t="s">
        <v>201</v>
      </c>
      <c r="I169" s="43" t="s">
        <v>213</v>
      </c>
      <c r="J169" s="39" t="s">
        <v>252</v>
      </c>
      <c r="K169" s="36" t="s">
        <v>90</v>
      </c>
      <c r="L169" s="38">
        <f>L171*0.45</f>
        <v>540</v>
      </c>
      <c r="M169" s="38">
        <f t="shared" ref="M169:N169" si="187">M171*0.45</f>
        <v>270</v>
      </c>
      <c r="N169" s="38">
        <f t="shared" si="187"/>
        <v>720</v>
      </c>
      <c r="O169" s="38">
        <f>O171*0.45</f>
        <v>540</v>
      </c>
      <c r="P169" s="38">
        <f t="shared" ref="P169:Q169" si="188">P171*0.45</f>
        <v>270</v>
      </c>
      <c r="Q169" s="38">
        <f t="shared" si="188"/>
        <v>720</v>
      </c>
      <c r="R169" s="38">
        <f>R171*0.45</f>
        <v>540</v>
      </c>
      <c r="S169" s="38">
        <f t="shared" ref="S169:AC169" si="189">S171*0.45</f>
        <v>270</v>
      </c>
      <c r="T169" s="38">
        <f t="shared" si="189"/>
        <v>720</v>
      </c>
      <c r="U169" s="38">
        <f t="shared" si="189"/>
        <v>540</v>
      </c>
      <c r="V169" s="38">
        <f t="shared" si="189"/>
        <v>270</v>
      </c>
      <c r="W169" s="38">
        <f t="shared" si="189"/>
        <v>720</v>
      </c>
      <c r="X169" s="38">
        <f t="shared" si="189"/>
        <v>540</v>
      </c>
      <c r="Y169" s="38">
        <f t="shared" si="189"/>
        <v>270</v>
      </c>
      <c r="Z169" s="38">
        <f t="shared" si="189"/>
        <v>720</v>
      </c>
      <c r="AA169" s="38">
        <f t="shared" si="189"/>
        <v>540</v>
      </c>
      <c r="AB169" s="38">
        <f t="shared" si="189"/>
        <v>270</v>
      </c>
      <c r="AC169" s="38">
        <f t="shared" si="189"/>
        <v>720</v>
      </c>
    </row>
    <row r="170" spans="1:29" s="40" customFormat="1" ht="39" x14ac:dyDescent="0.3">
      <c r="A170" s="36" t="s">
        <v>32</v>
      </c>
      <c r="B170" s="36" t="s">
        <v>310</v>
      </c>
      <c r="C170" s="36" t="s">
        <v>255</v>
      </c>
      <c r="D170" s="36" t="s">
        <v>258</v>
      </c>
      <c r="E170" s="37" t="s">
        <v>178</v>
      </c>
      <c r="F170" s="37" t="s">
        <v>223</v>
      </c>
      <c r="G170" s="38" t="s">
        <v>206</v>
      </c>
      <c r="H170" s="38" t="s">
        <v>201</v>
      </c>
      <c r="I170" s="43" t="s">
        <v>213</v>
      </c>
      <c r="J170" s="39" t="s">
        <v>252</v>
      </c>
      <c r="K170" s="36" t="s">
        <v>90</v>
      </c>
      <c r="L170" s="38">
        <f>L171*0.65</f>
        <v>780</v>
      </c>
      <c r="M170" s="38">
        <f t="shared" ref="M170" si="190">M171*0.65</f>
        <v>390</v>
      </c>
      <c r="N170" s="38">
        <f t="shared" ref="N170" si="191">N171*0.65</f>
        <v>1040</v>
      </c>
      <c r="O170" s="38">
        <f>O171*0.65</f>
        <v>780</v>
      </c>
      <c r="P170" s="38">
        <f t="shared" ref="P170" si="192">P171*0.65</f>
        <v>390</v>
      </c>
      <c r="Q170" s="38">
        <f t="shared" ref="Q170" si="193">Q171*0.65</f>
        <v>1040</v>
      </c>
      <c r="R170" s="38">
        <f>R171*0.65</f>
        <v>780</v>
      </c>
      <c r="S170" s="38">
        <f t="shared" ref="S170:AC170" si="194">S171*0.65</f>
        <v>390</v>
      </c>
      <c r="T170" s="38">
        <f t="shared" si="194"/>
        <v>1040</v>
      </c>
      <c r="U170" s="38">
        <f t="shared" si="194"/>
        <v>780</v>
      </c>
      <c r="V170" s="38">
        <f t="shared" si="194"/>
        <v>390</v>
      </c>
      <c r="W170" s="38">
        <f t="shared" si="194"/>
        <v>1040</v>
      </c>
      <c r="X170" s="38">
        <f t="shared" si="194"/>
        <v>780</v>
      </c>
      <c r="Y170" s="38">
        <f t="shared" si="194"/>
        <v>390</v>
      </c>
      <c r="Z170" s="38">
        <f t="shared" si="194"/>
        <v>1040</v>
      </c>
      <c r="AA170" s="38">
        <f t="shared" si="194"/>
        <v>780</v>
      </c>
      <c r="AB170" s="38">
        <f t="shared" si="194"/>
        <v>390</v>
      </c>
      <c r="AC170" s="38">
        <f t="shared" si="194"/>
        <v>1040</v>
      </c>
    </row>
    <row r="171" spans="1:29" s="40" customFormat="1" ht="39" x14ac:dyDescent="0.3">
      <c r="A171" s="36" t="s">
        <v>32</v>
      </c>
      <c r="B171" s="36" t="s">
        <v>310</v>
      </c>
      <c r="C171" s="36" t="s">
        <v>174</v>
      </c>
      <c r="D171" s="36" t="s">
        <v>261</v>
      </c>
      <c r="E171" s="37" t="s">
        <v>178</v>
      </c>
      <c r="F171" s="37" t="s">
        <v>223</v>
      </c>
      <c r="G171" s="38" t="s">
        <v>206</v>
      </c>
      <c r="H171" s="38" t="s">
        <v>201</v>
      </c>
      <c r="I171" s="43" t="s">
        <v>213</v>
      </c>
      <c r="J171" s="39" t="s">
        <v>251</v>
      </c>
      <c r="K171" s="36" t="s">
        <v>90</v>
      </c>
      <c r="L171" s="38">
        <v>1200</v>
      </c>
      <c r="M171" s="38">
        <v>600</v>
      </c>
      <c r="N171" s="38">
        <v>1600</v>
      </c>
      <c r="O171" s="38">
        <v>1200</v>
      </c>
      <c r="P171" s="38">
        <v>600</v>
      </c>
      <c r="Q171" s="38">
        <v>1600</v>
      </c>
      <c r="R171" s="38">
        <v>1200</v>
      </c>
      <c r="S171" s="38">
        <v>600</v>
      </c>
      <c r="T171" s="38">
        <v>1600</v>
      </c>
      <c r="U171" s="38">
        <v>1200</v>
      </c>
      <c r="V171" s="38">
        <v>600</v>
      </c>
      <c r="W171" s="38">
        <v>1600</v>
      </c>
      <c r="X171" s="38">
        <v>1200</v>
      </c>
      <c r="Y171" s="38">
        <v>600</v>
      </c>
      <c r="Z171" s="38">
        <v>1600</v>
      </c>
      <c r="AA171" s="38">
        <v>1200</v>
      </c>
      <c r="AB171" s="38">
        <v>600</v>
      </c>
      <c r="AC171" s="38">
        <v>1600</v>
      </c>
    </row>
    <row r="172" spans="1:29" s="40" customFormat="1" ht="26" x14ac:dyDescent="0.3">
      <c r="A172" s="36" t="s">
        <v>32</v>
      </c>
      <c r="B172" s="36" t="s">
        <v>23</v>
      </c>
      <c r="C172" s="36" t="s">
        <v>259</v>
      </c>
      <c r="D172" s="36" t="s">
        <v>260</v>
      </c>
      <c r="E172" s="37" t="s">
        <v>178</v>
      </c>
      <c r="F172" s="37" t="s">
        <v>223</v>
      </c>
      <c r="G172" s="38" t="s">
        <v>206</v>
      </c>
      <c r="H172" s="38" t="s">
        <v>201</v>
      </c>
      <c r="I172" s="43" t="s">
        <v>213</v>
      </c>
      <c r="J172" s="39" t="s">
        <v>251</v>
      </c>
      <c r="K172" s="36" t="s">
        <v>90</v>
      </c>
      <c r="L172" s="38">
        <v>1200</v>
      </c>
      <c r="M172" s="38">
        <v>600</v>
      </c>
      <c r="N172" s="38">
        <v>1600</v>
      </c>
      <c r="O172" s="38">
        <v>1200</v>
      </c>
      <c r="P172" s="38">
        <v>600</v>
      </c>
      <c r="Q172" s="38">
        <v>1600</v>
      </c>
      <c r="R172" s="38">
        <v>1200</v>
      </c>
      <c r="S172" s="38">
        <v>600</v>
      </c>
      <c r="T172" s="38">
        <v>1600</v>
      </c>
      <c r="U172" s="38">
        <v>1200</v>
      </c>
      <c r="V172" s="38">
        <v>600</v>
      </c>
      <c r="W172" s="38">
        <v>1600</v>
      </c>
      <c r="X172" s="38">
        <v>1200</v>
      </c>
      <c r="Y172" s="38">
        <v>600</v>
      </c>
      <c r="Z172" s="38">
        <v>1600</v>
      </c>
      <c r="AA172" s="38">
        <v>1200</v>
      </c>
      <c r="AB172" s="38">
        <v>600</v>
      </c>
      <c r="AC172" s="38">
        <v>1600</v>
      </c>
    </row>
    <row r="173" spans="1:29" s="40" customFormat="1" x14ac:dyDescent="0.3">
      <c r="A173" s="36" t="s">
        <v>32</v>
      </c>
      <c r="B173" s="36" t="s">
        <v>45</v>
      </c>
      <c r="C173" s="36" t="s">
        <v>171</v>
      </c>
      <c r="D173" s="36" t="s">
        <v>257</v>
      </c>
      <c r="E173" s="37" t="s">
        <v>178</v>
      </c>
      <c r="F173" s="37" t="s">
        <v>223</v>
      </c>
      <c r="G173" s="38" t="s">
        <v>206</v>
      </c>
      <c r="H173" s="38" t="s">
        <v>201</v>
      </c>
      <c r="I173" s="39" t="s">
        <v>193</v>
      </c>
      <c r="J173" s="39" t="s">
        <v>196</v>
      </c>
      <c r="K173" s="36" t="s">
        <v>90</v>
      </c>
      <c r="L173" s="44">
        <v>6</v>
      </c>
      <c r="M173" s="44">
        <v>5</v>
      </c>
      <c r="N173" s="44">
        <v>7</v>
      </c>
      <c r="O173" s="44">
        <v>6</v>
      </c>
      <c r="P173" s="44">
        <v>5</v>
      </c>
      <c r="Q173" s="44">
        <v>7</v>
      </c>
      <c r="R173" s="44">
        <v>6</v>
      </c>
      <c r="S173" s="44">
        <v>5</v>
      </c>
      <c r="T173" s="44">
        <v>7</v>
      </c>
      <c r="U173" s="44">
        <v>6</v>
      </c>
      <c r="V173" s="44">
        <v>5</v>
      </c>
      <c r="W173" s="44">
        <v>7</v>
      </c>
      <c r="X173" s="44">
        <v>6</v>
      </c>
      <c r="Y173" s="44">
        <v>5</v>
      </c>
      <c r="Z173" s="44">
        <v>7</v>
      </c>
      <c r="AA173" s="44">
        <v>6</v>
      </c>
      <c r="AB173" s="44">
        <v>5</v>
      </c>
      <c r="AC173" s="44">
        <v>7</v>
      </c>
    </row>
    <row r="174" spans="1:29" s="40" customFormat="1" x14ac:dyDescent="0.3">
      <c r="A174" s="36" t="s">
        <v>32</v>
      </c>
      <c r="B174" s="36" t="s">
        <v>45</v>
      </c>
      <c r="C174" s="36" t="s">
        <v>172</v>
      </c>
      <c r="D174" s="36" t="s">
        <v>257</v>
      </c>
      <c r="E174" s="37" t="s">
        <v>178</v>
      </c>
      <c r="F174" s="37" t="s">
        <v>223</v>
      </c>
      <c r="G174" s="38" t="s">
        <v>206</v>
      </c>
      <c r="H174" s="44" t="s">
        <v>199</v>
      </c>
      <c r="I174" s="41" t="s">
        <v>192</v>
      </c>
      <c r="J174" s="39" t="s">
        <v>195</v>
      </c>
      <c r="K174" s="36" t="s">
        <v>90</v>
      </c>
      <c r="L174" s="44">
        <f>L176*0.22</f>
        <v>7.59</v>
      </c>
      <c r="M174" s="44">
        <f t="shared" ref="M174:N174" si="195">M176*0.22</f>
        <v>6.6</v>
      </c>
      <c r="N174" s="44">
        <f t="shared" si="195"/>
        <v>8.8000000000000007</v>
      </c>
      <c r="O174" s="44">
        <f>O176*0.22</f>
        <v>7.59</v>
      </c>
      <c r="P174" s="44">
        <f t="shared" ref="P174:Q174" si="196">P176*0.22</f>
        <v>6.6</v>
      </c>
      <c r="Q174" s="44">
        <f t="shared" si="196"/>
        <v>8.8000000000000007</v>
      </c>
      <c r="R174" s="44">
        <f>R176*0.22</f>
        <v>7.59</v>
      </c>
      <c r="S174" s="44">
        <f t="shared" ref="S174:AC174" si="197">S176*0.22</f>
        <v>6.6</v>
      </c>
      <c r="T174" s="44">
        <f t="shared" si="197"/>
        <v>8.8000000000000007</v>
      </c>
      <c r="U174" s="44">
        <f t="shared" si="197"/>
        <v>7.59</v>
      </c>
      <c r="V174" s="44">
        <f t="shared" si="197"/>
        <v>6.6</v>
      </c>
      <c r="W174" s="44">
        <f t="shared" si="197"/>
        <v>8.8000000000000007</v>
      </c>
      <c r="X174" s="44">
        <f t="shared" si="197"/>
        <v>7.59</v>
      </c>
      <c r="Y174" s="44">
        <f t="shared" si="197"/>
        <v>6.6</v>
      </c>
      <c r="Z174" s="44">
        <f t="shared" si="197"/>
        <v>8.8000000000000007</v>
      </c>
      <c r="AA174" s="44">
        <f t="shared" si="197"/>
        <v>7.59</v>
      </c>
      <c r="AB174" s="44">
        <f t="shared" si="197"/>
        <v>6.6</v>
      </c>
      <c r="AC174" s="44">
        <f t="shared" si="197"/>
        <v>8.8000000000000007</v>
      </c>
    </row>
    <row r="175" spans="1:29" s="40" customFormat="1" x14ac:dyDescent="0.3">
      <c r="A175" s="36" t="s">
        <v>32</v>
      </c>
      <c r="B175" s="36" t="s">
        <v>45</v>
      </c>
      <c r="C175" s="36" t="s">
        <v>173</v>
      </c>
      <c r="D175" s="36" t="s">
        <v>257</v>
      </c>
      <c r="E175" s="37" t="s">
        <v>178</v>
      </c>
      <c r="F175" s="37" t="s">
        <v>223</v>
      </c>
      <c r="G175" s="38" t="s">
        <v>206</v>
      </c>
      <c r="H175" s="44" t="s">
        <v>199</v>
      </c>
      <c r="I175" s="41" t="s">
        <v>192</v>
      </c>
      <c r="J175" s="39" t="s">
        <v>195</v>
      </c>
      <c r="K175" s="36" t="s">
        <v>90</v>
      </c>
      <c r="L175" s="44">
        <f>L176*0.53</f>
        <v>18.285</v>
      </c>
      <c r="M175" s="44">
        <f t="shared" ref="M175:N175" si="198">M176*0.53</f>
        <v>15.9</v>
      </c>
      <c r="N175" s="44">
        <f t="shared" si="198"/>
        <v>21.200000000000003</v>
      </c>
      <c r="O175" s="44">
        <f>O176*0.53</f>
        <v>18.285</v>
      </c>
      <c r="P175" s="44">
        <f t="shared" ref="P175:Q175" si="199">P176*0.53</f>
        <v>15.9</v>
      </c>
      <c r="Q175" s="44">
        <f t="shared" si="199"/>
        <v>21.200000000000003</v>
      </c>
      <c r="R175" s="44">
        <f>R176*0.53</f>
        <v>18.285</v>
      </c>
      <c r="S175" s="44">
        <f t="shared" ref="S175:AC175" si="200">S176*0.53</f>
        <v>15.9</v>
      </c>
      <c r="T175" s="44">
        <f t="shared" si="200"/>
        <v>21.200000000000003</v>
      </c>
      <c r="U175" s="44">
        <f t="shared" si="200"/>
        <v>18.285</v>
      </c>
      <c r="V175" s="44">
        <f t="shared" si="200"/>
        <v>15.9</v>
      </c>
      <c r="W175" s="44">
        <f t="shared" si="200"/>
        <v>21.200000000000003</v>
      </c>
      <c r="X175" s="44">
        <f t="shared" si="200"/>
        <v>18.285</v>
      </c>
      <c r="Y175" s="44">
        <f t="shared" si="200"/>
        <v>15.9</v>
      </c>
      <c r="Z175" s="44">
        <f t="shared" si="200"/>
        <v>21.200000000000003</v>
      </c>
      <c r="AA175" s="44">
        <f t="shared" si="200"/>
        <v>18.285</v>
      </c>
      <c r="AB175" s="44">
        <f t="shared" si="200"/>
        <v>15.9</v>
      </c>
      <c r="AC175" s="44">
        <f t="shared" si="200"/>
        <v>21.200000000000003</v>
      </c>
    </row>
    <row r="176" spans="1:29" s="40" customFormat="1" x14ac:dyDescent="0.3">
      <c r="A176" s="36" t="s">
        <v>32</v>
      </c>
      <c r="B176" s="36" t="s">
        <v>45</v>
      </c>
      <c r="C176" s="36" t="s">
        <v>255</v>
      </c>
      <c r="D176" s="36" t="s">
        <v>258</v>
      </c>
      <c r="E176" s="37" t="s">
        <v>178</v>
      </c>
      <c r="F176" s="37" t="s">
        <v>223</v>
      </c>
      <c r="G176" s="38" t="s">
        <v>206</v>
      </c>
      <c r="H176" s="44" t="s">
        <v>199</v>
      </c>
      <c r="I176" s="41" t="s">
        <v>197</v>
      </c>
      <c r="J176" s="39" t="s">
        <v>198</v>
      </c>
      <c r="K176" s="36" t="s">
        <v>90</v>
      </c>
      <c r="L176" s="38">
        <v>34.5</v>
      </c>
      <c r="M176" s="38">
        <v>30</v>
      </c>
      <c r="N176" s="38">
        <v>40</v>
      </c>
      <c r="O176" s="38">
        <v>34.5</v>
      </c>
      <c r="P176" s="38">
        <v>30</v>
      </c>
      <c r="Q176" s="38">
        <v>40</v>
      </c>
      <c r="R176" s="38">
        <v>34.5</v>
      </c>
      <c r="S176" s="38">
        <v>30</v>
      </c>
      <c r="T176" s="38">
        <v>40</v>
      </c>
      <c r="U176" s="38">
        <v>34.5</v>
      </c>
      <c r="V176" s="38">
        <v>30</v>
      </c>
      <c r="W176" s="38">
        <v>40</v>
      </c>
      <c r="X176" s="38">
        <v>34.5</v>
      </c>
      <c r="Y176" s="38">
        <v>30</v>
      </c>
      <c r="Z176" s="38">
        <v>40</v>
      </c>
      <c r="AA176" s="38">
        <v>34.5</v>
      </c>
      <c r="AB176" s="38">
        <v>30</v>
      </c>
      <c r="AC176" s="38">
        <v>40</v>
      </c>
    </row>
    <row r="177" spans="1:29" s="40" customFormat="1" x14ac:dyDescent="0.3">
      <c r="A177" s="36" t="s">
        <v>32</v>
      </c>
      <c r="B177" s="36" t="s">
        <v>45</v>
      </c>
      <c r="C177" s="36" t="s">
        <v>174</v>
      </c>
      <c r="D177" s="36" t="s">
        <v>261</v>
      </c>
      <c r="E177" s="37" t="s">
        <v>178</v>
      </c>
      <c r="F177" s="37" t="s">
        <v>223</v>
      </c>
      <c r="G177" s="38" t="s">
        <v>206</v>
      </c>
      <c r="H177" s="44" t="s">
        <v>199</v>
      </c>
      <c r="I177" s="41" t="s">
        <v>192</v>
      </c>
      <c r="J177" s="39" t="s">
        <v>195</v>
      </c>
      <c r="K177" s="36" t="s">
        <v>90</v>
      </c>
      <c r="L177" s="44">
        <f>L176*1.25</f>
        <v>43.125</v>
      </c>
      <c r="M177" s="44">
        <f t="shared" ref="M177:N177" si="201">M176*1.25</f>
        <v>37.5</v>
      </c>
      <c r="N177" s="44">
        <f t="shared" si="201"/>
        <v>50</v>
      </c>
      <c r="O177" s="44">
        <f>O176*1.25</f>
        <v>43.125</v>
      </c>
      <c r="P177" s="44">
        <f t="shared" ref="P177:Q177" si="202">P176*1.25</f>
        <v>37.5</v>
      </c>
      <c r="Q177" s="44">
        <f t="shared" si="202"/>
        <v>50</v>
      </c>
      <c r="R177" s="44">
        <f>R176*1.25</f>
        <v>43.125</v>
      </c>
      <c r="S177" s="44">
        <f t="shared" ref="S177:AC178" si="203">S176*1.25</f>
        <v>37.5</v>
      </c>
      <c r="T177" s="44">
        <f t="shared" si="203"/>
        <v>50</v>
      </c>
      <c r="U177" s="44">
        <f t="shared" si="203"/>
        <v>43.125</v>
      </c>
      <c r="V177" s="44">
        <f t="shared" si="203"/>
        <v>37.5</v>
      </c>
      <c r="W177" s="44">
        <f t="shared" si="203"/>
        <v>50</v>
      </c>
      <c r="X177" s="44">
        <f t="shared" si="203"/>
        <v>43.125</v>
      </c>
      <c r="Y177" s="44">
        <f t="shared" si="203"/>
        <v>37.5</v>
      </c>
      <c r="Z177" s="44">
        <f t="shared" si="203"/>
        <v>50</v>
      </c>
      <c r="AA177" s="44">
        <f t="shared" si="203"/>
        <v>43.125</v>
      </c>
      <c r="AB177" s="44">
        <f t="shared" si="203"/>
        <v>37.5</v>
      </c>
      <c r="AC177" s="44">
        <f t="shared" si="203"/>
        <v>50</v>
      </c>
    </row>
    <row r="178" spans="1:29" s="40" customFormat="1" ht="26" x14ac:dyDescent="0.3">
      <c r="A178" s="36" t="s">
        <v>32</v>
      </c>
      <c r="B178" s="36" t="s">
        <v>23</v>
      </c>
      <c r="C178" s="36" t="s">
        <v>259</v>
      </c>
      <c r="D178" s="36" t="s">
        <v>260</v>
      </c>
      <c r="E178" s="37" t="s">
        <v>178</v>
      </c>
      <c r="F178" s="37" t="s">
        <v>223</v>
      </c>
      <c r="G178" s="38" t="s">
        <v>206</v>
      </c>
      <c r="H178" s="44" t="s">
        <v>199</v>
      </c>
      <c r="I178" s="41" t="s">
        <v>192</v>
      </c>
      <c r="J178" s="39" t="s">
        <v>195</v>
      </c>
      <c r="K178" s="36" t="s">
        <v>90</v>
      </c>
      <c r="L178" s="44">
        <f>L177*1.25</f>
        <v>53.90625</v>
      </c>
      <c r="M178" s="44">
        <f t="shared" ref="M178:N178" si="204">M177*1.25</f>
        <v>46.875</v>
      </c>
      <c r="N178" s="44">
        <f t="shared" si="204"/>
        <v>62.5</v>
      </c>
      <c r="O178" s="44">
        <f>O177*1.25</f>
        <v>53.90625</v>
      </c>
      <c r="P178" s="44">
        <f t="shared" ref="P178:Q178" si="205">P177*1.25</f>
        <v>46.875</v>
      </c>
      <c r="Q178" s="44">
        <f t="shared" si="205"/>
        <v>62.5</v>
      </c>
      <c r="R178" s="44">
        <f>R177*1.25</f>
        <v>53.90625</v>
      </c>
      <c r="S178" s="44">
        <f t="shared" si="203"/>
        <v>46.875</v>
      </c>
      <c r="T178" s="44">
        <f t="shared" si="203"/>
        <v>62.5</v>
      </c>
      <c r="U178" s="44">
        <f t="shared" si="203"/>
        <v>53.90625</v>
      </c>
      <c r="V178" s="44">
        <f t="shared" si="203"/>
        <v>46.875</v>
      </c>
      <c r="W178" s="44">
        <f t="shared" si="203"/>
        <v>62.5</v>
      </c>
      <c r="X178" s="44">
        <f t="shared" si="203"/>
        <v>53.90625</v>
      </c>
      <c r="Y178" s="44">
        <f t="shared" si="203"/>
        <v>46.875</v>
      </c>
      <c r="Z178" s="44">
        <f t="shared" si="203"/>
        <v>62.5</v>
      </c>
      <c r="AA178" s="44">
        <f t="shared" si="203"/>
        <v>53.90625</v>
      </c>
      <c r="AB178" s="44">
        <f t="shared" si="203"/>
        <v>46.875</v>
      </c>
      <c r="AC178" s="44">
        <f t="shared" si="203"/>
        <v>62.5</v>
      </c>
    </row>
    <row r="179" spans="1:29" x14ac:dyDescent="0.3">
      <c r="A179" s="14" t="s">
        <v>40</v>
      </c>
      <c r="B179" s="25" t="s">
        <v>37</v>
      </c>
      <c r="C179" s="14" t="s">
        <v>23</v>
      </c>
      <c r="D179" s="33" t="s">
        <v>23</v>
      </c>
      <c r="E179" s="27" t="s">
        <v>58</v>
      </c>
      <c r="F179" s="27" t="s">
        <v>236</v>
      </c>
      <c r="G179" s="13" t="s">
        <v>204</v>
      </c>
      <c r="H179" s="21" t="s">
        <v>199</v>
      </c>
      <c r="I179" s="13"/>
      <c r="J179" s="13"/>
      <c r="K179" s="14" t="s">
        <v>90</v>
      </c>
      <c r="L179" s="21">
        <f>2.65</f>
        <v>2.65</v>
      </c>
      <c r="M179" s="21">
        <v>2.5</v>
      </c>
      <c r="N179" s="21">
        <v>2.75</v>
      </c>
      <c r="O179" s="21">
        <f>2.65</f>
        <v>2.65</v>
      </c>
      <c r="P179" s="21">
        <v>2.5</v>
      </c>
      <c r="Q179" s="21">
        <v>2.75</v>
      </c>
      <c r="R179" s="21">
        <f>2.65</f>
        <v>2.65</v>
      </c>
      <c r="S179" s="21">
        <v>2.5</v>
      </c>
      <c r="T179" s="21">
        <v>2.75</v>
      </c>
      <c r="U179" s="21">
        <f>2.65</f>
        <v>2.65</v>
      </c>
      <c r="V179" s="21">
        <v>2.5</v>
      </c>
      <c r="W179" s="21">
        <v>2.75</v>
      </c>
      <c r="X179" s="21">
        <f>2.65</f>
        <v>2.65</v>
      </c>
      <c r="Y179" s="21">
        <v>2.5</v>
      </c>
      <c r="Z179" s="21">
        <v>2.75</v>
      </c>
      <c r="AA179" s="21">
        <f>2.65</f>
        <v>2.65</v>
      </c>
      <c r="AB179" s="21">
        <v>2.5</v>
      </c>
      <c r="AC179" s="21">
        <v>2.75</v>
      </c>
    </row>
    <row r="180" spans="1:29" x14ac:dyDescent="0.3">
      <c r="A180" s="33" t="s">
        <v>40</v>
      </c>
      <c r="B180" s="25" t="s">
        <v>36</v>
      </c>
      <c r="C180" s="14" t="s">
        <v>23</v>
      </c>
      <c r="D180" s="33" t="s">
        <v>23</v>
      </c>
      <c r="E180" s="27" t="s">
        <v>58</v>
      </c>
      <c r="F180" s="27" t="s">
        <v>236</v>
      </c>
      <c r="G180" s="13" t="s">
        <v>204</v>
      </c>
      <c r="H180" s="21" t="s">
        <v>199</v>
      </c>
      <c r="I180" s="13"/>
      <c r="J180" s="13"/>
      <c r="K180" s="14" t="s">
        <v>90</v>
      </c>
      <c r="L180" s="21">
        <v>3.1375899999999999</v>
      </c>
      <c r="M180" s="21">
        <v>3.1</v>
      </c>
      <c r="N180" s="21">
        <v>3.2</v>
      </c>
      <c r="O180" s="21">
        <v>3.1375899999999999</v>
      </c>
      <c r="P180" s="21">
        <v>3.1</v>
      </c>
      <c r="Q180" s="21">
        <v>3.2</v>
      </c>
      <c r="R180" s="21">
        <v>3.1375899999999999</v>
      </c>
      <c r="S180" s="21">
        <v>3.1</v>
      </c>
      <c r="T180" s="21">
        <v>3.2</v>
      </c>
      <c r="U180" s="21">
        <v>3.1375899999999999</v>
      </c>
      <c r="V180" s="21">
        <v>3.1</v>
      </c>
      <c r="W180" s="21">
        <v>3.2</v>
      </c>
      <c r="X180" s="21">
        <v>3.1375899999999999</v>
      </c>
      <c r="Y180" s="21">
        <v>3.1</v>
      </c>
      <c r="Z180" s="21">
        <v>3.2</v>
      </c>
      <c r="AA180" s="21">
        <v>3.1375899999999999</v>
      </c>
      <c r="AB180" s="21">
        <v>3.1</v>
      </c>
      <c r="AC180" s="21">
        <v>3.2</v>
      </c>
    </row>
    <row r="181" spans="1:29" ht="39" x14ac:dyDescent="0.3">
      <c r="A181" s="33" t="s">
        <v>40</v>
      </c>
      <c r="B181" s="25" t="s">
        <v>299</v>
      </c>
      <c r="C181" s="14" t="s">
        <v>23</v>
      </c>
      <c r="D181" s="33" t="s">
        <v>23</v>
      </c>
      <c r="E181" s="27" t="s">
        <v>58</v>
      </c>
      <c r="F181" s="27" t="s">
        <v>236</v>
      </c>
      <c r="G181" s="13" t="s">
        <v>204</v>
      </c>
      <c r="H181" s="21" t="s">
        <v>199</v>
      </c>
      <c r="I181" s="13"/>
      <c r="J181" s="13"/>
      <c r="K181" s="14" t="s">
        <v>90</v>
      </c>
      <c r="L181" s="21">
        <v>3.1833399999999998</v>
      </c>
      <c r="M181" s="21">
        <v>3.1</v>
      </c>
      <c r="N181" s="21">
        <v>3.2</v>
      </c>
      <c r="O181" s="21">
        <v>3.1833399999999998</v>
      </c>
      <c r="P181" s="21">
        <v>3.1</v>
      </c>
      <c r="Q181" s="21">
        <v>3.2</v>
      </c>
      <c r="R181" s="21">
        <v>3.1833399999999998</v>
      </c>
      <c r="S181" s="21">
        <v>3.1</v>
      </c>
      <c r="T181" s="21">
        <v>3.2</v>
      </c>
      <c r="U181" s="21">
        <v>3.1833399999999998</v>
      </c>
      <c r="V181" s="21">
        <v>3.1</v>
      </c>
      <c r="W181" s="21">
        <v>3.2</v>
      </c>
      <c r="X181" s="21">
        <v>3.1833399999999998</v>
      </c>
      <c r="Y181" s="21">
        <v>3.1</v>
      </c>
      <c r="Z181" s="21">
        <v>3.2</v>
      </c>
      <c r="AA181" s="21">
        <v>3.1833399999999998</v>
      </c>
      <c r="AB181" s="21">
        <v>3.1</v>
      </c>
      <c r="AC181" s="21">
        <v>3.2</v>
      </c>
    </row>
    <row r="182" spans="1:29" x14ac:dyDescent="0.3">
      <c r="A182" s="14" t="s">
        <v>73</v>
      </c>
      <c r="B182" s="25" t="s">
        <v>23</v>
      </c>
      <c r="C182" s="14" t="s">
        <v>23</v>
      </c>
      <c r="D182" s="33" t="s">
        <v>23</v>
      </c>
      <c r="E182" s="25" t="s">
        <v>82</v>
      </c>
      <c r="F182" s="25" t="s">
        <v>224</v>
      </c>
      <c r="G182" s="13"/>
      <c r="H182" s="13"/>
      <c r="I182" s="13"/>
      <c r="J182" s="13"/>
      <c r="K182" s="14" t="s">
        <v>90</v>
      </c>
      <c r="L182" s="21">
        <v>0.05</v>
      </c>
      <c r="M182" s="21">
        <v>0.03</v>
      </c>
      <c r="N182" s="21">
        <v>7.0000000000000007E-2</v>
      </c>
      <c r="O182" s="21">
        <v>0.05</v>
      </c>
      <c r="P182" s="21">
        <v>0.03</v>
      </c>
      <c r="Q182" s="21">
        <v>7.0000000000000007E-2</v>
      </c>
      <c r="R182" s="21">
        <v>0.05</v>
      </c>
      <c r="S182" s="21">
        <v>0.03</v>
      </c>
      <c r="T182" s="21">
        <v>7.0000000000000007E-2</v>
      </c>
      <c r="U182" s="21">
        <v>0.05</v>
      </c>
      <c r="V182" s="21">
        <v>0.03</v>
      </c>
      <c r="W182" s="21">
        <v>7.0000000000000007E-2</v>
      </c>
      <c r="X182" s="21">
        <v>0.05</v>
      </c>
      <c r="Y182" s="21">
        <v>0.03</v>
      </c>
      <c r="Z182" s="21">
        <v>7.0000000000000007E-2</v>
      </c>
      <c r="AA182" s="13"/>
      <c r="AB182" s="13"/>
      <c r="AC182" s="13"/>
    </row>
    <row r="183" spans="1:29" x14ac:dyDescent="0.3">
      <c r="A183" s="33" t="s">
        <v>73</v>
      </c>
      <c r="B183" s="25" t="s">
        <v>23</v>
      </c>
      <c r="C183" s="22" t="s">
        <v>171</v>
      </c>
      <c r="D183" s="33" t="s">
        <v>257</v>
      </c>
      <c r="E183" s="25" t="s">
        <v>86</v>
      </c>
      <c r="F183" s="25" t="s">
        <v>224</v>
      </c>
      <c r="G183" s="13"/>
      <c r="H183" s="13"/>
      <c r="I183" s="13"/>
      <c r="J183" s="13"/>
      <c r="K183" s="22" t="s">
        <v>90</v>
      </c>
      <c r="L183" s="21">
        <v>1.2</v>
      </c>
      <c r="M183" s="21">
        <v>1.1000000000000001</v>
      </c>
      <c r="N183" s="21">
        <v>1.4</v>
      </c>
      <c r="O183" s="21">
        <v>1.2</v>
      </c>
      <c r="P183" s="21">
        <v>1.1000000000000001</v>
      </c>
      <c r="Q183" s="21">
        <v>1.4</v>
      </c>
      <c r="R183" s="21">
        <v>1.2</v>
      </c>
      <c r="S183" s="21">
        <v>1.1000000000000001</v>
      </c>
      <c r="T183" s="21">
        <v>1.4</v>
      </c>
      <c r="U183" s="21">
        <v>1.2</v>
      </c>
      <c r="V183" s="21">
        <v>1.1000000000000001</v>
      </c>
      <c r="W183" s="21">
        <v>1.4</v>
      </c>
      <c r="X183" s="21">
        <v>1.2</v>
      </c>
      <c r="Y183" s="21">
        <v>1.1000000000000001</v>
      </c>
      <c r="Z183" s="21">
        <v>1.4</v>
      </c>
      <c r="AA183" s="13"/>
      <c r="AB183" s="13"/>
      <c r="AC183" s="13"/>
    </row>
    <row r="184" spans="1:29" x14ac:dyDescent="0.3">
      <c r="A184" s="33" t="s">
        <v>73</v>
      </c>
      <c r="B184" s="25" t="s">
        <v>23</v>
      </c>
      <c r="C184" s="22" t="s">
        <v>172</v>
      </c>
      <c r="D184" s="33" t="s">
        <v>257</v>
      </c>
      <c r="E184" s="25" t="s">
        <v>86</v>
      </c>
      <c r="F184" s="25" t="s">
        <v>224</v>
      </c>
      <c r="G184" s="13"/>
      <c r="H184" s="13"/>
      <c r="I184" s="13"/>
      <c r="J184" s="13"/>
      <c r="K184" s="22" t="s">
        <v>90</v>
      </c>
      <c r="L184" s="21">
        <v>1.2</v>
      </c>
      <c r="M184" s="21">
        <v>1.1000000000000001</v>
      </c>
      <c r="N184" s="21">
        <v>1.4</v>
      </c>
      <c r="O184" s="21">
        <v>1.2</v>
      </c>
      <c r="P184" s="21">
        <v>1.1000000000000001</v>
      </c>
      <c r="Q184" s="21">
        <v>1.4</v>
      </c>
      <c r="R184" s="21">
        <v>1.2</v>
      </c>
      <c r="S184" s="21">
        <v>1.1000000000000001</v>
      </c>
      <c r="T184" s="21">
        <v>1.4</v>
      </c>
      <c r="U184" s="21">
        <v>1.2</v>
      </c>
      <c r="V184" s="21">
        <v>1.1000000000000001</v>
      </c>
      <c r="W184" s="21">
        <v>1.4</v>
      </c>
      <c r="X184" s="21">
        <v>1.2</v>
      </c>
      <c r="Y184" s="21">
        <v>1.1000000000000001</v>
      </c>
      <c r="Z184" s="21">
        <v>1.4</v>
      </c>
      <c r="AA184" s="13"/>
      <c r="AB184" s="13"/>
      <c r="AC184" s="13"/>
    </row>
    <row r="185" spans="1:29" x14ac:dyDescent="0.3">
      <c r="A185" s="33" t="s">
        <v>73</v>
      </c>
      <c r="B185" s="25" t="s">
        <v>23</v>
      </c>
      <c r="C185" s="22" t="s">
        <v>173</v>
      </c>
      <c r="D185" s="33" t="s">
        <v>257</v>
      </c>
      <c r="E185" s="25" t="s">
        <v>86</v>
      </c>
      <c r="F185" s="25" t="s">
        <v>224</v>
      </c>
      <c r="G185" s="13"/>
      <c r="H185" s="13"/>
      <c r="I185" s="13"/>
      <c r="J185" s="13"/>
      <c r="K185" s="22" t="s">
        <v>90</v>
      </c>
      <c r="L185" s="21">
        <v>1.2</v>
      </c>
      <c r="M185" s="21">
        <v>1.1000000000000001</v>
      </c>
      <c r="N185" s="21">
        <v>1.4</v>
      </c>
      <c r="O185" s="21">
        <v>1.2</v>
      </c>
      <c r="P185" s="21">
        <v>1.1000000000000001</v>
      </c>
      <c r="Q185" s="21">
        <v>1.4</v>
      </c>
      <c r="R185" s="21">
        <v>1.2</v>
      </c>
      <c r="S185" s="21">
        <v>1.1000000000000001</v>
      </c>
      <c r="T185" s="21">
        <v>1.4</v>
      </c>
      <c r="U185" s="21">
        <v>1.2</v>
      </c>
      <c r="V185" s="21">
        <v>1.1000000000000001</v>
      </c>
      <c r="W185" s="21">
        <v>1.4</v>
      </c>
      <c r="X185" s="21">
        <v>1.2</v>
      </c>
      <c r="Y185" s="21">
        <v>1.1000000000000001</v>
      </c>
      <c r="Z185" s="21">
        <v>1.4</v>
      </c>
      <c r="AA185" s="13"/>
      <c r="AB185" s="13"/>
      <c r="AC185" s="13"/>
    </row>
    <row r="186" spans="1:29" x14ac:dyDescent="0.3">
      <c r="A186" s="33" t="s">
        <v>73</v>
      </c>
      <c r="B186" s="25" t="s">
        <v>23</v>
      </c>
      <c r="C186" s="22" t="s">
        <v>255</v>
      </c>
      <c r="D186" s="33" t="s">
        <v>258</v>
      </c>
      <c r="E186" s="25" t="s">
        <v>86</v>
      </c>
      <c r="F186" s="25" t="s">
        <v>224</v>
      </c>
      <c r="G186" s="13"/>
      <c r="H186" s="13"/>
      <c r="I186" s="13"/>
      <c r="J186" s="13"/>
      <c r="K186" s="22" t="s">
        <v>90</v>
      </c>
      <c r="L186" s="21">
        <v>1.2</v>
      </c>
      <c r="M186" s="21">
        <v>1.1000000000000001</v>
      </c>
      <c r="N186" s="21">
        <v>1.4</v>
      </c>
      <c r="O186" s="21">
        <v>1.2</v>
      </c>
      <c r="P186" s="21">
        <v>1.1000000000000001</v>
      </c>
      <c r="Q186" s="21">
        <v>1.4</v>
      </c>
      <c r="R186" s="21">
        <v>1.2</v>
      </c>
      <c r="S186" s="21">
        <v>1.1000000000000001</v>
      </c>
      <c r="T186" s="21">
        <v>1.4</v>
      </c>
      <c r="U186" s="21">
        <v>1.2</v>
      </c>
      <c r="V186" s="21">
        <v>1.1000000000000001</v>
      </c>
      <c r="W186" s="21">
        <v>1.4</v>
      </c>
      <c r="X186" s="21">
        <v>1.2</v>
      </c>
      <c r="Y186" s="21">
        <v>1.1000000000000001</v>
      </c>
      <c r="Z186" s="21">
        <v>1.4</v>
      </c>
      <c r="AA186" s="13"/>
      <c r="AB186" s="13"/>
      <c r="AC186" s="13"/>
    </row>
    <row r="187" spans="1:29" x14ac:dyDescent="0.3">
      <c r="A187" s="33" t="s">
        <v>73</v>
      </c>
      <c r="B187" s="25" t="s">
        <v>23</v>
      </c>
      <c r="C187" s="22" t="s">
        <v>174</v>
      </c>
      <c r="D187" s="33" t="s">
        <v>261</v>
      </c>
      <c r="E187" s="25" t="s">
        <v>86</v>
      </c>
      <c r="F187" s="25" t="s">
        <v>224</v>
      </c>
      <c r="G187" s="13"/>
      <c r="H187" s="13"/>
      <c r="I187" s="13"/>
      <c r="J187" s="13"/>
      <c r="K187" s="22" t="s">
        <v>90</v>
      </c>
      <c r="L187" s="21">
        <v>1.2</v>
      </c>
      <c r="M187" s="21">
        <v>1.1000000000000001</v>
      </c>
      <c r="N187" s="21">
        <v>1.4</v>
      </c>
      <c r="O187" s="21">
        <v>1.2</v>
      </c>
      <c r="P187" s="21">
        <v>1.1000000000000001</v>
      </c>
      <c r="Q187" s="21">
        <v>1.4</v>
      </c>
      <c r="R187" s="21">
        <v>1.2</v>
      </c>
      <c r="S187" s="21">
        <v>1.1000000000000001</v>
      </c>
      <c r="T187" s="21">
        <v>1.4</v>
      </c>
      <c r="U187" s="21">
        <v>1.2</v>
      </c>
      <c r="V187" s="21">
        <v>1.1000000000000001</v>
      </c>
      <c r="W187" s="21">
        <v>1.4</v>
      </c>
      <c r="X187" s="21">
        <v>1.2</v>
      </c>
      <c r="Y187" s="21">
        <v>1.1000000000000001</v>
      </c>
      <c r="Z187" s="21">
        <v>1.4</v>
      </c>
      <c r="AA187" s="13"/>
      <c r="AB187" s="13"/>
      <c r="AC187" s="13"/>
    </row>
    <row r="188" spans="1:29" ht="26" x14ac:dyDescent="0.3">
      <c r="A188" s="33" t="s">
        <v>73</v>
      </c>
      <c r="B188" s="33" t="s">
        <v>23</v>
      </c>
      <c r="C188" s="33" t="s">
        <v>259</v>
      </c>
      <c r="D188" s="33" t="s">
        <v>260</v>
      </c>
      <c r="E188" s="25" t="s">
        <v>86</v>
      </c>
      <c r="F188" s="25" t="s">
        <v>224</v>
      </c>
      <c r="G188" s="13"/>
      <c r="H188" s="13"/>
      <c r="I188" s="13"/>
      <c r="J188" s="13"/>
      <c r="K188" s="33" t="s">
        <v>90</v>
      </c>
      <c r="L188" s="21">
        <v>1.2</v>
      </c>
      <c r="M188" s="21">
        <v>1.1000000000000001</v>
      </c>
      <c r="N188" s="21">
        <v>1.4</v>
      </c>
      <c r="O188" s="21">
        <v>1.2</v>
      </c>
      <c r="P188" s="21">
        <v>1.1000000000000001</v>
      </c>
      <c r="Q188" s="21">
        <v>1.4</v>
      </c>
      <c r="R188" s="21">
        <v>1.2</v>
      </c>
      <c r="S188" s="21">
        <v>1.1000000000000001</v>
      </c>
      <c r="T188" s="21">
        <v>1.4</v>
      </c>
      <c r="U188" s="21">
        <v>1.2</v>
      </c>
      <c r="V188" s="21">
        <v>1.1000000000000001</v>
      </c>
      <c r="W188" s="21">
        <v>1.4</v>
      </c>
      <c r="X188" s="21">
        <v>1.2</v>
      </c>
      <c r="Y188" s="21">
        <v>1.1000000000000001</v>
      </c>
      <c r="Z188" s="21">
        <v>1.4</v>
      </c>
      <c r="AA188" s="13"/>
      <c r="AB188" s="13"/>
      <c r="AC188" s="13"/>
    </row>
    <row r="189" spans="1:29" x14ac:dyDescent="0.3">
      <c r="A189" s="33" t="s">
        <v>73</v>
      </c>
      <c r="B189" s="25" t="s">
        <v>23</v>
      </c>
      <c r="C189" s="14" t="s">
        <v>23</v>
      </c>
      <c r="D189" s="33" t="s">
        <v>23</v>
      </c>
      <c r="E189" s="25" t="s">
        <v>68</v>
      </c>
      <c r="F189" s="25" t="s">
        <v>237</v>
      </c>
      <c r="G189" s="13"/>
      <c r="H189" s="13"/>
      <c r="I189" s="13"/>
      <c r="J189" s="13"/>
      <c r="K189" s="14" t="s">
        <v>90</v>
      </c>
      <c r="L189" s="28">
        <v>16</v>
      </c>
      <c r="M189" s="28">
        <v>9</v>
      </c>
      <c r="N189" s="28">
        <v>18</v>
      </c>
      <c r="O189" s="28">
        <v>16</v>
      </c>
      <c r="P189" s="28">
        <v>9</v>
      </c>
      <c r="Q189" s="28">
        <v>18</v>
      </c>
      <c r="R189" s="28">
        <v>16</v>
      </c>
      <c r="S189" s="28">
        <v>9</v>
      </c>
      <c r="T189" s="28">
        <v>18</v>
      </c>
      <c r="U189" s="28">
        <v>16</v>
      </c>
      <c r="V189" s="28">
        <v>9</v>
      </c>
      <c r="W189" s="28">
        <v>18</v>
      </c>
      <c r="X189" s="28">
        <v>16</v>
      </c>
      <c r="Y189" s="28">
        <v>11</v>
      </c>
      <c r="Z189" s="28">
        <v>18</v>
      </c>
      <c r="AA189" s="13"/>
      <c r="AB189" s="13"/>
      <c r="AC189" s="13"/>
    </row>
    <row r="190" spans="1:29" x14ac:dyDescent="0.3">
      <c r="A190" s="33" t="s">
        <v>73</v>
      </c>
      <c r="B190" s="25" t="s">
        <v>23</v>
      </c>
      <c r="C190" s="25" t="s">
        <v>23</v>
      </c>
      <c r="D190" s="33" t="s">
        <v>23</v>
      </c>
      <c r="E190" s="25" t="s">
        <v>69</v>
      </c>
      <c r="F190" s="25" t="s">
        <v>238</v>
      </c>
      <c r="G190" s="13"/>
      <c r="H190" s="13"/>
      <c r="I190" s="13"/>
      <c r="J190" s="13"/>
      <c r="K190" s="14" t="s">
        <v>90</v>
      </c>
      <c r="L190" s="29">
        <v>-900</v>
      </c>
      <c r="M190" s="29">
        <v>-3150</v>
      </c>
      <c r="N190" s="29">
        <v>-720</v>
      </c>
      <c r="O190" s="29">
        <v>-900</v>
      </c>
      <c r="P190" s="29">
        <v>-3150</v>
      </c>
      <c r="Q190" s="29">
        <v>-720</v>
      </c>
      <c r="R190" s="29">
        <v>-900</v>
      </c>
      <c r="S190" s="29">
        <v>-3150</v>
      </c>
      <c r="T190" s="29">
        <v>-720</v>
      </c>
      <c r="U190" s="29">
        <v>-900</v>
      </c>
      <c r="V190" s="29">
        <v>-3150</v>
      </c>
      <c r="W190" s="29">
        <v>-720</v>
      </c>
      <c r="X190" s="29">
        <v>-900</v>
      </c>
      <c r="Y190" s="29">
        <v>-3150</v>
      </c>
      <c r="Z190" s="29">
        <v>-720</v>
      </c>
      <c r="AA190" s="13"/>
      <c r="AB190" s="13"/>
      <c r="AC190" s="13"/>
    </row>
    <row r="191" spans="1:29" x14ac:dyDescent="0.3">
      <c r="A191" s="33" t="s">
        <v>73</v>
      </c>
      <c r="B191" s="25" t="s">
        <v>84</v>
      </c>
      <c r="C191" s="25" t="s">
        <v>23</v>
      </c>
      <c r="D191" s="33" t="s">
        <v>23</v>
      </c>
      <c r="E191" s="25" t="s">
        <v>85</v>
      </c>
      <c r="F191" s="25" t="s">
        <v>239</v>
      </c>
      <c r="G191" s="13"/>
      <c r="H191" s="13"/>
      <c r="I191" s="13"/>
      <c r="J191" s="13"/>
      <c r="K191" s="14" t="s">
        <v>90</v>
      </c>
      <c r="L191" s="30">
        <v>2.5000000000000001E-2</v>
      </c>
      <c r="M191" s="30">
        <v>0.02</v>
      </c>
      <c r="N191" s="30">
        <v>0.04</v>
      </c>
      <c r="O191" s="30">
        <v>2.5000000000000001E-2</v>
      </c>
      <c r="P191" s="30">
        <v>0.02</v>
      </c>
      <c r="Q191" s="30">
        <v>0.04</v>
      </c>
      <c r="R191" s="30">
        <v>2.5000000000000001E-2</v>
      </c>
      <c r="S191" s="30">
        <v>0.02</v>
      </c>
      <c r="T191" s="30">
        <v>0.04</v>
      </c>
      <c r="U191" s="30">
        <v>2.5000000000000001E-2</v>
      </c>
      <c r="V191" s="30">
        <v>0.02</v>
      </c>
      <c r="W191" s="30">
        <v>0.04</v>
      </c>
      <c r="X191" s="30">
        <v>2.5000000000000001E-2</v>
      </c>
      <c r="Y191" s="30">
        <v>0.02</v>
      </c>
      <c r="Z191" s="30">
        <v>0.04</v>
      </c>
      <c r="AA191" s="13"/>
      <c r="AB191" s="13"/>
      <c r="AC191" s="13"/>
    </row>
    <row r="192" spans="1:29" ht="26" x14ac:dyDescent="0.3">
      <c r="A192" s="33" t="s">
        <v>73</v>
      </c>
      <c r="B192" s="25" t="s">
        <v>300</v>
      </c>
      <c r="C192" s="25" t="s">
        <v>23</v>
      </c>
      <c r="D192" s="33" t="s">
        <v>23</v>
      </c>
      <c r="E192" s="25" t="s">
        <v>85</v>
      </c>
      <c r="F192" s="25" t="s">
        <v>239</v>
      </c>
      <c r="G192" s="13"/>
      <c r="H192" s="13"/>
      <c r="I192" s="13"/>
      <c r="J192" s="13"/>
      <c r="K192" s="14" t="s">
        <v>90</v>
      </c>
      <c r="L192" s="30">
        <v>0.03</v>
      </c>
      <c r="M192" s="30">
        <v>0.02</v>
      </c>
      <c r="N192" s="30">
        <v>0.04</v>
      </c>
      <c r="O192" s="30">
        <v>0.03</v>
      </c>
      <c r="P192" s="30">
        <v>0.02</v>
      </c>
      <c r="Q192" s="30">
        <v>0.04</v>
      </c>
      <c r="R192" s="30">
        <v>0.03</v>
      </c>
      <c r="S192" s="30">
        <v>0.02</v>
      </c>
      <c r="T192" s="30">
        <v>0.04</v>
      </c>
      <c r="U192" s="30">
        <v>0.03</v>
      </c>
      <c r="V192" s="30">
        <v>0.02</v>
      </c>
      <c r="W192" s="30">
        <v>0.04</v>
      </c>
      <c r="X192" s="30">
        <v>0.03</v>
      </c>
      <c r="Y192" s="30">
        <v>0.02</v>
      </c>
      <c r="Z192" s="30">
        <v>0.04</v>
      </c>
      <c r="AA192" s="13"/>
      <c r="AB192" s="13"/>
      <c r="AC192" s="13"/>
    </row>
    <row r="193" spans="1:29" x14ac:dyDescent="0.3">
      <c r="A193" s="33" t="s">
        <v>73</v>
      </c>
      <c r="B193" s="25" t="s">
        <v>23</v>
      </c>
      <c r="C193" s="25" t="s">
        <v>23</v>
      </c>
      <c r="D193" s="33" t="s">
        <v>23</v>
      </c>
      <c r="E193" s="25" t="s">
        <v>74</v>
      </c>
      <c r="F193" s="25" t="s">
        <v>237</v>
      </c>
      <c r="G193" s="13"/>
      <c r="H193" s="13"/>
      <c r="I193" s="13"/>
      <c r="J193" s="13"/>
      <c r="K193" s="14" t="s">
        <v>90</v>
      </c>
      <c r="L193" s="28">
        <v>4.5</v>
      </c>
      <c r="M193" s="28">
        <v>1.5</v>
      </c>
      <c r="N193" s="28">
        <v>9</v>
      </c>
      <c r="O193" s="28">
        <v>4.5</v>
      </c>
      <c r="P193" s="28">
        <v>1.5</v>
      </c>
      <c r="Q193" s="28">
        <v>9</v>
      </c>
      <c r="R193" s="28">
        <v>4.5</v>
      </c>
      <c r="S193" s="28">
        <v>1.5</v>
      </c>
      <c r="T193" s="28">
        <v>9</v>
      </c>
      <c r="U193" s="28">
        <v>4.5</v>
      </c>
      <c r="V193" s="28">
        <v>1.5</v>
      </c>
      <c r="W193" s="28">
        <v>9</v>
      </c>
      <c r="X193" s="28">
        <v>3.5</v>
      </c>
      <c r="Y193" s="28">
        <v>1.5</v>
      </c>
      <c r="Z193" s="28">
        <v>9</v>
      </c>
      <c r="AA193" s="13"/>
      <c r="AB193" s="13"/>
      <c r="AC193" s="13"/>
    </row>
    <row r="194" spans="1:29" x14ac:dyDescent="0.3">
      <c r="A194" s="33" t="s">
        <v>73</v>
      </c>
      <c r="B194" s="25" t="s">
        <v>45</v>
      </c>
      <c r="C194" s="25" t="s">
        <v>23</v>
      </c>
      <c r="D194" s="33" t="s">
        <v>23</v>
      </c>
      <c r="E194" s="25" t="s">
        <v>75</v>
      </c>
      <c r="F194" s="25" t="s">
        <v>240</v>
      </c>
      <c r="G194" s="13"/>
      <c r="H194" s="13"/>
      <c r="I194" s="13"/>
      <c r="J194" s="13"/>
      <c r="K194" s="14" t="s">
        <v>90</v>
      </c>
      <c r="L194" s="29">
        <v>160</v>
      </c>
      <c r="M194" s="29">
        <v>125</v>
      </c>
      <c r="N194" s="29">
        <v>270</v>
      </c>
      <c r="O194" s="29">
        <v>160</v>
      </c>
      <c r="P194" s="29">
        <v>125</v>
      </c>
      <c r="Q194" s="29">
        <v>270</v>
      </c>
      <c r="R194" s="29">
        <v>160</v>
      </c>
      <c r="S194" s="29">
        <v>125</v>
      </c>
      <c r="T194" s="29">
        <v>270</v>
      </c>
      <c r="U194" s="29">
        <v>160</v>
      </c>
      <c r="V194" s="29">
        <v>125</v>
      </c>
      <c r="W194" s="29">
        <v>270</v>
      </c>
      <c r="X194" s="29">
        <v>60</v>
      </c>
      <c r="Y194" s="29">
        <v>25</v>
      </c>
      <c r="Z194" s="29">
        <v>135</v>
      </c>
      <c r="AA194" s="13"/>
      <c r="AB194" s="13"/>
      <c r="AC194" s="13"/>
    </row>
    <row r="195" spans="1:29" x14ac:dyDescent="0.3">
      <c r="A195" s="33" t="s">
        <v>73</v>
      </c>
      <c r="B195" s="25" t="s">
        <v>23</v>
      </c>
      <c r="C195" s="25" t="s">
        <v>23</v>
      </c>
      <c r="D195" s="33" t="s">
        <v>23</v>
      </c>
      <c r="E195" s="25" t="s">
        <v>76</v>
      </c>
      <c r="F195" s="25" t="s">
        <v>240</v>
      </c>
      <c r="G195" s="13"/>
      <c r="H195" s="13"/>
      <c r="I195" s="13"/>
      <c r="J195" s="13"/>
      <c r="K195" s="14" t="s">
        <v>90</v>
      </c>
      <c r="L195" s="29">
        <v>50</v>
      </c>
      <c r="M195" s="29">
        <v>45</v>
      </c>
      <c r="N195" s="29">
        <v>60</v>
      </c>
      <c r="O195" s="29">
        <v>50</v>
      </c>
      <c r="P195" s="29">
        <v>45</v>
      </c>
      <c r="Q195" s="29">
        <v>60</v>
      </c>
      <c r="R195" s="29">
        <v>50</v>
      </c>
      <c r="S195" s="29">
        <v>45</v>
      </c>
      <c r="T195" s="29">
        <v>60</v>
      </c>
      <c r="U195" s="29">
        <v>50</v>
      </c>
      <c r="V195" s="29">
        <v>45</v>
      </c>
      <c r="W195" s="29">
        <v>60</v>
      </c>
      <c r="X195" s="29">
        <v>25</v>
      </c>
      <c r="Y195" s="29">
        <v>18</v>
      </c>
      <c r="Z195" s="29">
        <v>36</v>
      </c>
      <c r="AA195" s="13"/>
      <c r="AB195" s="13"/>
      <c r="AC195" s="13"/>
    </row>
    <row r="196" spans="1:29" x14ac:dyDescent="0.3">
      <c r="A196" s="33" t="s">
        <v>73</v>
      </c>
      <c r="B196" s="25" t="s">
        <v>21</v>
      </c>
      <c r="C196" s="25" t="s">
        <v>23</v>
      </c>
      <c r="D196" s="33" t="s">
        <v>23</v>
      </c>
      <c r="E196" s="25" t="s">
        <v>77</v>
      </c>
      <c r="F196" s="25" t="s">
        <v>240</v>
      </c>
      <c r="G196" s="13"/>
      <c r="H196" s="13"/>
      <c r="I196" s="13"/>
      <c r="J196" s="13"/>
      <c r="K196" s="14" t="s">
        <v>90</v>
      </c>
      <c r="L196" s="29">
        <v>22</v>
      </c>
      <c r="M196" s="29">
        <v>13</v>
      </c>
      <c r="N196" s="29">
        <v>36</v>
      </c>
      <c r="O196" s="29">
        <v>22</v>
      </c>
      <c r="P196" s="29">
        <v>13</v>
      </c>
      <c r="Q196" s="29">
        <v>36</v>
      </c>
      <c r="R196" s="29">
        <v>22</v>
      </c>
      <c r="S196" s="29">
        <v>13</v>
      </c>
      <c r="T196" s="29">
        <v>36</v>
      </c>
      <c r="U196" s="29">
        <v>22</v>
      </c>
      <c r="V196" s="29">
        <v>13</v>
      </c>
      <c r="W196" s="29">
        <v>36</v>
      </c>
      <c r="X196" s="29">
        <v>18</v>
      </c>
      <c r="Y196" s="29">
        <v>13</v>
      </c>
      <c r="Z196" s="29">
        <v>36</v>
      </c>
      <c r="AA196" s="13"/>
      <c r="AB196" s="13"/>
      <c r="AC196" s="13"/>
    </row>
    <row r="197" spans="1:29" x14ac:dyDescent="0.3">
      <c r="A197" s="33" t="s">
        <v>73</v>
      </c>
      <c r="B197" s="25" t="s">
        <v>311</v>
      </c>
      <c r="C197" s="25" t="s">
        <v>23</v>
      </c>
      <c r="D197" s="33" t="s">
        <v>23</v>
      </c>
      <c r="E197" s="25" t="s">
        <v>77</v>
      </c>
      <c r="F197" s="25" t="s">
        <v>240</v>
      </c>
      <c r="G197" s="13"/>
      <c r="H197" s="13"/>
      <c r="I197" s="13"/>
      <c r="J197" s="13"/>
      <c r="K197" s="14" t="s">
        <v>90</v>
      </c>
      <c r="L197" s="29">
        <v>33</v>
      </c>
      <c r="M197" s="29">
        <v>19.5</v>
      </c>
      <c r="N197" s="29">
        <v>54</v>
      </c>
      <c r="O197" s="29">
        <v>33</v>
      </c>
      <c r="P197" s="29">
        <v>19.5</v>
      </c>
      <c r="Q197" s="29">
        <v>54</v>
      </c>
      <c r="R197" s="29">
        <v>33</v>
      </c>
      <c r="S197" s="29">
        <v>19.5</v>
      </c>
      <c r="T197" s="29">
        <v>54</v>
      </c>
      <c r="U197" s="29">
        <v>33</v>
      </c>
      <c r="V197" s="29">
        <v>19.5</v>
      </c>
      <c r="W197" s="29">
        <v>54</v>
      </c>
      <c r="X197" s="29">
        <v>27</v>
      </c>
      <c r="Y197" s="29">
        <v>19.5</v>
      </c>
      <c r="Z197" s="29">
        <v>54</v>
      </c>
      <c r="AA197" s="13"/>
      <c r="AB197" s="13"/>
      <c r="AC197" s="13"/>
    </row>
    <row r="198" spans="1:29" x14ac:dyDescent="0.3">
      <c r="A198" s="33" t="s">
        <v>73</v>
      </c>
      <c r="B198" s="25" t="s">
        <v>41</v>
      </c>
      <c r="C198" s="25" t="s">
        <v>23</v>
      </c>
      <c r="D198" s="33" t="s">
        <v>23</v>
      </c>
      <c r="E198" s="25" t="s">
        <v>77</v>
      </c>
      <c r="F198" s="25" t="s">
        <v>240</v>
      </c>
      <c r="G198" s="13"/>
      <c r="H198" s="13"/>
      <c r="I198" s="13"/>
      <c r="J198" s="13"/>
      <c r="K198" s="14" t="s">
        <v>90</v>
      </c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>
        <v>27</v>
      </c>
      <c r="Y198" s="29">
        <v>19.5</v>
      </c>
      <c r="Z198" s="29">
        <v>54</v>
      </c>
      <c r="AA198" s="13"/>
      <c r="AB198" s="13"/>
      <c r="AC198" s="13"/>
    </row>
    <row r="199" spans="1:29" x14ac:dyDescent="0.3">
      <c r="A199" s="33" t="s">
        <v>73</v>
      </c>
      <c r="B199" s="25" t="s">
        <v>35</v>
      </c>
      <c r="C199" s="25" t="s">
        <v>23</v>
      </c>
      <c r="D199" s="33" t="s">
        <v>23</v>
      </c>
      <c r="E199" s="25" t="s">
        <v>78</v>
      </c>
      <c r="F199" s="25" t="s">
        <v>240</v>
      </c>
      <c r="G199" s="13"/>
      <c r="H199" s="13"/>
      <c r="I199" s="13"/>
      <c r="J199" s="13"/>
      <c r="K199" s="14" t="s">
        <v>90</v>
      </c>
      <c r="L199" s="29">
        <v>27</v>
      </c>
      <c r="M199" s="29">
        <v>18</v>
      </c>
      <c r="N199" s="29">
        <v>110</v>
      </c>
      <c r="O199" s="29">
        <v>27</v>
      </c>
      <c r="P199" s="29">
        <v>18</v>
      </c>
      <c r="Q199" s="29">
        <v>110</v>
      </c>
      <c r="R199" s="29">
        <v>27</v>
      </c>
      <c r="S199" s="29">
        <v>18</v>
      </c>
      <c r="T199" s="29">
        <v>110</v>
      </c>
      <c r="U199" s="29">
        <v>27</v>
      </c>
      <c r="V199" s="29">
        <v>18</v>
      </c>
      <c r="W199" s="29">
        <v>110</v>
      </c>
      <c r="X199" s="29">
        <v>27</v>
      </c>
      <c r="Y199" s="29">
        <v>18</v>
      </c>
      <c r="Z199" s="29">
        <v>110</v>
      </c>
      <c r="AA199" s="13"/>
      <c r="AB199" s="13"/>
      <c r="AC199" s="13"/>
    </row>
    <row r="200" spans="1:29" x14ac:dyDescent="0.3">
      <c r="A200" s="33" t="s">
        <v>73</v>
      </c>
      <c r="B200" s="25" t="s">
        <v>312</v>
      </c>
      <c r="C200" s="25" t="s">
        <v>23</v>
      </c>
      <c r="D200" s="33" t="s">
        <v>23</v>
      </c>
      <c r="E200" s="25" t="s">
        <v>78</v>
      </c>
      <c r="F200" s="25" t="s">
        <v>240</v>
      </c>
      <c r="G200" s="13"/>
      <c r="H200" s="13"/>
      <c r="I200" s="13"/>
      <c r="J200" s="13"/>
      <c r="K200" s="14" t="s">
        <v>90</v>
      </c>
      <c r="L200" s="29">
        <v>40.5</v>
      </c>
      <c r="M200" s="29">
        <v>27</v>
      </c>
      <c r="N200" s="29">
        <v>110</v>
      </c>
      <c r="O200" s="29">
        <v>40.5</v>
      </c>
      <c r="P200" s="29">
        <v>27</v>
      </c>
      <c r="Q200" s="29">
        <v>110</v>
      </c>
      <c r="R200" s="29">
        <v>40.5</v>
      </c>
      <c r="S200" s="29">
        <v>27</v>
      </c>
      <c r="T200" s="29">
        <v>110</v>
      </c>
      <c r="U200" s="29">
        <v>40.5</v>
      </c>
      <c r="V200" s="29">
        <v>27</v>
      </c>
      <c r="W200" s="29">
        <v>110</v>
      </c>
      <c r="X200" s="29">
        <v>40.5</v>
      </c>
      <c r="Y200" s="29">
        <v>27</v>
      </c>
      <c r="Z200" s="29">
        <v>110</v>
      </c>
      <c r="AA200" s="13"/>
      <c r="AB200" s="13"/>
      <c r="AC200" s="13"/>
    </row>
    <row r="201" spans="1:29" x14ac:dyDescent="0.3">
      <c r="A201" s="33" t="s">
        <v>73</v>
      </c>
      <c r="B201" s="25" t="s">
        <v>37</v>
      </c>
      <c r="C201" s="25" t="s">
        <v>23</v>
      </c>
      <c r="D201" s="33" t="s">
        <v>23</v>
      </c>
      <c r="E201" s="25" t="s">
        <v>78</v>
      </c>
      <c r="F201" s="25" t="s">
        <v>240</v>
      </c>
      <c r="G201" s="13"/>
      <c r="H201" s="13"/>
      <c r="I201" s="13"/>
      <c r="J201" s="13"/>
      <c r="K201" s="14" t="s">
        <v>90</v>
      </c>
      <c r="L201" s="29">
        <v>54</v>
      </c>
      <c r="M201" s="29">
        <v>36</v>
      </c>
      <c r="N201" s="29">
        <v>110</v>
      </c>
      <c r="O201" s="29">
        <v>54</v>
      </c>
      <c r="P201" s="29">
        <v>36</v>
      </c>
      <c r="Q201" s="29">
        <v>110</v>
      </c>
      <c r="R201" s="29">
        <v>54</v>
      </c>
      <c r="S201" s="29">
        <v>36</v>
      </c>
      <c r="T201" s="29">
        <v>110</v>
      </c>
      <c r="U201" s="29">
        <v>54</v>
      </c>
      <c r="V201" s="29">
        <v>36</v>
      </c>
      <c r="W201" s="29">
        <v>110</v>
      </c>
      <c r="X201" s="29">
        <v>27</v>
      </c>
      <c r="Y201" s="29">
        <v>18</v>
      </c>
      <c r="Z201" s="29">
        <v>110</v>
      </c>
      <c r="AA201" s="13"/>
      <c r="AB201" s="13"/>
      <c r="AC201" s="13"/>
    </row>
    <row r="202" spans="1:29" x14ac:dyDescent="0.3">
      <c r="A202" s="33" t="s">
        <v>73</v>
      </c>
      <c r="B202" s="25" t="s">
        <v>36</v>
      </c>
      <c r="C202" s="25" t="s">
        <v>23</v>
      </c>
      <c r="D202" s="33" t="s">
        <v>23</v>
      </c>
      <c r="E202" s="25" t="s">
        <v>78</v>
      </c>
      <c r="F202" s="25" t="s">
        <v>240</v>
      </c>
      <c r="G202" s="13"/>
      <c r="H202" s="13"/>
      <c r="I202" s="13"/>
      <c r="J202" s="13"/>
      <c r="K202" s="14" t="s">
        <v>90</v>
      </c>
      <c r="L202" s="29">
        <v>54</v>
      </c>
      <c r="M202" s="29">
        <v>36</v>
      </c>
      <c r="N202" s="29">
        <v>160</v>
      </c>
      <c r="O202" s="29">
        <v>54</v>
      </c>
      <c r="P202" s="29">
        <v>36</v>
      </c>
      <c r="Q202" s="29">
        <v>160</v>
      </c>
      <c r="R202" s="29">
        <v>54</v>
      </c>
      <c r="S202" s="29">
        <v>36</v>
      </c>
      <c r="T202" s="29">
        <v>160</v>
      </c>
      <c r="U202" s="29">
        <v>54</v>
      </c>
      <c r="V202" s="29">
        <v>36</v>
      </c>
      <c r="W202" s="29">
        <v>160</v>
      </c>
      <c r="X202" s="29">
        <v>54</v>
      </c>
      <c r="Y202" s="29">
        <v>36</v>
      </c>
      <c r="Z202" s="29">
        <v>160</v>
      </c>
      <c r="AA202" s="13"/>
      <c r="AB202" s="13"/>
      <c r="AC202" s="13"/>
    </row>
    <row r="203" spans="1:29" ht="26" x14ac:dyDescent="0.3">
      <c r="A203" s="33" t="s">
        <v>73</v>
      </c>
      <c r="B203" s="25" t="s">
        <v>301</v>
      </c>
      <c r="C203" s="25" t="s">
        <v>23</v>
      </c>
      <c r="D203" s="33" t="s">
        <v>23</v>
      </c>
      <c r="E203" s="25" t="s">
        <v>70</v>
      </c>
      <c r="F203" s="25" t="s">
        <v>240</v>
      </c>
      <c r="G203" s="13"/>
      <c r="H203" s="13"/>
      <c r="I203" s="13"/>
      <c r="J203" s="13"/>
      <c r="K203" s="14" t="s">
        <v>90</v>
      </c>
      <c r="L203" s="29">
        <v>650</v>
      </c>
      <c r="M203" s="29">
        <v>450</v>
      </c>
      <c r="N203" s="29">
        <v>900</v>
      </c>
      <c r="O203" s="29">
        <v>650</v>
      </c>
      <c r="P203" s="29">
        <v>450</v>
      </c>
      <c r="Q203" s="29">
        <v>900</v>
      </c>
      <c r="R203" s="29">
        <v>650</v>
      </c>
      <c r="S203" s="29">
        <v>450</v>
      </c>
      <c r="T203" s="29">
        <v>900</v>
      </c>
      <c r="U203" s="29">
        <v>650</v>
      </c>
      <c r="V203" s="29">
        <v>450</v>
      </c>
      <c r="W203" s="29">
        <v>900</v>
      </c>
      <c r="X203" s="29">
        <v>650</v>
      </c>
      <c r="Y203" s="29">
        <v>450</v>
      </c>
      <c r="Z203" s="29">
        <v>900</v>
      </c>
      <c r="AA203" s="13"/>
      <c r="AB203" s="13"/>
      <c r="AC203" s="13"/>
    </row>
    <row r="204" spans="1:29" x14ac:dyDescent="0.3">
      <c r="A204" s="33" t="s">
        <v>73</v>
      </c>
      <c r="B204" s="25" t="s">
        <v>21</v>
      </c>
      <c r="C204" s="25" t="s">
        <v>23</v>
      </c>
      <c r="D204" s="33" t="s">
        <v>23</v>
      </c>
      <c r="E204" s="25" t="s">
        <v>71</v>
      </c>
      <c r="F204" s="25" t="s">
        <v>241</v>
      </c>
      <c r="G204" s="13"/>
      <c r="H204" s="13"/>
      <c r="I204" s="13"/>
      <c r="J204" s="13"/>
      <c r="K204" s="14" t="s">
        <v>90</v>
      </c>
      <c r="L204" s="29">
        <v>300</v>
      </c>
      <c r="M204" s="29">
        <v>200</v>
      </c>
      <c r="N204" s="29">
        <v>450</v>
      </c>
      <c r="O204" s="29">
        <v>300</v>
      </c>
      <c r="P204" s="29">
        <v>200</v>
      </c>
      <c r="Q204" s="29">
        <v>450</v>
      </c>
      <c r="R204" s="29">
        <v>300</v>
      </c>
      <c r="S204" s="29">
        <v>200</v>
      </c>
      <c r="T204" s="29">
        <v>450</v>
      </c>
      <c r="U204" s="29">
        <v>300</v>
      </c>
      <c r="V204" s="29">
        <v>200</v>
      </c>
      <c r="W204" s="29">
        <v>450</v>
      </c>
      <c r="X204" s="29">
        <v>300</v>
      </c>
      <c r="Y204" s="29">
        <v>200</v>
      </c>
      <c r="Z204" s="29">
        <v>450</v>
      </c>
      <c r="AA204" s="13"/>
      <c r="AB204" s="13"/>
      <c r="AC204" s="13"/>
    </row>
    <row r="205" spans="1:29" x14ac:dyDescent="0.3">
      <c r="A205" s="33" t="s">
        <v>73</v>
      </c>
      <c r="B205" s="25" t="s">
        <v>302</v>
      </c>
      <c r="C205" s="25" t="s">
        <v>23</v>
      </c>
      <c r="D205" s="33" t="s">
        <v>23</v>
      </c>
      <c r="E205" s="25" t="s">
        <v>79</v>
      </c>
      <c r="F205" s="25" t="s">
        <v>242</v>
      </c>
      <c r="G205" s="13"/>
      <c r="H205" s="13"/>
      <c r="I205" s="13"/>
      <c r="J205" s="13"/>
      <c r="K205" s="14" t="s">
        <v>90</v>
      </c>
      <c r="L205" s="29">
        <v>225</v>
      </c>
      <c r="M205" s="29">
        <v>180</v>
      </c>
      <c r="N205" s="29">
        <v>270</v>
      </c>
      <c r="O205" s="29">
        <v>225</v>
      </c>
      <c r="P205" s="29">
        <v>180</v>
      </c>
      <c r="Q205" s="29">
        <v>270</v>
      </c>
      <c r="R205" s="29">
        <v>225</v>
      </c>
      <c r="S205" s="29">
        <v>180</v>
      </c>
      <c r="T205" s="29">
        <v>270</v>
      </c>
      <c r="U205" s="29">
        <v>225</v>
      </c>
      <c r="V205" s="29">
        <v>180</v>
      </c>
      <c r="W205" s="29">
        <v>270</v>
      </c>
      <c r="X205" s="29">
        <v>90</v>
      </c>
      <c r="Y205" s="29">
        <v>60</v>
      </c>
      <c r="Z205" s="29">
        <v>180</v>
      </c>
      <c r="AA205" s="13"/>
      <c r="AB205" s="13"/>
      <c r="AC205" s="13"/>
    </row>
    <row r="206" spans="1:29" ht="26" x14ac:dyDescent="0.3">
      <c r="A206" s="33" t="s">
        <v>73</v>
      </c>
      <c r="B206" s="25" t="s">
        <v>302</v>
      </c>
      <c r="C206" s="25" t="s">
        <v>23</v>
      </c>
      <c r="D206" s="33" t="s">
        <v>23</v>
      </c>
      <c r="E206" s="25" t="s">
        <v>72</v>
      </c>
      <c r="F206" s="25" t="s">
        <v>241</v>
      </c>
      <c r="G206" s="13"/>
      <c r="H206" s="13"/>
      <c r="I206" s="13"/>
      <c r="J206" s="13"/>
      <c r="K206" s="14" t="s">
        <v>90</v>
      </c>
      <c r="L206" s="29">
        <v>180</v>
      </c>
      <c r="M206" s="29">
        <v>90</v>
      </c>
      <c r="N206" s="29">
        <v>270</v>
      </c>
      <c r="O206" s="29">
        <v>180</v>
      </c>
      <c r="P206" s="29">
        <v>90</v>
      </c>
      <c r="Q206" s="29">
        <v>270</v>
      </c>
      <c r="R206" s="29">
        <v>180</v>
      </c>
      <c r="S206" s="29">
        <v>90</v>
      </c>
      <c r="T206" s="29">
        <v>270</v>
      </c>
      <c r="U206" s="29">
        <v>180</v>
      </c>
      <c r="V206" s="29">
        <v>90</v>
      </c>
      <c r="W206" s="29">
        <v>270</v>
      </c>
      <c r="X206" s="29">
        <v>135</v>
      </c>
      <c r="Y206" s="29">
        <v>90</v>
      </c>
      <c r="Z206" s="29">
        <v>180</v>
      </c>
      <c r="AA206" s="13"/>
      <c r="AB206" s="13"/>
      <c r="AC206" s="13"/>
    </row>
    <row r="207" spans="1:29" x14ac:dyDescent="0.3">
      <c r="A207" s="33" t="s">
        <v>73</v>
      </c>
      <c r="B207" s="25" t="s">
        <v>45</v>
      </c>
      <c r="C207" s="25" t="s">
        <v>23</v>
      </c>
      <c r="D207" s="33" t="s">
        <v>23</v>
      </c>
      <c r="E207" s="25" t="s">
        <v>80</v>
      </c>
      <c r="F207" s="25" t="s">
        <v>237</v>
      </c>
      <c r="G207" s="13"/>
      <c r="H207" s="13"/>
      <c r="I207" s="13"/>
      <c r="J207" s="13"/>
      <c r="K207" s="14" t="s">
        <v>90</v>
      </c>
      <c r="L207" s="29">
        <v>800</v>
      </c>
      <c r="M207" s="29">
        <v>600</v>
      </c>
      <c r="N207" s="29">
        <v>1100</v>
      </c>
      <c r="O207" s="29">
        <v>800</v>
      </c>
      <c r="P207" s="29">
        <v>600</v>
      </c>
      <c r="Q207" s="29">
        <v>1100</v>
      </c>
      <c r="R207" s="29">
        <v>800</v>
      </c>
      <c r="S207" s="29">
        <v>600</v>
      </c>
      <c r="T207" s="29">
        <v>1100</v>
      </c>
      <c r="U207" s="29">
        <v>800</v>
      </c>
      <c r="V207" s="29">
        <v>600</v>
      </c>
      <c r="W207" s="29">
        <v>1100</v>
      </c>
      <c r="X207" s="29">
        <v>450</v>
      </c>
      <c r="Y207" s="29">
        <v>350</v>
      </c>
      <c r="Z207" s="29">
        <v>800</v>
      </c>
      <c r="AA207" s="13"/>
      <c r="AB207" s="13"/>
      <c r="AC207" s="13"/>
    </row>
    <row r="208" spans="1:29" x14ac:dyDescent="0.3">
      <c r="A208" s="33" t="s">
        <v>73</v>
      </c>
      <c r="B208" s="25" t="s">
        <v>303</v>
      </c>
      <c r="C208" s="25" t="s">
        <v>23</v>
      </c>
      <c r="D208" s="33" t="s">
        <v>23</v>
      </c>
      <c r="E208" s="25" t="s">
        <v>80</v>
      </c>
      <c r="F208" s="25" t="s">
        <v>237</v>
      </c>
      <c r="G208" s="13"/>
      <c r="H208" s="13"/>
      <c r="I208" s="13"/>
      <c r="J208" s="13"/>
      <c r="K208" s="14" t="s">
        <v>90</v>
      </c>
      <c r="L208" s="28">
        <v>0.55000000000000004</v>
      </c>
      <c r="M208" s="28">
        <v>0.45</v>
      </c>
      <c r="N208" s="28">
        <v>0.9</v>
      </c>
      <c r="O208" s="28">
        <v>0.55000000000000004</v>
      </c>
      <c r="P208" s="28">
        <v>0.45</v>
      </c>
      <c r="Q208" s="28">
        <v>0.9</v>
      </c>
      <c r="R208" s="28">
        <v>0.55000000000000004</v>
      </c>
      <c r="S208" s="28">
        <v>0.45</v>
      </c>
      <c r="T208" s="28">
        <v>0.9</v>
      </c>
      <c r="U208" s="28">
        <v>0.55000000000000004</v>
      </c>
      <c r="V208" s="28">
        <v>0.45</v>
      </c>
      <c r="W208" s="28">
        <v>0.9</v>
      </c>
      <c r="X208" s="28">
        <v>0.55000000000000004</v>
      </c>
      <c r="Y208" s="28">
        <v>0.45</v>
      </c>
      <c r="Z208" s="28">
        <v>0.9</v>
      </c>
      <c r="AA208" s="13"/>
      <c r="AB208" s="13"/>
      <c r="AC208" s="13"/>
    </row>
    <row r="209" spans="1:29" x14ac:dyDescent="0.3">
      <c r="A209" s="33" t="s">
        <v>73</v>
      </c>
      <c r="B209" s="25" t="s">
        <v>37</v>
      </c>
      <c r="C209" s="25" t="s">
        <v>23</v>
      </c>
      <c r="D209" s="33" t="s">
        <v>23</v>
      </c>
      <c r="E209" s="25" t="s">
        <v>80</v>
      </c>
      <c r="F209" s="25" t="s">
        <v>237</v>
      </c>
      <c r="G209" s="13"/>
      <c r="H209" s="13"/>
      <c r="I209" s="13"/>
      <c r="J209" s="13"/>
      <c r="K209" s="14" t="s">
        <v>90</v>
      </c>
      <c r="L209" s="28">
        <v>8</v>
      </c>
      <c r="M209" s="28">
        <v>5</v>
      </c>
      <c r="N209" s="28">
        <v>9</v>
      </c>
      <c r="O209" s="28">
        <v>8</v>
      </c>
      <c r="P209" s="28">
        <v>5</v>
      </c>
      <c r="Q209" s="28">
        <v>9</v>
      </c>
      <c r="R209" s="28">
        <v>8</v>
      </c>
      <c r="S209" s="28">
        <v>5</v>
      </c>
      <c r="T209" s="28">
        <v>9</v>
      </c>
      <c r="U209" s="28">
        <v>8</v>
      </c>
      <c r="V209" s="28">
        <v>5</v>
      </c>
      <c r="W209" s="28">
        <v>9</v>
      </c>
      <c r="X209" s="28">
        <v>8</v>
      </c>
      <c r="Y209" s="28">
        <v>5</v>
      </c>
      <c r="Z209" s="28">
        <v>9</v>
      </c>
      <c r="AA209" s="13"/>
      <c r="AB209" s="13"/>
      <c r="AC209" s="13"/>
    </row>
    <row r="210" spans="1:29" x14ac:dyDescent="0.3">
      <c r="A210" s="33" t="s">
        <v>73</v>
      </c>
      <c r="B210" s="25" t="s">
        <v>50</v>
      </c>
      <c r="C210" s="25" t="s">
        <v>23</v>
      </c>
      <c r="D210" s="33" t="s">
        <v>23</v>
      </c>
      <c r="E210" s="25" t="s">
        <v>81</v>
      </c>
      <c r="F210" s="25" t="s">
        <v>242</v>
      </c>
      <c r="G210" s="13"/>
      <c r="H210" s="13"/>
      <c r="I210" s="13"/>
      <c r="J210" s="13"/>
      <c r="K210" s="14" t="s">
        <v>90</v>
      </c>
      <c r="L210" s="28">
        <v>0.22399999999999998</v>
      </c>
      <c r="M210" s="28">
        <v>0.06</v>
      </c>
      <c r="N210" s="13">
        <v>0.32</v>
      </c>
      <c r="O210" s="28">
        <v>0.22399999999999998</v>
      </c>
      <c r="P210" s="28">
        <v>0.06</v>
      </c>
      <c r="Q210" s="13">
        <v>0.32</v>
      </c>
      <c r="R210" s="28">
        <v>0.22399999999999998</v>
      </c>
      <c r="S210" s="28">
        <v>0.06</v>
      </c>
      <c r="T210" s="13">
        <v>0.32</v>
      </c>
      <c r="U210" s="28">
        <v>0.22399999999999998</v>
      </c>
      <c r="V210" s="28">
        <v>0.06</v>
      </c>
      <c r="W210" s="13">
        <v>0.32</v>
      </c>
      <c r="X210" s="28">
        <v>0.22399999999999998</v>
      </c>
      <c r="Y210" s="28">
        <v>0.06</v>
      </c>
      <c r="Z210" s="13">
        <v>0.32</v>
      </c>
      <c r="AA210" s="13"/>
      <c r="AB210" s="13"/>
      <c r="AC210" s="13"/>
    </row>
    <row r="211" spans="1:29" x14ac:dyDescent="0.3">
      <c r="A211" s="33" t="s">
        <v>73</v>
      </c>
      <c r="B211" s="25" t="s">
        <v>45</v>
      </c>
      <c r="C211" s="25" t="s">
        <v>23</v>
      </c>
      <c r="D211" s="33" t="s">
        <v>23</v>
      </c>
      <c r="E211" s="25" t="s">
        <v>81</v>
      </c>
      <c r="F211" s="25" t="s">
        <v>242</v>
      </c>
      <c r="G211" s="13"/>
      <c r="H211" s="13"/>
      <c r="I211" s="13"/>
      <c r="J211" s="13"/>
      <c r="K211" s="14" t="s">
        <v>90</v>
      </c>
      <c r="L211" s="28">
        <v>0.23566468907932331</v>
      </c>
      <c r="M211" s="28">
        <v>0.19771171171171173</v>
      </c>
      <c r="N211" s="31">
        <v>0.33</v>
      </c>
      <c r="O211" s="28">
        <v>0.23566468907932331</v>
      </c>
      <c r="P211" s="28">
        <v>0.19771171171171173</v>
      </c>
      <c r="Q211" s="31">
        <v>0.33</v>
      </c>
      <c r="R211" s="28">
        <v>0.23566468907932331</v>
      </c>
      <c r="S211" s="28">
        <v>0.19771171171171173</v>
      </c>
      <c r="T211" s="31">
        <v>0.33</v>
      </c>
      <c r="U211" s="28">
        <v>0.23566468907932331</v>
      </c>
      <c r="V211" s="28">
        <v>0.19771171171171173</v>
      </c>
      <c r="W211" s="31">
        <v>0.33</v>
      </c>
      <c r="X211" s="28">
        <v>0.23566468907932331</v>
      </c>
      <c r="Y211" s="28">
        <v>0.19771171171171173</v>
      </c>
      <c r="Z211" s="31">
        <v>0.33</v>
      </c>
      <c r="AA211" s="13"/>
      <c r="AB211" s="13"/>
      <c r="AC211" s="13"/>
    </row>
    <row r="212" spans="1:29" ht="39" x14ac:dyDescent="0.3">
      <c r="A212" s="33" t="s">
        <v>73</v>
      </c>
      <c r="B212" s="25" t="s">
        <v>304</v>
      </c>
      <c r="C212" s="25" t="s">
        <v>23</v>
      </c>
      <c r="D212" s="33" t="s">
        <v>23</v>
      </c>
      <c r="E212" s="25" t="s">
        <v>81</v>
      </c>
      <c r="F212" s="25" t="s">
        <v>242</v>
      </c>
      <c r="G212" s="13"/>
      <c r="H212" s="13"/>
      <c r="I212" s="13"/>
      <c r="J212" s="13"/>
      <c r="K212" s="14" t="s">
        <v>90</v>
      </c>
      <c r="L212" s="31">
        <v>0.158782641509434</v>
      </c>
      <c r="M212" s="31">
        <v>0.11536188679245284</v>
      </c>
      <c r="N212" s="31">
        <v>0.18752603773584908</v>
      </c>
      <c r="O212" s="31">
        <v>0.158782641509434</v>
      </c>
      <c r="P212" s="31">
        <v>0.11536188679245284</v>
      </c>
      <c r="Q212" s="31">
        <v>0.18752603773584908</v>
      </c>
      <c r="R212" s="31">
        <v>0.158782641509434</v>
      </c>
      <c r="S212" s="31">
        <v>0.11536188679245284</v>
      </c>
      <c r="T212" s="31">
        <v>0.18752603773584908</v>
      </c>
      <c r="U212" s="31">
        <v>0.158782641509434</v>
      </c>
      <c r="V212" s="31">
        <v>0.11536188679245284</v>
      </c>
      <c r="W212" s="31">
        <v>0.18752603773584908</v>
      </c>
      <c r="X212" s="31">
        <v>0.158782641509434</v>
      </c>
      <c r="Y212" s="31">
        <v>0.11536188679245284</v>
      </c>
      <c r="Z212" s="31">
        <v>0.18752603773584908</v>
      </c>
      <c r="AA212" s="13"/>
      <c r="AB212" s="13"/>
      <c r="AC212" s="13"/>
    </row>
    <row r="213" spans="1:29" x14ac:dyDescent="0.3">
      <c r="A213" s="33" t="s">
        <v>73</v>
      </c>
      <c r="B213" s="25" t="s">
        <v>36</v>
      </c>
      <c r="C213" s="25" t="s">
        <v>23</v>
      </c>
      <c r="D213" s="33" t="s">
        <v>23</v>
      </c>
      <c r="E213" s="25" t="s">
        <v>81</v>
      </c>
      <c r="F213" s="25" t="s">
        <v>242</v>
      </c>
      <c r="G213" s="13"/>
      <c r="H213" s="13"/>
      <c r="I213" s="13"/>
      <c r="J213" s="13"/>
      <c r="K213" s="14" t="s">
        <v>90</v>
      </c>
      <c r="L213" s="31">
        <v>0.12337319277108433</v>
      </c>
      <c r="M213" s="31">
        <v>9.6203313253012041E-2</v>
      </c>
      <c r="N213" s="31">
        <v>0.14904036144578314</v>
      </c>
      <c r="O213" s="31">
        <v>0.12337319277108433</v>
      </c>
      <c r="P213" s="31">
        <v>9.6203313253012041E-2</v>
      </c>
      <c r="Q213" s="31">
        <v>0.14904036144578314</v>
      </c>
      <c r="R213" s="31">
        <v>0.12337319277108433</v>
      </c>
      <c r="S213" s="31">
        <v>9.6203313253012041E-2</v>
      </c>
      <c r="T213" s="31">
        <v>0.14904036144578314</v>
      </c>
      <c r="U213" s="31">
        <v>0.12337319277108433</v>
      </c>
      <c r="V213" s="31">
        <v>9.6203313253012041E-2</v>
      </c>
      <c r="W213" s="31">
        <v>0.14904036144578314</v>
      </c>
      <c r="X213" s="31">
        <v>0.12337319277108433</v>
      </c>
      <c r="Y213" s="31">
        <v>9.6203313253012041E-2</v>
      </c>
      <c r="Z213" s="31">
        <v>0.14904036144578314</v>
      </c>
      <c r="AA213" s="13"/>
      <c r="AB213" s="13"/>
      <c r="AC213" s="13"/>
    </row>
    <row r="214" spans="1:29" x14ac:dyDescent="0.3">
      <c r="A214" s="33" t="s">
        <v>73</v>
      </c>
      <c r="B214" s="25" t="s">
        <v>37</v>
      </c>
      <c r="C214" s="25" t="s">
        <v>23</v>
      </c>
      <c r="D214" s="33" t="s">
        <v>23</v>
      </c>
      <c r="E214" s="25" t="s">
        <v>81</v>
      </c>
      <c r="F214" s="25" t="s">
        <v>242</v>
      </c>
      <c r="G214" s="13"/>
      <c r="H214" s="13"/>
      <c r="I214" s="13"/>
      <c r="J214" s="13"/>
      <c r="K214" s="14" t="s">
        <v>90</v>
      </c>
      <c r="L214" s="31">
        <v>6.9641277641277644E-2</v>
      </c>
      <c r="M214" s="31">
        <v>2.3709762162162161E-2</v>
      </c>
      <c r="N214" s="31">
        <v>0.13097295891891891</v>
      </c>
      <c r="O214" s="31">
        <v>6.9641277641277644E-2</v>
      </c>
      <c r="P214" s="31">
        <v>2.3709762162162161E-2</v>
      </c>
      <c r="Q214" s="31">
        <v>0.13097295891891891</v>
      </c>
      <c r="R214" s="31">
        <v>6.9641277641277644E-2</v>
      </c>
      <c r="S214" s="31">
        <v>2.3709762162162161E-2</v>
      </c>
      <c r="T214" s="31">
        <v>0.13097295891891891</v>
      </c>
      <c r="U214" s="31">
        <v>6.9641277641277644E-2</v>
      </c>
      <c r="V214" s="31">
        <v>2.3709762162162161E-2</v>
      </c>
      <c r="W214" s="31">
        <v>0.13097295891891891</v>
      </c>
      <c r="X214" s="31">
        <v>6.9641277641277644E-2</v>
      </c>
      <c r="Y214" s="31">
        <v>2.3709762162162161E-2</v>
      </c>
      <c r="Z214" s="31">
        <v>0.13097295891891891</v>
      </c>
      <c r="AA214" s="13"/>
      <c r="AB214" s="13"/>
      <c r="AC214" s="13"/>
    </row>
  </sheetData>
  <phoneticPr fontId="11" type="noConversion"/>
  <hyperlinks>
    <hyperlink ref="I133" r:id="rId1" xr:uid="{BC943EB8-4000-4150-A3BC-EEC14D4631FD}"/>
    <hyperlink ref="I121" r:id="rId2" xr:uid="{811846C4-C200-4923-AD91-B6B437232F82}"/>
    <hyperlink ref="I120" r:id="rId3" xr:uid="{5744E2AE-7495-4061-A689-2B1D5EF00923}"/>
    <hyperlink ref="I118" r:id="rId4" xr:uid="{8EFB2789-6E57-40AB-B917-296F339496DE}"/>
    <hyperlink ref="I117" r:id="rId5" xr:uid="{4C01A15E-98CC-41BD-975F-40E7BDBF0891}"/>
    <hyperlink ref="I100" r:id="rId6" xr:uid="{81728D3B-0A68-4C4D-98E4-41C6B15376EC}"/>
    <hyperlink ref="I127" r:id="rId7" xr:uid="{2DF32D4D-B7B2-4423-8A24-187939FFE622}"/>
    <hyperlink ref="I153" r:id="rId8" location=":~:text=Most%20big%20rigs%20in%20the,two%20tanks%20for%20longer%20ones." xr:uid="{8F015EB8-310E-4E71-9FEC-24940E2C5D9F}"/>
    <hyperlink ref="I159" r:id="rId9" location=":~:text=Most%20big%20rigs%20in%20the,two%20tanks%20for%20longer%20ones." xr:uid="{ACC188B2-57A0-4088-873F-D8B9FC0414A8}"/>
    <hyperlink ref="I171" r:id="rId10" xr:uid="{67C21551-8435-40FA-AB30-45962D2D436E}"/>
    <hyperlink ref="I162" r:id="rId11" xr:uid="{23467E10-000C-40AC-AEE5-55C553A799D5}"/>
    <hyperlink ref="I47" r:id="rId12" xr:uid="{EA46C7C3-4396-4D6B-9CC3-AECE120764F6}"/>
    <hyperlink ref="I48" r:id="rId13" xr:uid="{93520C46-E638-4B72-9441-2D2C8A57A927}"/>
    <hyperlink ref="I175" r:id="rId14" xr:uid="{839B9CD5-B8AB-4BBD-8CCA-42139AA87371}"/>
    <hyperlink ref="I176" r:id="rId15" display="https://www.hyundai.co.nz/hyundai-motor-and-h2-energy-to-bring-the-world-s-first-fleet-of-fuel-cell-electric-trucks-into-commercial-operation-" xr:uid="{E3627844-D90F-4AA9-92DC-002C8394EB11}"/>
    <hyperlink ref="I177" r:id="rId16" xr:uid="{E3662235-8837-4E33-980C-7C5501B7827E}"/>
    <hyperlink ref="I174" r:id="rId17" xr:uid="{A038C868-AD3D-4A5F-AA21-CC86AC82530E}"/>
    <hyperlink ref="I123:I126" r:id="rId18" display="https://www.daf.com/en/about-daf/innovation/electric-and-hybrid-trucks" xr:uid="{BB9DBD0A-BB0F-4AA6-AB9A-347009B00578}"/>
    <hyperlink ref="I142" r:id="rId19" xr:uid="{6A8B7B6F-3351-4DE3-8F38-3C0C35A3ACA4}"/>
    <hyperlink ref="I144" r:id="rId20" xr:uid="{46305998-BD54-4A9A-B122-5C799B15FE24}"/>
    <hyperlink ref="I76" r:id="rId21" xr:uid="{84BDA0B8-61C7-4E21-9915-3D4F77C1FCDA}"/>
    <hyperlink ref="I83" r:id="rId22" xr:uid="{EBE1C79C-11DA-4E5B-BCD4-84C57CB6E455}"/>
    <hyperlink ref="I81" r:id="rId23" xr:uid="{12A94BC0-21E0-46A4-BAD0-B7994068CA0E}"/>
    <hyperlink ref="I82" r:id="rId24" xr:uid="{ABDD8D92-812D-42A2-9113-289B57C17FCE}"/>
    <hyperlink ref="I84" r:id="rId25" xr:uid="{6A6EBF63-026B-4D45-93C3-C61D1850F191}"/>
    <hyperlink ref="I85" r:id="rId26" xr:uid="{A93D288F-FBA2-42AB-BCFE-CD47CA50EA83}"/>
    <hyperlink ref="I86" r:id="rId27" xr:uid="{51EA5A37-2043-462F-9F73-6325EF359B78}"/>
    <hyperlink ref="I87" r:id="rId28" xr:uid="{0F0A1987-D01A-45D5-93E8-379795BEC259}"/>
    <hyperlink ref="I88" r:id="rId29" xr:uid="{C412FF7A-ADDB-4B8E-B54B-477AB628E647}"/>
    <hyperlink ref="I80" r:id="rId30" xr:uid="{598410CF-F3BC-4371-9B8B-2200EEC0F366}"/>
    <hyperlink ref="I161" r:id="rId31" xr:uid="{606A1611-18FE-4ECF-B53F-B98A3CC90C72}"/>
    <hyperlink ref="I163" r:id="rId32" xr:uid="{3084B346-A37E-4579-867D-BD7687AE5662}"/>
    <hyperlink ref="I164" r:id="rId33" xr:uid="{7F344F7B-278F-49B4-8116-EA21C351FA4E}"/>
    <hyperlink ref="I165" r:id="rId34" xr:uid="{4A9DE30D-542E-4DE2-8105-DF178787C105}"/>
    <hyperlink ref="I170" r:id="rId35" xr:uid="{B6746935-EA50-4D42-BAC7-F9F74FBE1A7A}"/>
    <hyperlink ref="I169" r:id="rId36" xr:uid="{C81D36D2-58A6-4F0B-A6AD-DDF9BA901D2D}"/>
    <hyperlink ref="I168" r:id="rId37" xr:uid="{33296151-5620-4097-9054-C426DD2A6DC0}"/>
    <hyperlink ref="I167" r:id="rId38" xr:uid="{7C5B5048-375B-4D82-8E40-F063A8697A15}"/>
    <hyperlink ref="I57" r:id="rId39" xr:uid="{98BCECBD-A159-42A6-AC46-760BA8013384}"/>
    <hyperlink ref="I58" r:id="rId40" xr:uid="{3A9BC3AD-0A5D-4496-9374-8E04E2331F9B}"/>
    <hyperlink ref="I59" r:id="rId41" xr:uid="{1EC0C4B8-42D2-4C87-83BB-3CFA12DA88F6}"/>
    <hyperlink ref="I60" r:id="rId42" xr:uid="{57580209-802E-41A4-A8BB-47E5D233138E}"/>
    <hyperlink ref="I61" r:id="rId43" xr:uid="{A8550F2B-60D2-43F4-9027-121D26A68393}"/>
    <hyperlink ref="I62" r:id="rId44" xr:uid="{A74D6DC2-0DB8-418F-8A17-1DC514342A78}"/>
    <hyperlink ref="I101" r:id="rId45" xr:uid="{0BBDA294-266F-4AE0-9905-61B356831A3C}"/>
    <hyperlink ref="I99" r:id="rId46" xr:uid="{D9B70098-FA27-4D63-927B-24CB6C061571}"/>
    <hyperlink ref="I98" r:id="rId47" xr:uid="{096160F3-FBDD-422D-925E-D5058CB8F55A}"/>
    <hyperlink ref="I97" r:id="rId48" xr:uid="{3BF08179-EFA3-4E12-AE69-08EAB88487B2}"/>
    <hyperlink ref="I96" r:id="rId49" xr:uid="{1E33FF0D-F03D-4D56-A450-A7A86040160B}"/>
    <hyperlink ref="I122" r:id="rId50" xr:uid="{A3A248F6-6D83-4077-9EE7-F9E083B81AA9}"/>
    <hyperlink ref="I119" r:id="rId51" xr:uid="{9FEE62B3-C852-46A8-84D6-9C381BC25857}"/>
    <hyperlink ref="I128" r:id="rId52" xr:uid="{B0F905F3-1068-4C3A-9E27-4DB89B776210}"/>
    <hyperlink ref="I154" r:id="rId53" location=":~:text=Most%20big%20rigs%20in%20the,two%20tanks%20for%20longer%20ones." xr:uid="{A4A381AE-1723-4EB6-8395-5EE7F772AD6B}"/>
    <hyperlink ref="I160" r:id="rId54" location=":~:text=Most%20big%20rigs%20in%20the,two%20tanks%20for%20longer%20ones." xr:uid="{FCAD7CAD-3DEA-462F-AB83-50CAD631285E}"/>
    <hyperlink ref="I166" r:id="rId55" xr:uid="{E1DB3FCB-5F31-4D77-83D2-1733A0DDF54A}"/>
    <hyperlink ref="I172" r:id="rId56" xr:uid="{4CD6B2C7-7459-4D18-9C55-FF84535FDF19}"/>
    <hyperlink ref="I178" r:id="rId57" xr:uid="{E4AD2CC4-F979-458B-863C-7B843BF1EDF1}"/>
    <hyperlink ref="I33" r:id="rId58" xr:uid="{A1179478-5F89-4DFC-8CD0-071A119359F4}"/>
    <hyperlink ref="I34" r:id="rId59" xr:uid="{61469496-0AC2-4215-A6B2-05618513526A}"/>
    <hyperlink ref="I27" r:id="rId60" xr:uid="{FD7D0D41-431A-4730-B13A-CBD5F3235BDB}"/>
    <hyperlink ref="I28" r:id="rId61" xr:uid="{78A8897F-4749-4971-96E0-0433A61EB909}"/>
    <hyperlink ref="I29" r:id="rId62" xr:uid="{2B00B106-2C67-456D-8BD2-C2679E8A06DC}"/>
    <hyperlink ref="I30" r:id="rId63" xr:uid="{7A18A652-2888-4982-A0B7-0F7D1A44EE40}"/>
    <hyperlink ref="I31" r:id="rId64" xr:uid="{2A638F85-781D-4042-BEFD-DE0CA812993D}"/>
    <hyperlink ref="I32" r:id="rId65" xr:uid="{C01CB6DB-883B-4FB8-A8AE-F5C3585781C8}"/>
    <hyperlink ref="I89" r:id="rId66" xr:uid="{E90A09D4-A6D5-497A-82B8-6199E38FEC4E}"/>
    <hyperlink ref="I90" r:id="rId67" xr:uid="{4108C257-F72E-40CA-8AC2-07E897A87AA0}"/>
  </hyperlinks>
  <pageMargins left="0.7" right="0.7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G47" sqref="G47"/>
    </sheetView>
  </sheetViews>
  <sheetFormatPr defaultRowHeight="14.5" x14ac:dyDescent="0.35"/>
  <cols>
    <col min="1" max="1" width="61.81640625" bestFit="1" customWidth="1"/>
    <col min="2" max="2" width="10.54296875" bestFit="1" customWidth="1"/>
    <col min="3" max="3" width="57.26953125" bestFit="1" customWidth="1"/>
    <col min="4" max="4" width="9.54296875" bestFit="1" customWidth="1"/>
    <col min="5" max="5" width="11.81640625" bestFit="1" customWidth="1"/>
    <col min="6" max="6" width="34.26953125" bestFit="1" customWidth="1"/>
    <col min="7" max="7" width="9.453125" bestFit="1" customWidth="1"/>
  </cols>
  <sheetData>
    <row r="1" spans="1:7" s="4" customFormat="1" x14ac:dyDescent="0.35">
      <c r="A1" s="4" t="s">
        <v>137</v>
      </c>
      <c r="B1" s="4" t="s">
        <v>136</v>
      </c>
      <c r="C1" s="5" t="s">
        <v>138</v>
      </c>
      <c r="E1" s="47" t="s">
        <v>163</v>
      </c>
      <c r="F1" s="47"/>
      <c r="G1" s="47"/>
    </row>
    <row r="2" spans="1:7" s="4" customFormat="1" x14ac:dyDescent="0.35">
      <c r="B2"/>
      <c r="C2" s="5"/>
      <c r="E2" s="47" t="s">
        <v>170</v>
      </c>
      <c r="F2" s="47"/>
      <c r="G2" s="47"/>
    </row>
    <row r="3" spans="1:7" x14ac:dyDescent="0.35">
      <c r="A3" t="s">
        <v>135</v>
      </c>
      <c r="B3" t="s">
        <v>139</v>
      </c>
      <c r="C3" t="s">
        <v>140</v>
      </c>
      <c r="E3" t="s">
        <v>162</v>
      </c>
      <c r="F3" t="s">
        <v>166</v>
      </c>
      <c r="G3" t="s">
        <v>164</v>
      </c>
    </row>
    <row r="4" spans="1:7" x14ac:dyDescent="0.35">
      <c r="A4" t="s">
        <v>92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35">
      <c r="A5" t="s">
        <v>93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35">
      <c r="A6" t="s">
        <v>94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35">
      <c r="A7" t="s">
        <v>95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35">
      <c r="A8" t="s">
        <v>96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35">
      <c r="A9" t="s">
        <v>97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35">
      <c r="A10" t="s">
        <v>98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35">
      <c r="A11" t="s">
        <v>99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35">
      <c r="A12" t="s">
        <v>100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35">
      <c r="A13" t="s">
        <v>101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35">
      <c r="A14" t="s">
        <v>102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35">
      <c r="A15" t="s">
        <v>103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35">
      <c r="A16" t="s">
        <v>104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35">
      <c r="A17" t="s">
        <v>105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35">
      <c r="A18" t="s">
        <v>106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35">
      <c r="A19" t="s">
        <v>107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35">
      <c r="A20" t="s">
        <v>108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35">
      <c r="A21" t="s">
        <v>109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35">
      <c r="A22" t="s">
        <v>110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35">
      <c r="A23" t="s">
        <v>111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35">
      <c r="A24" t="s">
        <v>112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35">
      <c r="A25" t="s">
        <v>113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35">
      <c r="A26" t="s">
        <v>114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35">
      <c r="A27" t="s">
        <v>115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35">
      <c r="A28" t="s">
        <v>116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35">
      <c r="A29" t="s">
        <v>117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35">
      <c r="A30" t="s">
        <v>118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35">
      <c r="A31" t="s">
        <v>119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35">
      <c r="A32" t="s">
        <v>120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35">
      <c r="A33" t="s">
        <v>121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35">
      <c r="A34" t="s">
        <v>122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35">
      <c r="A35" t="s">
        <v>123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35">
      <c r="A36" t="s">
        <v>124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35">
      <c r="A37" t="s">
        <v>125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35">
      <c r="A38" t="s">
        <v>126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35">
      <c r="A39" t="s">
        <v>134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35">
      <c r="A40" t="s">
        <v>127</v>
      </c>
      <c r="B40" s="8">
        <v>8.4400000000000003E-2</v>
      </c>
      <c r="C40" s="7"/>
      <c r="E40" s="3"/>
      <c r="F40" s="4"/>
      <c r="G40" s="3"/>
    </row>
    <row r="41" spans="1:7" x14ac:dyDescent="0.35">
      <c r="A41" t="s">
        <v>128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35">
      <c r="A42" t="s">
        <v>129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35">
      <c r="A43" t="s">
        <v>130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35">
      <c r="A44" t="s">
        <v>133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35">
      <c r="A45" t="s">
        <v>131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35">
      <c r="A46" t="s">
        <v>132</v>
      </c>
      <c r="B46" s="8">
        <v>3.9300000000000002E-2</v>
      </c>
      <c r="E46" s="3"/>
      <c r="F46" s="4" t="s">
        <v>158</v>
      </c>
      <c r="G46" s="11">
        <f>MIN(G4:G45)</f>
        <v>0.19771171171171173</v>
      </c>
    </row>
    <row r="47" spans="1:7" x14ac:dyDescent="0.35">
      <c r="F47" t="s">
        <v>159</v>
      </c>
      <c r="G47" s="11">
        <f>MAX(G4:G46)</f>
        <v>0.3356576576576577</v>
      </c>
    </row>
    <row r="48" spans="1:7" x14ac:dyDescent="0.35">
      <c r="F48" t="s">
        <v>165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"/>
  <sheetViews>
    <sheetView workbookViewId="0">
      <selection activeCell="O25" sqref="O25"/>
    </sheetView>
  </sheetViews>
  <sheetFormatPr defaultRowHeight="14.5" x14ac:dyDescent="0.35"/>
  <cols>
    <col min="1" max="1" width="41.7265625" bestFit="1" customWidth="1"/>
    <col min="2" max="7" width="9.1796875" customWidth="1"/>
    <col min="8" max="13" width="9.1796875" style="4" customWidth="1"/>
    <col min="14" max="14" width="22" style="4" bestFit="1" customWidth="1"/>
    <col min="15" max="16" width="20.81640625" style="4" bestFit="1" customWidth="1"/>
    <col min="17" max="17" width="9.1796875" style="4"/>
    <col min="18" max="18" width="21.7265625" style="4" bestFit="1" customWidth="1"/>
    <col min="19" max="19" width="14.81640625" style="4" bestFit="1" customWidth="1"/>
    <col min="20" max="20" width="9.1796875" style="4"/>
    <col min="21" max="21" width="21.7265625" style="4" bestFit="1" customWidth="1"/>
    <col min="22" max="22" width="16.1796875" style="4" bestFit="1" customWidth="1"/>
  </cols>
  <sheetData>
    <row r="1" spans="1:25" s="4" customFormat="1" x14ac:dyDescent="0.35">
      <c r="B1" s="4" t="s">
        <v>144</v>
      </c>
      <c r="N1" s="5" t="s">
        <v>169</v>
      </c>
      <c r="O1" s="48" t="s">
        <v>168</v>
      </c>
      <c r="P1" s="47"/>
      <c r="Q1" s="47"/>
    </row>
    <row r="2" spans="1:25" s="4" customFormat="1" x14ac:dyDescent="0.35">
      <c r="B2" s="47" t="s">
        <v>143</v>
      </c>
      <c r="C2" s="47"/>
      <c r="D2" s="47"/>
      <c r="E2" s="47"/>
      <c r="F2" s="47"/>
      <c r="G2" s="47"/>
      <c r="H2" s="10"/>
      <c r="I2" s="47" t="s">
        <v>167</v>
      </c>
      <c r="J2" s="47"/>
      <c r="K2" s="47"/>
      <c r="L2" s="47"/>
      <c r="O2" s="5" t="s">
        <v>168</v>
      </c>
    </row>
    <row r="3" spans="1:25" s="4" customFormat="1" x14ac:dyDescent="0.35">
      <c r="B3" s="4" t="s">
        <v>142</v>
      </c>
      <c r="D3" s="4" t="s">
        <v>146</v>
      </c>
      <c r="F3" s="4" t="s">
        <v>145</v>
      </c>
      <c r="I3" s="4" t="s">
        <v>146</v>
      </c>
      <c r="K3" s="4" t="s">
        <v>145</v>
      </c>
      <c r="N3" s="4" t="s">
        <v>148</v>
      </c>
    </row>
    <row r="4" spans="1:25" s="4" customFormat="1" x14ac:dyDescent="0.35">
      <c r="B4" s="4" t="s">
        <v>141</v>
      </c>
      <c r="C4" s="4" t="s">
        <v>66</v>
      </c>
      <c r="D4" s="4" t="s">
        <v>141</v>
      </c>
      <c r="E4" s="4" t="s">
        <v>66</v>
      </c>
      <c r="F4" s="4" t="s">
        <v>141</v>
      </c>
      <c r="G4" s="4" t="s">
        <v>66</v>
      </c>
      <c r="I4" s="4" t="s">
        <v>141</v>
      </c>
      <c r="J4" s="4" t="s">
        <v>66</v>
      </c>
      <c r="K4" s="4" t="s">
        <v>141</v>
      </c>
      <c r="L4" s="4" t="s">
        <v>66</v>
      </c>
      <c r="N4" s="4" t="s">
        <v>150</v>
      </c>
      <c r="O4" s="4" t="s">
        <v>151</v>
      </c>
      <c r="P4" s="4" t="s">
        <v>152</v>
      </c>
      <c r="Q4" s="4" t="s">
        <v>149</v>
      </c>
      <c r="R4" s="4" t="s">
        <v>154</v>
      </c>
      <c r="S4" s="4" t="s">
        <v>155</v>
      </c>
      <c r="T4" s="4" t="s">
        <v>156</v>
      </c>
      <c r="U4" s="4" t="s">
        <v>153</v>
      </c>
      <c r="V4" s="4" t="s">
        <v>157</v>
      </c>
      <c r="W4" s="2"/>
    </row>
    <row r="5" spans="1:25" x14ac:dyDescent="0.35">
      <c r="A5" t="s">
        <v>114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35">
      <c r="A6" t="s">
        <v>95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35">
      <c r="A7" t="s">
        <v>96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35">
      <c r="A8" t="s">
        <v>105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35">
      <c r="A9" t="s">
        <v>107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35">
      <c r="A10" t="s">
        <v>97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35">
      <c r="A11" t="s">
        <v>98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35">
      <c r="A12" t="s">
        <v>100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35">
      <c r="A13" t="s">
        <v>120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35">
      <c r="A14" t="s">
        <v>104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35">
      <c r="A15" t="s">
        <v>99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35">
      <c r="A16" t="s">
        <v>102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35">
      <c r="A17" t="s">
        <v>111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35">
      <c r="A18" t="s">
        <v>101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35">
      <c r="A19" t="s">
        <v>106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35">
      <c r="A20" t="s">
        <v>108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35">
      <c r="A21" t="s">
        <v>109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35">
      <c r="A22" t="s">
        <v>110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35">
      <c r="A23" t="s">
        <v>112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35">
      <c r="A24" t="s">
        <v>113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35">
      <c r="A25" t="s">
        <v>115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35">
      <c r="A26" t="s">
        <v>116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35">
      <c r="A27" t="s">
        <v>117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35">
      <c r="A28" t="s">
        <v>119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35">
      <c r="A29" t="s">
        <v>118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35">
      <c r="A30" t="s">
        <v>103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35">
      <c r="A31" t="s">
        <v>121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35">
      <c r="A32" t="s">
        <v>122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35">
      <c r="A33" t="s">
        <v>147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35">
      <c r="H35" s="4" t="s">
        <v>158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158</v>
      </c>
      <c r="U35" s="6">
        <f>MIN(U5:U33)</f>
        <v>1.6211383783783784E-2</v>
      </c>
      <c r="V35" s="6">
        <f>MIN(V5:V33)</f>
        <v>7.4983783783783772E-3</v>
      </c>
    </row>
    <row r="36" spans="1:25" x14ac:dyDescent="0.35">
      <c r="H36" s="4" t="s">
        <v>159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159</v>
      </c>
      <c r="U36" s="6">
        <f>MAX(U5:U33)</f>
        <v>7.3657872972972965E-2</v>
      </c>
      <c r="V36" s="6">
        <f>MAX(V5:V33)</f>
        <v>5.7315085945945948E-2</v>
      </c>
    </row>
    <row r="37" spans="1:25" x14ac:dyDescent="0.35">
      <c r="H37" s="4" t="s">
        <v>160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161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35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 xr:uid="{00000000-0004-0000-0200-000000000000}"/>
    <hyperlink ref="O1" r:id="rId2" xr:uid="{00000000-0004-0000-0200-000001000000}"/>
    <hyperlink ref="O2" r:id="rId3" xr:uid="{00000000-0004-0000-0200-000002000000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2020-06-23T08:17:12Z</dcterms:modified>
</cp:coreProperties>
</file>