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wo_wheeler/dev/"/>
    </mc:Choice>
  </mc:AlternateContent>
  <xr:revisionPtr revIDLastSave="0" documentId="13_ncr:1_{F6FF3141-AC9C-D046-89DD-1AB9F9B023CA}" xr6:coauthVersionLast="47" xr6:coauthVersionMax="47" xr10:uidLastSave="{00000000-0000-0000-0000-000000000000}"/>
  <bookViews>
    <workbookView xWindow="35440" yWindow="3540" windowWidth="2582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9" i="22" l="1"/>
  <c r="W219" i="22"/>
  <c r="T219" i="22"/>
  <c r="Q219" i="22"/>
  <c r="N219" i="22"/>
  <c r="K219" i="22"/>
  <c r="Z218" i="22"/>
  <c r="W218" i="22"/>
  <c r="T218" i="22"/>
  <c r="Q218" i="22"/>
  <c r="N218" i="22"/>
  <c r="K218" i="22"/>
  <c r="S223" i="22"/>
  <c r="R223" i="22"/>
  <c r="P223" i="22"/>
  <c r="O223" i="22"/>
  <c r="M223" i="22"/>
  <c r="L223" i="22"/>
  <c r="V222" i="22"/>
  <c r="S222" i="22"/>
  <c r="R222" i="22"/>
  <c r="P222" i="22"/>
  <c r="O222" i="22"/>
  <c r="M222" i="22"/>
  <c r="L222" i="22"/>
  <c r="S221" i="22"/>
  <c r="R221" i="22"/>
  <c r="P221" i="22"/>
  <c r="O221" i="22"/>
  <c r="M221" i="22"/>
  <c r="L221" i="22"/>
  <c r="S220" i="22"/>
  <c r="R220" i="22"/>
  <c r="P220" i="22"/>
  <c r="O220" i="22"/>
  <c r="M220" i="22"/>
  <c r="L220" i="22"/>
  <c r="AB197" i="22"/>
  <c r="AA197" i="22"/>
  <c r="Y197" i="22"/>
  <c r="X197" i="22"/>
  <c r="V197" i="22"/>
  <c r="U197" i="22"/>
  <c r="S197" i="22"/>
  <c r="R197" i="22"/>
  <c r="AB196" i="22"/>
  <c r="AA196" i="22"/>
  <c r="Y196" i="22"/>
  <c r="X196" i="22"/>
  <c r="V196" i="22"/>
  <c r="U196" i="22"/>
  <c r="S196" i="22"/>
  <c r="R196" i="22"/>
  <c r="AB195" i="22"/>
  <c r="AA195" i="22"/>
  <c r="Y195" i="22"/>
  <c r="X195" i="22"/>
  <c r="V195" i="22"/>
  <c r="U195" i="22"/>
  <c r="S195" i="22"/>
  <c r="R195" i="22"/>
  <c r="AB194" i="22"/>
  <c r="AA194" i="22"/>
  <c r="Y194" i="22"/>
  <c r="X194" i="22"/>
  <c r="V194" i="22"/>
  <c r="U194" i="22"/>
  <c r="S194" i="22"/>
  <c r="R194" i="22"/>
  <c r="AB193" i="22"/>
  <c r="AA193" i="22"/>
  <c r="Y193" i="22"/>
  <c r="X193" i="22"/>
  <c r="V193" i="22"/>
  <c r="U193" i="22"/>
  <c r="S193" i="22"/>
  <c r="R193" i="22"/>
  <c r="AB192" i="22"/>
  <c r="AA192" i="22"/>
  <c r="Y192" i="22"/>
  <c r="X192" i="22"/>
  <c r="V192" i="22"/>
  <c r="U192" i="22"/>
  <c r="S192" i="22"/>
  <c r="R192" i="22"/>
  <c r="AB191" i="22"/>
  <c r="AA191" i="22"/>
  <c r="Y191" i="22"/>
  <c r="X191" i="22"/>
  <c r="V191" i="22"/>
  <c r="U191" i="22"/>
  <c r="S191" i="22"/>
  <c r="R191" i="22"/>
  <c r="AB190" i="22"/>
  <c r="AA190" i="22"/>
  <c r="Y190" i="22"/>
  <c r="X190" i="22"/>
  <c r="V190" i="22"/>
  <c r="U190" i="22"/>
  <c r="S190" i="22"/>
  <c r="R190" i="22"/>
  <c r="AB189" i="22"/>
  <c r="AA189" i="22"/>
  <c r="Y189" i="22"/>
  <c r="X189" i="22"/>
  <c r="V189" i="22"/>
  <c r="U189" i="22"/>
  <c r="S189" i="22"/>
  <c r="R189" i="22"/>
  <c r="AB188" i="22"/>
  <c r="AA188" i="22"/>
  <c r="Y188" i="22"/>
  <c r="X188" i="22"/>
  <c r="V188" i="22"/>
  <c r="U188" i="22"/>
  <c r="S188" i="22"/>
  <c r="R188" i="22"/>
  <c r="U222" i="22" l="1"/>
  <c r="Y223" i="22"/>
  <c r="X223" i="22"/>
  <c r="U223" i="22"/>
  <c r="V223" i="22"/>
  <c r="X221" i="22"/>
  <c r="Y221" i="22"/>
  <c r="U221" i="22"/>
  <c r="V221" i="22"/>
  <c r="Y220" i="22"/>
  <c r="X220" i="22"/>
  <c r="V220" i="22"/>
  <c r="U220" i="22"/>
  <c r="AB187" i="22"/>
  <c r="AA187" i="22"/>
  <c r="AB130" i="22"/>
  <c r="AA130" i="22"/>
  <c r="Y187" i="22"/>
  <c r="X187" i="22"/>
  <c r="Y130" i="22"/>
  <c r="X130" i="22"/>
  <c r="V187" i="22"/>
  <c r="U187" i="22"/>
  <c r="V185" i="22"/>
  <c r="V184" i="22"/>
  <c r="U184" i="22"/>
  <c r="V130" i="22"/>
  <c r="U130" i="22"/>
  <c r="S187" i="22"/>
  <c r="R187" i="22"/>
  <c r="S186" i="22"/>
  <c r="R186" i="22"/>
  <c r="S185" i="22"/>
  <c r="R185" i="22"/>
  <c r="S184" i="22"/>
  <c r="R184" i="22"/>
  <c r="S130" i="22"/>
  <c r="R130" i="22"/>
  <c r="P187" i="22"/>
  <c r="O187" i="22"/>
  <c r="P186" i="22"/>
  <c r="O186" i="22"/>
  <c r="P185" i="22"/>
  <c r="O185" i="22"/>
  <c r="P184" i="22"/>
  <c r="O184" i="22"/>
  <c r="P130" i="22"/>
  <c r="O130" i="22"/>
  <c r="M187" i="22"/>
  <c r="L187" i="22"/>
  <c r="M186" i="22"/>
  <c r="L186" i="22"/>
  <c r="M185" i="22"/>
  <c r="L185" i="22"/>
  <c r="M184" i="22"/>
  <c r="L184" i="22"/>
  <c r="M130" i="22"/>
  <c r="L130" i="22"/>
  <c r="U185" i="22"/>
  <c r="AB183" i="22"/>
  <c r="AA183" i="22"/>
  <c r="Y183" i="22"/>
  <c r="X183" i="22"/>
  <c r="V183" i="22"/>
  <c r="U183" i="22"/>
  <c r="S183" i="22"/>
  <c r="R183" i="22"/>
  <c r="P183" i="22"/>
  <c r="O183" i="22"/>
  <c r="M183" i="22"/>
  <c r="L183" i="22"/>
  <c r="AB182" i="22"/>
  <c r="AA182" i="22"/>
  <c r="Y182" i="22"/>
  <c r="X182" i="22"/>
  <c r="V182" i="22"/>
  <c r="U182" i="22"/>
  <c r="S182" i="22"/>
  <c r="R182" i="22"/>
  <c r="P182" i="22"/>
  <c r="O182" i="22"/>
  <c r="M182" i="22"/>
  <c r="L182" i="22"/>
  <c r="AB108" i="22"/>
  <c r="AA108" i="22"/>
  <c r="Y108" i="22"/>
  <c r="V108" i="22"/>
  <c r="U108" i="22"/>
  <c r="X108" i="22"/>
  <c r="S108" i="22"/>
  <c r="R108" i="22"/>
  <c r="P108" i="22"/>
  <c r="O108" i="22"/>
  <c r="M108" i="22"/>
  <c r="L108" i="22"/>
  <c r="Z114" i="22"/>
  <c r="AB114" i="22" s="1"/>
  <c r="W114" i="22"/>
  <c r="Y114" i="22" s="1"/>
  <c r="T114" i="22"/>
  <c r="V114" i="22" s="1"/>
  <c r="Q114" i="22"/>
  <c r="S114" i="22" s="1"/>
  <c r="N114" i="22"/>
  <c r="P114" i="22" s="1"/>
  <c r="K114" i="22"/>
  <c r="M114" i="22" s="1"/>
  <c r="AB119" i="22"/>
  <c r="AA119" i="22"/>
  <c r="Y119" i="22"/>
  <c r="X119" i="22"/>
  <c r="V119" i="22"/>
  <c r="U119" i="22"/>
  <c r="S119" i="22"/>
  <c r="R119" i="22"/>
  <c r="P119" i="22"/>
  <c r="O119" i="22"/>
  <c r="M119" i="22"/>
  <c r="L119" i="22"/>
  <c r="AB113" i="22"/>
  <c r="AA113" i="22"/>
  <c r="Y113" i="22"/>
  <c r="X113" i="22"/>
  <c r="V113" i="22"/>
  <c r="U113" i="22"/>
  <c r="S113" i="22"/>
  <c r="R113" i="22"/>
  <c r="P113" i="22"/>
  <c r="O113" i="22"/>
  <c r="M113" i="22"/>
  <c r="L113" i="22"/>
  <c r="AC181" i="22"/>
  <c r="Y101" i="22"/>
  <c r="AB101" i="22" s="1"/>
  <c r="X101" i="22"/>
  <c r="AA101" i="22" s="1"/>
  <c r="W101" i="22"/>
  <c r="Z101" i="22" s="1"/>
  <c r="M179" i="22"/>
  <c r="L179" i="22"/>
  <c r="M178" i="22"/>
  <c r="L178" i="22"/>
  <c r="M177" i="22"/>
  <c r="L177" i="22"/>
  <c r="AB179" i="22"/>
  <c r="AA179" i="22"/>
  <c r="AB178" i="22"/>
  <c r="AA178" i="22"/>
  <c r="AB177" i="22"/>
  <c r="AA177" i="22"/>
  <c r="Y179" i="22"/>
  <c r="X179" i="22"/>
  <c r="Y178" i="22"/>
  <c r="X178" i="22"/>
  <c r="Y177" i="22"/>
  <c r="X177" i="22"/>
  <c r="V179" i="22"/>
  <c r="U179" i="22"/>
  <c r="V178" i="22"/>
  <c r="U178" i="22"/>
  <c r="V177" i="22"/>
  <c r="U177" i="22"/>
  <c r="S179" i="22"/>
  <c r="R179" i="22"/>
  <c r="S178" i="22"/>
  <c r="R178" i="22"/>
  <c r="S177" i="22"/>
  <c r="R177" i="22"/>
  <c r="O178" i="22"/>
  <c r="P178" i="22"/>
  <c r="O179" i="22"/>
  <c r="P179" i="22"/>
  <c r="P177" i="22"/>
  <c r="O177" i="22"/>
  <c r="AB93" i="22"/>
  <c r="AA93" i="22"/>
  <c r="Y93" i="22"/>
  <c r="X93" i="22"/>
  <c r="V93" i="22"/>
  <c r="U93" i="22"/>
  <c r="S93" i="22"/>
  <c r="R93" i="22"/>
  <c r="P93" i="22"/>
  <c r="O93" i="22"/>
  <c r="M93" i="22"/>
  <c r="L93" i="22"/>
  <c r="Z45" i="22"/>
  <c r="W45" i="22"/>
  <c r="X45" i="22"/>
  <c r="T45" i="22"/>
  <c r="U45" i="22" s="1"/>
  <c r="Q45" i="22"/>
  <c r="R45" i="22" s="1"/>
  <c r="S45" i="22"/>
  <c r="N45" i="22"/>
  <c r="P45" i="22"/>
  <c r="K45" i="22"/>
  <c r="L45" i="22"/>
  <c r="AB45" i="22"/>
  <c r="AA45" i="22"/>
  <c r="Z44" i="22"/>
  <c r="W44" i="22"/>
  <c r="Y44" i="22" s="1"/>
  <c r="T44" i="22"/>
  <c r="Q44" i="22"/>
  <c r="N44" i="22"/>
  <c r="K44" i="22"/>
  <c r="Z46" i="22"/>
  <c r="AB46" i="22" s="1"/>
  <c r="W46" i="22"/>
  <c r="T46" i="22"/>
  <c r="Q46" i="22"/>
  <c r="R46" i="22" s="1"/>
  <c r="N46" i="22"/>
  <c r="K46" i="22"/>
  <c r="T156" i="22"/>
  <c r="V156" i="22" s="1"/>
  <c r="T157" i="22"/>
  <c r="U157" i="22" s="1"/>
  <c r="T158" i="22"/>
  <c r="U158" i="22" s="1"/>
  <c r="T159" i="22"/>
  <c r="V159" i="22" s="1"/>
  <c r="T160" i="22"/>
  <c r="U160" i="22" s="1"/>
  <c r="V160" i="22"/>
  <c r="T161" i="22"/>
  <c r="U161" i="22" s="1"/>
  <c r="T162" i="22"/>
  <c r="U162" i="22" s="1"/>
  <c r="T163" i="22"/>
  <c r="U163" i="22" s="1"/>
  <c r="T164" i="22"/>
  <c r="T165" i="22"/>
  <c r="T166" i="22"/>
  <c r="V166" i="22" s="1"/>
  <c r="T167" i="22"/>
  <c r="U167" i="22" s="1"/>
  <c r="T168" i="22"/>
  <c r="U168" i="22" s="1"/>
  <c r="T169" i="22"/>
  <c r="V169" i="22" s="1"/>
  <c r="T170" i="22"/>
  <c r="U170" i="22" s="1"/>
  <c r="T171" i="22"/>
  <c r="V171" i="22" s="1"/>
  <c r="T172" i="22"/>
  <c r="V172" i="22" s="1"/>
  <c r="T173" i="22"/>
  <c r="U173" i="22" s="1"/>
  <c r="T174" i="22"/>
  <c r="V174" i="22" s="1"/>
  <c r="T175" i="22"/>
  <c r="V175" i="22" s="1"/>
  <c r="T176" i="22"/>
  <c r="V176" i="22" s="1"/>
  <c r="T155" i="22"/>
  <c r="U155" i="22" s="1"/>
  <c r="Y45" i="22"/>
  <c r="M45" i="22"/>
  <c r="O45" i="22"/>
  <c r="Z153" i="22"/>
  <c r="AA153" i="22" s="1"/>
  <c r="W153" i="22"/>
  <c r="W152" i="22" s="1"/>
  <c r="Y152" i="22" s="1"/>
  <c r="T153" i="22"/>
  <c r="T152" i="22" s="1"/>
  <c r="Q153" i="22"/>
  <c r="Q152" i="22" s="1"/>
  <c r="N153" i="22"/>
  <c r="P153" i="22" s="1"/>
  <c r="K153" i="22"/>
  <c r="K152" i="22" s="1"/>
  <c r="AB154" i="22"/>
  <c r="AA154" i="22"/>
  <c r="Y154" i="22"/>
  <c r="X154" i="22"/>
  <c r="V154" i="22"/>
  <c r="U154" i="22"/>
  <c r="S154" i="22"/>
  <c r="R154" i="22"/>
  <c r="P154" i="22"/>
  <c r="O154" i="22"/>
  <c r="M154" i="22"/>
  <c r="L154" i="22"/>
  <c r="AB150" i="22"/>
  <c r="AA150" i="22"/>
  <c r="AB149" i="22"/>
  <c r="AA149" i="22"/>
  <c r="AB136" i="22"/>
  <c r="AA136" i="22"/>
  <c r="Y150" i="22"/>
  <c r="X150" i="22"/>
  <c r="Y149" i="22"/>
  <c r="X149" i="22"/>
  <c r="Y136" i="22"/>
  <c r="X136" i="22"/>
  <c r="V150" i="22"/>
  <c r="U150" i="22"/>
  <c r="V149" i="22"/>
  <c r="U149" i="22"/>
  <c r="V136" i="22"/>
  <c r="U136" i="22"/>
  <c r="S150" i="22"/>
  <c r="R150" i="22"/>
  <c r="S149" i="22"/>
  <c r="R149" i="22"/>
  <c r="S136" i="22"/>
  <c r="R136" i="22"/>
  <c r="P150" i="22"/>
  <c r="O150" i="22"/>
  <c r="P149" i="22"/>
  <c r="O149" i="22"/>
  <c r="P136" i="22"/>
  <c r="O136" i="22"/>
  <c r="M150" i="22"/>
  <c r="L150" i="22"/>
  <c r="M149" i="22"/>
  <c r="L149" i="22"/>
  <c r="M136" i="22"/>
  <c r="L136" i="22"/>
  <c r="Z145" i="22"/>
  <c r="AA145" i="22" s="1"/>
  <c r="Z142" i="22"/>
  <c r="AA142" i="22" s="1"/>
  <c r="Z139" i="22"/>
  <c r="Z140" i="22" s="1"/>
  <c r="AB140" i="22" s="1"/>
  <c r="W145" i="22"/>
  <c r="W142" i="22"/>
  <c r="X142" i="22" s="1"/>
  <c r="W139" i="22"/>
  <c r="W140" i="22" s="1"/>
  <c r="X140" i="22" s="1"/>
  <c r="T145" i="22"/>
  <c r="T146" i="22" s="1"/>
  <c r="V146" i="22" s="1"/>
  <c r="T142" i="22"/>
  <c r="V142" i="22" s="1"/>
  <c r="T139" i="22"/>
  <c r="U139" i="22" s="1"/>
  <c r="Q145" i="22"/>
  <c r="Q146" i="22" s="1"/>
  <c r="Q147" i="22" s="1"/>
  <c r="S147" i="22" s="1"/>
  <c r="Q142" i="22"/>
  <c r="Q139" i="22"/>
  <c r="N145" i="22"/>
  <c r="N146" i="22"/>
  <c r="O146" i="22" s="1"/>
  <c r="N142" i="22"/>
  <c r="N143" i="22" s="1"/>
  <c r="N139" i="22"/>
  <c r="O139" i="22" s="1"/>
  <c r="K145" i="22"/>
  <c r="K146" i="22" s="1"/>
  <c r="M146" i="22" s="1"/>
  <c r="K139" i="22"/>
  <c r="L139" i="22" s="1"/>
  <c r="K142" i="22"/>
  <c r="M142" i="22" s="1"/>
  <c r="Y142" i="22"/>
  <c r="Q140" i="22"/>
  <c r="R140" i="22" s="1"/>
  <c r="S139" i="22"/>
  <c r="R139" i="22"/>
  <c r="M139" i="22"/>
  <c r="P145" i="22"/>
  <c r="O145" i="22"/>
  <c r="X139" i="22"/>
  <c r="K143" i="22"/>
  <c r="L143" i="22" s="1"/>
  <c r="L142" i="22"/>
  <c r="W146" i="22"/>
  <c r="W147" i="22" s="1"/>
  <c r="Y145" i="22"/>
  <c r="X145" i="22"/>
  <c r="Q143" i="22"/>
  <c r="S143" i="22" s="1"/>
  <c r="R142" i="22"/>
  <c r="S142" i="22"/>
  <c r="M145" i="22"/>
  <c r="S145" i="22"/>
  <c r="AB142" i="22"/>
  <c r="N140" i="22"/>
  <c r="P140" i="22" s="1"/>
  <c r="AB145" i="22"/>
  <c r="V145" i="22"/>
  <c r="Z146" i="22"/>
  <c r="AB146" i="22" s="1"/>
  <c r="Z143" i="22"/>
  <c r="AB143" i="22" s="1"/>
  <c r="W143" i="22"/>
  <c r="W144" i="22" s="1"/>
  <c r="T143" i="22"/>
  <c r="V143" i="22" s="1"/>
  <c r="AB80" i="22"/>
  <c r="AA80" i="22"/>
  <c r="Y80" i="22"/>
  <c r="X80" i="22"/>
  <c r="Z137" i="22"/>
  <c r="AB137" i="22" s="1"/>
  <c r="W137" i="22"/>
  <c r="X137" i="22" s="1"/>
  <c r="T137" i="22"/>
  <c r="V137" i="22" s="1"/>
  <c r="Q137" i="22"/>
  <c r="S137" i="22" s="1"/>
  <c r="N137" i="22"/>
  <c r="N138" i="22" s="1"/>
  <c r="K137" i="22"/>
  <c r="M137" i="22" s="1"/>
  <c r="AB133" i="22"/>
  <c r="AA133" i="22"/>
  <c r="Y133" i="22"/>
  <c r="X133" i="22"/>
  <c r="V133" i="22"/>
  <c r="U133" i="22"/>
  <c r="S133" i="22"/>
  <c r="R133" i="22"/>
  <c r="P133" i="22"/>
  <c r="O133" i="22"/>
  <c r="M133" i="22"/>
  <c r="L133" i="22"/>
  <c r="AB132" i="22"/>
  <c r="AA132" i="22"/>
  <c r="Y132" i="22"/>
  <c r="X132" i="22"/>
  <c r="V132" i="22"/>
  <c r="U132" i="22"/>
  <c r="S132" i="22"/>
  <c r="R132" i="22"/>
  <c r="P132" i="22"/>
  <c r="O132" i="22"/>
  <c r="M132" i="22"/>
  <c r="L132" i="22"/>
  <c r="S131" i="22"/>
  <c r="R131" i="22"/>
  <c r="P131" i="22"/>
  <c r="O131" i="22"/>
  <c r="M131" i="22"/>
  <c r="L131" i="22"/>
  <c r="AA128" i="22"/>
  <c r="X128" i="22"/>
  <c r="U128" i="22"/>
  <c r="R128" i="22"/>
  <c r="O128" i="22"/>
  <c r="T129" i="22"/>
  <c r="V129" i="22" s="1"/>
  <c r="L128" i="22"/>
  <c r="S129" i="22"/>
  <c r="R129" i="22"/>
  <c r="P129" i="22"/>
  <c r="O129" i="22"/>
  <c r="M129" i="22"/>
  <c r="L129" i="22"/>
  <c r="AB127" i="22"/>
  <c r="AA127" i="22"/>
  <c r="Y127" i="22"/>
  <c r="X127" i="22"/>
  <c r="V127" i="22"/>
  <c r="U127" i="22"/>
  <c r="S127" i="22"/>
  <c r="R127" i="22"/>
  <c r="P127" i="22"/>
  <c r="O127" i="22"/>
  <c r="M127" i="22"/>
  <c r="L127" i="22"/>
  <c r="AB126" i="22"/>
  <c r="AA126" i="22"/>
  <c r="Y126" i="22"/>
  <c r="X126" i="22"/>
  <c r="V126" i="22"/>
  <c r="U126" i="22"/>
  <c r="S126" i="22"/>
  <c r="R126" i="22"/>
  <c r="P126" i="22"/>
  <c r="O126" i="22"/>
  <c r="M126" i="22"/>
  <c r="L126" i="22"/>
  <c r="AB125" i="22"/>
  <c r="AA125" i="22"/>
  <c r="Y125" i="22"/>
  <c r="X125" i="22"/>
  <c r="V125" i="22"/>
  <c r="U125" i="22"/>
  <c r="S125" i="22"/>
  <c r="R125" i="22"/>
  <c r="P125" i="22"/>
  <c r="O125" i="22"/>
  <c r="M125" i="22"/>
  <c r="L125" i="22"/>
  <c r="AB124" i="22"/>
  <c r="AA124" i="22"/>
  <c r="Y124" i="22"/>
  <c r="X124" i="22"/>
  <c r="V124" i="22"/>
  <c r="U124" i="22"/>
  <c r="S124" i="22"/>
  <c r="R124" i="22"/>
  <c r="P124" i="22"/>
  <c r="O124" i="22"/>
  <c r="M124" i="22"/>
  <c r="L124" i="22"/>
  <c r="AB123" i="22"/>
  <c r="AA123" i="22"/>
  <c r="Y123" i="22"/>
  <c r="X123" i="22"/>
  <c r="V123" i="22"/>
  <c r="U123" i="22"/>
  <c r="S123" i="22"/>
  <c r="R123" i="22"/>
  <c r="P123" i="22"/>
  <c r="O123" i="22"/>
  <c r="L123" i="22"/>
  <c r="M123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AB122" i="22"/>
  <c r="AA122" i="22"/>
  <c r="Y122" i="22"/>
  <c r="X122" i="22"/>
  <c r="V122" i="22"/>
  <c r="U122" i="22"/>
  <c r="S122" i="22"/>
  <c r="R122" i="22"/>
  <c r="P122" i="22"/>
  <c r="O122" i="22"/>
  <c r="M122" i="22"/>
  <c r="L122" i="22"/>
  <c r="AB117" i="22"/>
  <c r="AA117" i="22"/>
  <c r="Y117" i="22"/>
  <c r="X117" i="22"/>
  <c r="V117" i="22"/>
  <c r="U117" i="22"/>
  <c r="S117" i="22"/>
  <c r="R117" i="22"/>
  <c r="P117" i="22"/>
  <c r="O117" i="22"/>
  <c r="M117" i="22"/>
  <c r="L117" i="22"/>
  <c r="AB110" i="22"/>
  <c r="AA110" i="22"/>
  <c r="Y110" i="22"/>
  <c r="X110" i="22"/>
  <c r="V110" i="22"/>
  <c r="U110" i="22"/>
  <c r="S110" i="22"/>
  <c r="R110" i="22"/>
  <c r="P110" i="22"/>
  <c r="O110" i="22"/>
  <c r="M110" i="22"/>
  <c r="L110" i="22"/>
  <c r="AB121" i="22"/>
  <c r="AA121" i="22"/>
  <c r="Y121" i="22"/>
  <c r="X121" i="22"/>
  <c r="V121" i="22"/>
  <c r="U121" i="22"/>
  <c r="S121" i="22"/>
  <c r="R121" i="22"/>
  <c r="P121" i="22"/>
  <c r="O121" i="22"/>
  <c r="M121" i="22"/>
  <c r="L121" i="22"/>
  <c r="AB116" i="22"/>
  <c r="AA116" i="22"/>
  <c r="Y116" i="22"/>
  <c r="X116" i="22"/>
  <c r="V116" i="22"/>
  <c r="U116" i="22"/>
  <c r="S116" i="22"/>
  <c r="R116" i="22"/>
  <c r="P116" i="22"/>
  <c r="O116" i="22"/>
  <c r="M116" i="22"/>
  <c r="L116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AB120" i="22"/>
  <c r="AA120" i="22"/>
  <c r="Y120" i="22"/>
  <c r="X120" i="22"/>
  <c r="V120" i="22"/>
  <c r="U120" i="22"/>
  <c r="S120" i="22"/>
  <c r="R120" i="22"/>
  <c r="P120" i="22"/>
  <c r="O120" i="22"/>
  <c r="M120" i="22"/>
  <c r="L120" i="22"/>
  <c r="AB118" i="22"/>
  <c r="AA118" i="22"/>
  <c r="Y118" i="22"/>
  <c r="X118" i="22"/>
  <c r="V118" i="22"/>
  <c r="U118" i="22"/>
  <c r="S118" i="22"/>
  <c r="R118" i="22"/>
  <c r="P118" i="22"/>
  <c r="O118" i="22"/>
  <c r="M118" i="22"/>
  <c r="L118" i="22"/>
  <c r="AB111" i="22"/>
  <c r="AA111" i="22"/>
  <c r="Y111" i="22"/>
  <c r="X111" i="22"/>
  <c r="V111" i="22"/>
  <c r="U111" i="22"/>
  <c r="S111" i="22"/>
  <c r="R111" i="22"/>
  <c r="P111" i="22"/>
  <c r="O111" i="22"/>
  <c r="M111" i="22"/>
  <c r="L111" i="22"/>
  <c r="AB109" i="22"/>
  <c r="AA109" i="22"/>
  <c r="Y109" i="22"/>
  <c r="X109" i="22"/>
  <c r="V109" i="22"/>
  <c r="U109" i="22"/>
  <c r="S109" i="22"/>
  <c r="R109" i="22"/>
  <c r="P109" i="22"/>
  <c r="O109" i="22"/>
  <c r="M109" i="22"/>
  <c r="L109" i="22"/>
  <c r="AB106" i="22"/>
  <c r="AA106" i="22"/>
  <c r="Z106" i="22"/>
  <c r="Y106" i="22"/>
  <c r="X106" i="22"/>
  <c r="W106" i="22"/>
  <c r="AB100" i="22"/>
  <c r="AA100" i="22"/>
  <c r="Y100" i="22"/>
  <c r="X100" i="22"/>
  <c r="V100" i="22"/>
  <c r="U100" i="22"/>
  <c r="S100" i="22"/>
  <c r="R100" i="22"/>
  <c r="P100" i="22"/>
  <c r="O100" i="22"/>
  <c r="M100" i="22"/>
  <c r="L100" i="22"/>
  <c r="AB99" i="22"/>
  <c r="AA99" i="22"/>
  <c r="Y99" i="22"/>
  <c r="X99" i="22"/>
  <c r="V99" i="22"/>
  <c r="U99" i="22"/>
  <c r="S99" i="22"/>
  <c r="R99" i="22"/>
  <c r="P99" i="22"/>
  <c r="O99" i="22"/>
  <c r="M99" i="22"/>
  <c r="L99" i="22"/>
  <c r="AB98" i="22"/>
  <c r="AA98" i="22"/>
  <c r="Y98" i="22"/>
  <c r="X98" i="22"/>
  <c r="V98" i="22"/>
  <c r="U98" i="22"/>
  <c r="S98" i="22"/>
  <c r="R98" i="22"/>
  <c r="P98" i="22"/>
  <c r="O98" i="22"/>
  <c r="M98" i="22"/>
  <c r="L98" i="22"/>
  <c r="AB97" i="22"/>
  <c r="AA97" i="22"/>
  <c r="Y97" i="22"/>
  <c r="X97" i="22"/>
  <c r="V97" i="22"/>
  <c r="U97" i="22"/>
  <c r="S97" i="22"/>
  <c r="R97" i="22"/>
  <c r="P97" i="22"/>
  <c r="O97" i="22"/>
  <c r="M97" i="22"/>
  <c r="L97" i="22"/>
  <c r="AB95" i="22"/>
  <c r="AA95" i="22"/>
  <c r="Z95" i="22"/>
  <c r="Y95" i="22"/>
  <c r="X95" i="22"/>
  <c r="W95" i="22"/>
  <c r="AA89" i="22"/>
  <c r="AB89" i="22"/>
  <c r="X89" i="22"/>
  <c r="Y89" i="22"/>
  <c r="U89" i="22"/>
  <c r="V89" i="22"/>
  <c r="S89" i="22"/>
  <c r="R89" i="22"/>
  <c r="P89" i="22"/>
  <c r="O89" i="22"/>
  <c r="L89" i="22"/>
  <c r="M89" i="22"/>
  <c r="AA88" i="22"/>
  <c r="AB88" i="22"/>
  <c r="X88" i="22"/>
  <c r="Y88" i="22"/>
  <c r="U88" i="22"/>
  <c r="V88" i="22"/>
  <c r="S88" i="22"/>
  <c r="R88" i="22"/>
  <c r="P88" i="22"/>
  <c r="O88" i="22"/>
  <c r="L88" i="22"/>
  <c r="M88" i="22"/>
  <c r="AA87" i="22"/>
  <c r="AB87" i="22"/>
  <c r="X87" i="22"/>
  <c r="Y87" i="22"/>
  <c r="U87" i="22"/>
  <c r="V87" i="22"/>
  <c r="S87" i="22"/>
  <c r="R87" i="22"/>
  <c r="P87" i="22"/>
  <c r="O87" i="22"/>
  <c r="L87" i="22"/>
  <c r="M87" i="22"/>
  <c r="AA86" i="22"/>
  <c r="AB86" i="22"/>
  <c r="X86" i="22"/>
  <c r="Y86" i="22"/>
  <c r="U86" i="22"/>
  <c r="V86" i="22"/>
  <c r="R86" i="22"/>
  <c r="S86" i="22"/>
  <c r="O86" i="22"/>
  <c r="P86" i="22"/>
  <c r="L86" i="22"/>
  <c r="M86" i="22"/>
  <c r="AB85" i="22"/>
  <c r="AA85" i="22"/>
  <c r="Y85" i="22"/>
  <c r="X85" i="22"/>
  <c r="V85" i="22"/>
  <c r="U85" i="22"/>
  <c r="S85" i="22"/>
  <c r="R85" i="22"/>
  <c r="P85" i="22"/>
  <c r="O85" i="22"/>
  <c r="M85" i="22"/>
  <c r="L85" i="22"/>
  <c r="AB84" i="22"/>
  <c r="AA84" i="22"/>
  <c r="Y84" i="22"/>
  <c r="X84" i="22"/>
  <c r="V84" i="22"/>
  <c r="U84" i="22"/>
  <c r="S84" i="22"/>
  <c r="R84" i="22"/>
  <c r="P84" i="22"/>
  <c r="O84" i="22"/>
  <c r="M84" i="22"/>
  <c r="L84" i="22"/>
  <c r="AB83" i="22"/>
  <c r="AA83" i="22"/>
  <c r="Y83" i="22"/>
  <c r="X83" i="22"/>
  <c r="V83" i="22"/>
  <c r="U83" i="22"/>
  <c r="S83" i="22"/>
  <c r="R83" i="22"/>
  <c r="P83" i="22"/>
  <c r="O83" i="22"/>
  <c r="M83" i="22"/>
  <c r="L83" i="22"/>
  <c r="AB82" i="22"/>
  <c r="AA82" i="22"/>
  <c r="Y82" i="22"/>
  <c r="X82" i="22"/>
  <c r="V82" i="22"/>
  <c r="U82" i="22"/>
  <c r="S82" i="22"/>
  <c r="R82" i="22"/>
  <c r="P82" i="22"/>
  <c r="O82" i="22"/>
  <c r="L82" i="22"/>
  <c r="M82" i="22"/>
  <c r="AB81" i="22"/>
  <c r="AA81" i="22"/>
  <c r="Y81" i="22"/>
  <c r="X81" i="22"/>
  <c r="V81" i="22"/>
  <c r="U81" i="22"/>
  <c r="S81" i="22"/>
  <c r="R81" i="22"/>
  <c r="P81" i="22"/>
  <c r="O81" i="22"/>
  <c r="L81" i="22"/>
  <c r="M81" i="22"/>
  <c r="V80" i="22"/>
  <c r="U80" i="22"/>
  <c r="S80" i="22"/>
  <c r="R80" i="22"/>
  <c r="P80" i="22"/>
  <c r="O80" i="22"/>
  <c r="M80" i="22"/>
  <c r="L80" i="22"/>
  <c r="AB79" i="22"/>
  <c r="AA79" i="22"/>
  <c r="Y79" i="22"/>
  <c r="X79" i="22"/>
  <c r="V79" i="22"/>
  <c r="U79" i="22"/>
  <c r="S79" i="22"/>
  <c r="R79" i="22"/>
  <c r="P79" i="22"/>
  <c r="O79" i="22"/>
  <c r="M79" i="22"/>
  <c r="L79" i="22"/>
  <c r="AB78" i="22"/>
  <c r="AA78" i="22"/>
  <c r="Y78" i="22"/>
  <c r="X78" i="22"/>
  <c r="V78" i="22"/>
  <c r="U78" i="22"/>
  <c r="S78" i="22"/>
  <c r="R78" i="22"/>
  <c r="P78" i="22"/>
  <c r="O78" i="22"/>
  <c r="M78" i="22"/>
  <c r="L78" i="22"/>
  <c r="AB77" i="22"/>
  <c r="AA77" i="22"/>
  <c r="Y77" i="22"/>
  <c r="X77" i="22"/>
  <c r="V77" i="22"/>
  <c r="U77" i="22"/>
  <c r="S77" i="22"/>
  <c r="R77" i="22"/>
  <c r="P77" i="22"/>
  <c r="O77" i="22"/>
  <c r="M77" i="22"/>
  <c r="L77" i="22"/>
  <c r="AB76" i="22"/>
  <c r="AA76" i="22"/>
  <c r="Y76" i="22"/>
  <c r="X76" i="22"/>
  <c r="V76" i="22"/>
  <c r="U76" i="22"/>
  <c r="S76" i="22"/>
  <c r="R76" i="22"/>
  <c r="P76" i="22"/>
  <c r="O76" i="22"/>
  <c r="M76" i="22"/>
  <c r="L76" i="22"/>
  <c r="AB75" i="22"/>
  <c r="AA75" i="22"/>
  <c r="Y75" i="22"/>
  <c r="X75" i="22"/>
  <c r="V75" i="22"/>
  <c r="U75" i="22"/>
  <c r="S75" i="22"/>
  <c r="R75" i="22"/>
  <c r="P75" i="22"/>
  <c r="O75" i="22"/>
  <c r="M75" i="22"/>
  <c r="L75" i="22"/>
  <c r="AB74" i="22"/>
  <c r="AA74" i="22"/>
  <c r="Y74" i="22"/>
  <c r="X74" i="22"/>
  <c r="V74" i="22"/>
  <c r="U74" i="22"/>
  <c r="S74" i="22"/>
  <c r="R74" i="22"/>
  <c r="P74" i="22"/>
  <c r="O74" i="22"/>
  <c r="M74" i="22"/>
  <c r="L74" i="22"/>
  <c r="AB73" i="22"/>
  <c r="AA73" i="22"/>
  <c r="Y73" i="22"/>
  <c r="X73" i="22"/>
  <c r="V73" i="22"/>
  <c r="U73" i="22"/>
  <c r="S73" i="22"/>
  <c r="R73" i="22"/>
  <c r="P73" i="22"/>
  <c r="O73" i="22"/>
  <c r="M73" i="22"/>
  <c r="L73" i="22"/>
  <c r="AB72" i="22"/>
  <c r="AA72" i="22"/>
  <c r="Y72" i="22"/>
  <c r="X72" i="22"/>
  <c r="V72" i="22"/>
  <c r="U72" i="22"/>
  <c r="S72" i="22"/>
  <c r="R72" i="22"/>
  <c r="P72" i="22"/>
  <c r="O72" i="22"/>
  <c r="M72" i="22"/>
  <c r="L72" i="22"/>
  <c r="AB71" i="22"/>
  <c r="AA71" i="22"/>
  <c r="AB70" i="22"/>
  <c r="AA70" i="22"/>
  <c r="AB69" i="22"/>
  <c r="AA69" i="22"/>
  <c r="Y71" i="22"/>
  <c r="X71" i="22"/>
  <c r="Y70" i="22"/>
  <c r="X70" i="22"/>
  <c r="Y69" i="22"/>
  <c r="X69" i="22"/>
  <c r="V71" i="22"/>
  <c r="U71" i="22"/>
  <c r="V70" i="22"/>
  <c r="U70" i="22"/>
  <c r="V69" i="22"/>
  <c r="U69" i="22"/>
  <c r="S71" i="22"/>
  <c r="R71" i="22"/>
  <c r="S70" i="22"/>
  <c r="R70" i="22"/>
  <c r="S69" i="22"/>
  <c r="R69" i="22"/>
  <c r="P71" i="22"/>
  <c r="O71" i="22"/>
  <c r="P70" i="22"/>
  <c r="O70" i="22"/>
  <c r="P69" i="22"/>
  <c r="O69" i="22"/>
  <c r="M71" i="22"/>
  <c r="L71" i="22"/>
  <c r="M70" i="22"/>
  <c r="L70" i="22"/>
  <c r="M69" i="22"/>
  <c r="L69" i="22"/>
  <c r="AB68" i="22"/>
  <c r="AA68" i="22"/>
  <c r="Y68" i="22"/>
  <c r="X68" i="22"/>
  <c r="V68" i="22"/>
  <c r="U68" i="22"/>
  <c r="S68" i="22"/>
  <c r="R68" i="22"/>
  <c r="P68" i="22"/>
  <c r="O68" i="22"/>
  <c r="M68" i="22"/>
  <c r="L68" i="22"/>
  <c r="AB67" i="22"/>
  <c r="AA67" i="22"/>
  <c r="Y67" i="22"/>
  <c r="X67" i="22"/>
  <c r="V67" i="22"/>
  <c r="U67" i="22"/>
  <c r="S67" i="22"/>
  <c r="R67" i="22"/>
  <c r="P67" i="22"/>
  <c r="O67" i="22"/>
  <c r="M67" i="22"/>
  <c r="L67" i="22"/>
  <c r="AB66" i="22"/>
  <c r="AA66" i="22"/>
  <c r="Y66" i="22"/>
  <c r="X66" i="22"/>
  <c r="V66" i="22"/>
  <c r="U66" i="22"/>
  <c r="S66" i="22"/>
  <c r="R66" i="22"/>
  <c r="P66" i="22"/>
  <c r="O66" i="22"/>
  <c r="M66" i="22"/>
  <c r="L66" i="22"/>
  <c r="AB65" i="22"/>
  <c r="AA65" i="22"/>
  <c r="Y65" i="22"/>
  <c r="X65" i="22"/>
  <c r="V65" i="22"/>
  <c r="U65" i="22"/>
  <c r="S65" i="22"/>
  <c r="R65" i="22"/>
  <c r="P65" i="22"/>
  <c r="O65" i="22"/>
  <c r="M65" i="22"/>
  <c r="L65" i="22"/>
  <c r="AB64" i="22"/>
  <c r="AA64" i="22"/>
  <c r="Y64" i="22"/>
  <c r="X64" i="22"/>
  <c r="V64" i="22"/>
  <c r="U64" i="22"/>
  <c r="S64" i="22"/>
  <c r="R64" i="22"/>
  <c r="P64" i="22"/>
  <c r="O64" i="22"/>
  <c r="M64" i="22"/>
  <c r="L64" i="22"/>
  <c r="AB63" i="22"/>
  <c r="AA63" i="22"/>
  <c r="Y63" i="22"/>
  <c r="X63" i="22"/>
  <c r="V63" i="22"/>
  <c r="U63" i="22"/>
  <c r="S63" i="22"/>
  <c r="R63" i="22"/>
  <c r="P63" i="22"/>
  <c r="O63" i="22"/>
  <c r="M63" i="22"/>
  <c r="L63" i="22"/>
  <c r="AB62" i="22"/>
  <c r="AA62" i="22"/>
  <c r="Y62" i="22"/>
  <c r="X62" i="22"/>
  <c r="V62" i="22"/>
  <c r="U62" i="22"/>
  <c r="S62" i="22"/>
  <c r="R62" i="22"/>
  <c r="P62" i="22"/>
  <c r="O62" i="22"/>
  <c r="M62" i="22"/>
  <c r="L62" i="22"/>
  <c r="AB61" i="22"/>
  <c r="AA61" i="22"/>
  <c r="Y61" i="22"/>
  <c r="X61" i="22"/>
  <c r="V61" i="22"/>
  <c r="U61" i="22"/>
  <c r="S61" i="22"/>
  <c r="R61" i="22"/>
  <c r="P61" i="22"/>
  <c r="O61" i="22"/>
  <c r="M61" i="22"/>
  <c r="L61" i="22"/>
  <c r="Z59" i="22"/>
  <c r="AA59" i="22" s="1"/>
  <c r="AB59" i="22"/>
  <c r="W59" i="22"/>
  <c r="X59" i="22" s="1"/>
  <c r="T59" i="22"/>
  <c r="U59" i="22"/>
  <c r="Q59" i="22"/>
  <c r="R59" i="22"/>
  <c r="N59" i="22"/>
  <c r="P59" i="22"/>
  <c r="Z58" i="22"/>
  <c r="AA58" i="22" s="1"/>
  <c r="W58" i="22"/>
  <c r="Y58" i="22"/>
  <c r="T58" i="22"/>
  <c r="U58" i="22" s="1"/>
  <c r="V58" i="22"/>
  <c r="Q58" i="22"/>
  <c r="S58" i="22"/>
  <c r="N58" i="22"/>
  <c r="O58" i="22" s="1"/>
  <c r="Z57" i="22"/>
  <c r="AB57" i="22"/>
  <c r="W57" i="22"/>
  <c r="X57" i="22"/>
  <c r="T57" i="22"/>
  <c r="V57" i="22"/>
  <c r="Q57" i="22"/>
  <c r="R57" i="22" s="1"/>
  <c r="N57" i="22"/>
  <c r="O57" i="22"/>
  <c r="Z56" i="22"/>
  <c r="AB56" i="22" s="1"/>
  <c r="AA56" i="22"/>
  <c r="W56" i="22"/>
  <c r="X56" i="22" s="1"/>
  <c r="Y56" i="22"/>
  <c r="T56" i="22"/>
  <c r="U56" i="22" s="1"/>
  <c r="Q56" i="22"/>
  <c r="S56" i="22"/>
  <c r="N56" i="22"/>
  <c r="P56" i="22" s="1"/>
  <c r="O56" i="22"/>
  <c r="Z55" i="22"/>
  <c r="AB55" i="22"/>
  <c r="W55" i="22"/>
  <c r="X55" i="22" s="1"/>
  <c r="T55" i="22"/>
  <c r="V55" i="22"/>
  <c r="Q55" i="22"/>
  <c r="R55" i="22" s="1"/>
  <c r="S55" i="22"/>
  <c r="N55" i="22"/>
  <c r="P55" i="22"/>
  <c r="Z54" i="22"/>
  <c r="AA54" i="22" s="1"/>
  <c r="W54" i="22"/>
  <c r="Y54" i="22"/>
  <c r="T54" i="22"/>
  <c r="V54" i="22" s="1"/>
  <c r="U54" i="22"/>
  <c r="Q54" i="22"/>
  <c r="S54" i="22"/>
  <c r="N54" i="22"/>
  <c r="O54" i="22" s="1"/>
  <c r="Z53" i="22"/>
  <c r="AB53" i="22"/>
  <c r="W53" i="22"/>
  <c r="X53" i="22" s="1"/>
  <c r="Y53" i="22"/>
  <c r="T53" i="22"/>
  <c r="V53" i="22"/>
  <c r="Q53" i="22"/>
  <c r="R53" i="22" s="1"/>
  <c r="N53" i="22"/>
  <c r="O53" i="22"/>
  <c r="Z52" i="22"/>
  <c r="AB52" i="22" s="1"/>
  <c r="AA52" i="22"/>
  <c r="W52" i="22"/>
  <c r="X52" i="22" s="1"/>
  <c r="Y52" i="22"/>
  <c r="T52" i="22"/>
  <c r="U52" i="22" s="1"/>
  <c r="Q52" i="22"/>
  <c r="S52" i="22"/>
  <c r="N52" i="22"/>
  <c r="P52" i="22"/>
  <c r="Z51" i="22"/>
  <c r="AA51" i="22" s="1"/>
  <c r="AB51" i="22"/>
  <c r="W51" i="22"/>
  <c r="X51" i="22" s="1"/>
  <c r="T51" i="22"/>
  <c r="V51" i="22"/>
  <c r="Q51" i="22"/>
  <c r="R51" i="22"/>
  <c r="N51" i="22"/>
  <c r="P51" i="22"/>
  <c r="Z50" i="22"/>
  <c r="AA50" i="22" s="1"/>
  <c r="W50" i="22"/>
  <c r="Y50" i="22"/>
  <c r="T50" i="22"/>
  <c r="V50" i="22"/>
  <c r="Q50" i="22"/>
  <c r="S50" i="22"/>
  <c r="N50" i="22"/>
  <c r="P50" i="22" s="1"/>
  <c r="Z49" i="22"/>
  <c r="AA49" i="22"/>
  <c r="W49" i="22"/>
  <c r="X49" i="22"/>
  <c r="T49" i="22"/>
  <c r="V49" i="22"/>
  <c r="Q49" i="22"/>
  <c r="S49" i="22" s="1"/>
  <c r="N49" i="22"/>
  <c r="O49" i="22"/>
  <c r="K59" i="22"/>
  <c r="M59" i="22" s="1"/>
  <c r="L59" i="22"/>
  <c r="K57" i="22"/>
  <c r="L57" i="22"/>
  <c r="K55" i="22"/>
  <c r="M55" i="22" s="1"/>
  <c r="K58" i="22"/>
  <c r="M58" i="22"/>
  <c r="K56" i="22"/>
  <c r="L56" i="22" s="1"/>
  <c r="M56" i="22"/>
  <c r="K54" i="22"/>
  <c r="L54" i="22" s="1"/>
  <c r="M54" i="22"/>
  <c r="K53" i="22"/>
  <c r="L53" i="22" s="1"/>
  <c r="K51" i="22"/>
  <c r="M51" i="22"/>
  <c r="K52" i="22"/>
  <c r="M52" i="22"/>
  <c r="K50" i="22"/>
  <c r="L50" i="22" s="1"/>
  <c r="M50" i="22"/>
  <c r="K49" i="22"/>
  <c r="M49" i="22" s="1"/>
  <c r="Z48" i="22"/>
  <c r="AB48" i="22"/>
  <c r="W48" i="22"/>
  <c r="Y48" i="22" s="1"/>
  <c r="X48" i="22"/>
  <c r="T48" i="22"/>
  <c r="V48" i="22"/>
  <c r="Q48" i="22"/>
  <c r="S48" i="22" s="1"/>
  <c r="N48" i="22"/>
  <c r="P48" i="22"/>
  <c r="K48" i="22"/>
  <c r="M48" i="22" s="1"/>
  <c r="L48" i="22"/>
  <c r="Z47" i="22"/>
  <c r="AB47" i="22"/>
  <c r="W47" i="22"/>
  <c r="X47" i="22" s="1"/>
  <c r="T47" i="22"/>
  <c r="V47" i="22"/>
  <c r="Q47" i="22"/>
  <c r="R47" i="22" s="1"/>
  <c r="S47" i="22"/>
  <c r="N47" i="22"/>
  <c r="P47" i="22"/>
  <c r="K47" i="22"/>
  <c r="M47" i="22" s="1"/>
  <c r="X46" i="22"/>
  <c r="V46" i="22"/>
  <c r="S46" i="22"/>
  <c r="P46" i="22"/>
  <c r="L46" i="22"/>
  <c r="AA44" i="22"/>
  <c r="V44" i="22"/>
  <c r="S44" i="22"/>
  <c r="P44" i="22"/>
  <c r="M44" i="22"/>
  <c r="R137" i="22"/>
  <c r="Q138" i="22"/>
  <c r="R138" i="22" s="1"/>
  <c r="U131" i="22"/>
  <c r="X131" i="22"/>
  <c r="Y131" i="22"/>
  <c r="V131" i="22"/>
  <c r="Y55" i="22"/>
  <c r="R56" i="22"/>
  <c r="P49" i="22"/>
  <c r="P53" i="22"/>
  <c r="AB49" i="22"/>
  <c r="AB54" i="22"/>
  <c r="P57" i="22"/>
  <c r="M57" i="22"/>
  <c r="X50" i="22"/>
  <c r="AA53" i="22"/>
  <c r="R52" i="22"/>
  <c r="U55" i="22"/>
  <c r="V59" i="22"/>
  <c r="X58" i="22"/>
  <c r="L58" i="22"/>
  <c r="O50" i="22"/>
  <c r="U51" i="22"/>
  <c r="P54" i="22"/>
  <c r="X54" i="22"/>
  <c r="AA57" i="22"/>
  <c r="Y59" i="22"/>
  <c r="U50" i="22"/>
  <c r="O52" i="22"/>
  <c r="U49" i="22"/>
  <c r="Y49" i="22"/>
  <c r="R50" i="22"/>
  <c r="O51" i="22"/>
  <c r="S51" i="22"/>
  <c r="U53" i="22"/>
  <c r="R54" i="22"/>
  <c r="O55" i="22"/>
  <c r="AA55" i="22"/>
  <c r="U57" i="22"/>
  <c r="Y57" i="22"/>
  <c r="R58" i="22"/>
  <c r="O59" i="22"/>
  <c r="S59" i="22"/>
  <c r="L51" i="22"/>
  <c r="Y46" i="22"/>
  <c r="U46" i="22"/>
  <c r="AB44" i="22"/>
  <c r="L44" i="22"/>
  <c r="L52" i="22"/>
  <c r="M46" i="22"/>
  <c r="U47" i="22"/>
  <c r="U48" i="22"/>
  <c r="O48" i="22"/>
  <c r="AA48" i="22"/>
  <c r="O47" i="22"/>
  <c r="AA47" i="22"/>
  <c r="O46" i="22"/>
  <c r="U44" i="22"/>
  <c r="R44" i="22"/>
  <c r="O44" i="22"/>
  <c r="AB131" i="22"/>
  <c r="AA131" i="22"/>
  <c r="X146" i="22" l="1"/>
  <c r="P146" i="22"/>
  <c r="Q141" i="22"/>
  <c r="S141" i="22" s="1"/>
  <c r="N144" i="22"/>
  <c r="P143" i="22"/>
  <c r="V52" i="22"/>
  <c r="R145" i="22"/>
  <c r="K140" i="22"/>
  <c r="M140" i="22" s="1"/>
  <c r="S138" i="22"/>
  <c r="AB58" i="22"/>
  <c r="P58" i="22"/>
  <c r="AA46" i="22"/>
  <c r="AB50" i="22"/>
  <c r="U145" i="22"/>
  <c r="Y139" i="22"/>
  <c r="V45" i="22"/>
  <c r="R49" i="22"/>
  <c r="L145" i="22"/>
  <c r="X44" i="22"/>
  <c r="O142" i="22"/>
  <c r="V139" i="22"/>
  <c r="U142" i="22"/>
  <c r="R48" i="22"/>
  <c r="T140" i="22"/>
  <c r="U140" i="22" s="1"/>
  <c r="S57" i="22"/>
  <c r="S53" i="22"/>
  <c r="L55" i="22"/>
  <c r="N147" i="22"/>
  <c r="P147" i="22" s="1"/>
  <c r="P142" i="22"/>
  <c r="P139" i="22"/>
  <c r="AA139" i="22"/>
  <c r="M53" i="22"/>
  <c r="V56" i="22"/>
  <c r="Y51" i="22"/>
  <c r="Y47" i="22"/>
  <c r="L49" i="22"/>
  <c r="L47" i="22"/>
  <c r="AB139" i="22"/>
  <c r="N152" i="22"/>
  <c r="O152" i="22" s="1"/>
  <c r="Y222" i="22"/>
  <c r="X222" i="22"/>
  <c r="AB223" i="22"/>
  <c r="AA223" i="22"/>
  <c r="AB221" i="22"/>
  <c r="AA221" i="22"/>
  <c r="AB220" i="22"/>
  <c r="AA220" i="22"/>
  <c r="P137" i="22"/>
  <c r="V173" i="22"/>
  <c r="V170" i="22"/>
  <c r="Y143" i="22"/>
  <c r="U169" i="22"/>
  <c r="O137" i="22"/>
  <c r="O140" i="22"/>
  <c r="T147" i="22"/>
  <c r="V147" i="22" s="1"/>
  <c r="X153" i="22"/>
  <c r="O114" i="22"/>
  <c r="S140" i="22"/>
  <c r="AB153" i="22"/>
  <c r="K138" i="22"/>
  <c r="V157" i="22"/>
  <c r="L114" i="22"/>
  <c r="L137" i="22"/>
  <c r="O147" i="22"/>
  <c r="U166" i="22"/>
  <c r="W141" i="22"/>
  <c r="Y141" i="22" s="1"/>
  <c r="R143" i="22"/>
  <c r="Y153" i="22"/>
  <c r="Y186" i="22"/>
  <c r="X186" i="22"/>
  <c r="U186" i="22"/>
  <c r="V186" i="22"/>
  <c r="AB185" i="22"/>
  <c r="AA185" i="22"/>
  <c r="X185" i="22"/>
  <c r="Y185" i="22"/>
  <c r="Y184" i="22"/>
  <c r="X184" i="22"/>
  <c r="X144" i="22"/>
  <c r="Y144" i="22"/>
  <c r="R146" i="22"/>
  <c r="S146" i="22"/>
  <c r="Z138" i="22"/>
  <c r="Z141" i="22"/>
  <c r="K144" i="22"/>
  <c r="L144" i="22" s="1"/>
  <c r="U175" i="22"/>
  <c r="V155" i="22"/>
  <c r="U114" i="22"/>
  <c r="U156" i="22"/>
  <c r="M143" i="22"/>
  <c r="X143" i="22"/>
  <c r="Q144" i="22"/>
  <c r="R144" i="22" s="1"/>
  <c r="Z152" i="22"/>
  <c r="AB152" i="22" s="1"/>
  <c r="AA137" i="22"/>
  <c r="U143" i="22"/>
  <c r="R141" i="22"/>
  <c r="AA140" i="22"/>
  <c r="R153" i="22"/>
  <c r="U174" i="22"/>
  <c r="T138" i="22"/>
  <c r="V138" i="22" s="1"/>
  <c r="T144" i="22"/>
  <c r="U144" i="22" s="1"/>
  <c r="U146" i="22"/>
  <c r="U137" i="22"/>
  <c r="AA143" i="22"/>
  <c r="V161" i="22"/>
  <c r="M152" i="22"/>
  <c r="L152" i="22"/>
  <c r="X147" i="22"/>
  <c r="Y147" i="22"/>
  <c r="S152" i="22"/>
  <c r="R152" i="22"/>
  <c r="U152" i="22"/>
  <c r="V152" i="22"/>
  <c r="P138" i="22"/>
  <c r="O138" i="22"/>
  <c r="P144" i="22"/>
  <c r="O144" i="22"/>
  <c r="W129" i="22"/>
  <c r="Y137" i="22"/>
  <c r="U129" i="22"/>
  <c r="U172" i="22"/>
  <c r="R114" i="22"/>
  <c r="R147" i="22"/>
  <c r="K141" i="22"/>
  <c r="L146" i="22"/>
  <c r="Y146" i="22"/>
  <c r="N141" i="22"/>
  <c r="O153" i="22"/>
  <c r="V153" i="22"/>
  <c r="U176" i="22"/>
  <c r="U171" i="22"/>
  <c r="AA114" i="22"/>
  <c r="Z144" i="22"/>
  <c r="L140" i="22"/>
  <c r="L153" i="22"/>
  <c r="M153" i="22"/>
  <c r="V168" i="22"/>
  <c r="V163" i="22"/>
  <c r="U159" i="22"/>
  <c r="W138" i="22"/>
  <c r="U153" i="22"/>
  <c r="S153" i="22"/>
  <c r="V158" i="22"/>
  <c r="V162" i="22"/>
  <c r="V167" i="22"/>
  <c r="O143" i="22"/>
  <c r="Y140" i="22"/>
  <c r="AA146" i="22"/>
  <c r="Z147" i="22"/>
  <c r="K147" i="22"/>
  <c r="X152" i="22"/>
  <c r="X114" i="22"/>
  <c r="T141" i="22" l="1"/>
  <c r="V140" i="22"/>
  <c r="P152" i="22"/>
  <c r="X141" i="22"/>
  <c r="AA152" i="22"/>
  <c r="AB222" i="22"/>
  <c r="AA222" i="22"/>
  <c r="M144" i="22"/>
  <c r="U147" i="22"/>
  <c r="V144" i="22"/>
  <c r="M138" i="22"/>
  <c r="L138" i="22"/>
  <c r="AB186" i="22"/>
  <c r="AA186" i="22"/>
  <c r="AB184" i="22"/>
  <c r="AA184" i="22"/>
  <c r="U138" i="22"/>
  <c r="AA138" i="22"/>
  <c r="AB138" i="22"/>
  <c r="S144" i="22"/>
  <c r="AB141" i="22"/>
  <c r="AA141" i="22"/>
  <c r="Y129" i="22"/>
  <c r="Z129" i="22"/>
  <c r="X129" i="22"/>
  <c r="AA147" i="22"/>
  <c r="AB147" i="22"/>
  <c r="AA144" i="22"/>
  <c r="AB144" i="22"/>
  <c r="L147" i="22"/>
  <c r="M147" i="22"/>
  <c r="P141" i="22"/>
  <c r="O141" i="22"/>
  <c r="Y138" i="22"/>
  <c r="X138" i="22"/>
  <c r="M141" i="22"/>
  <c r="L141" i="22"/>
  <c r="V141" i="22" l="1"/>
  <c r="U141" i="22"/>
  <c r="AB129" i="22"/>
  <c r="AA129" i="22"/>
</calcChain>
</file>

<file path=xl/sharedStrings.xml><?xml version="1.0" encoding="utf-8"?>
<sst xmlns="http://schemas.openxmlformats.org/spreadsheetml/2006/main" count="2006" uniqueCount="231">
  <si>
    <t>power to mass ratio</t>
  </si>
  <si>
    <t>lifetime kilometers</t>
  </si>
  <si>
    <t>average passengers</t>
  </si>
  <si>
    <t>average passenger mass</t>
  </si>
  <si>
    <t>rolling resistance coefficient</t>
  </si>
  <si>
    <t>battery DoD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</si>
  <si>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</si>
  <si>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</si>
  <si>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</si>
  <si>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</si>
  <si>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</si>
  <si>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</si>
  <si>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</si>
  <si>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</si>
  <si>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</si>
  <si>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</si>
  <si>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</si>
  <si>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</si>
  <si>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Energy Storage</t>
  </si>
  <si>
    <t>Driving</t>
  </si>
  <si>
    <t>lightweighting</t>
  </si>
  <si>
    <t>battery cell power density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</si>
  <si>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</si>
  <si>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</si>
  <si>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</si>
  <si>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</si>
  <si>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</si>
  <si>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Cox et al. 2020</t>
  </si>
  <si>
    <t>Same as for passenger vehicles.</t>
  </si>
  <si>
    <t>To be improved</t>
  </si>
  <si>
    <t>Acceptable</t>
  </si>
  <si>
    <t>Critical</t>
  </si>
  <si>
    <t>Moderate</t>
  </si>
  <si>
    <t>km</t>
  </si>
  <si>
    <t>unitless</t>
  </si>
  <si>
    <t>W/kg</t>
  </si>
  <si>
    <t>unit</t>
  </si>
  <si>
    <t>kWh/kg</t>
  </si>
  <si>
    <t>kW/kg</t>
  </si>
  <si>
    <t>None</t>
  </si>
  <si>
    <t>category</t>
  </si>
  <si>
    <t>importance</t>
  </si>
  <si>
    <t>status</t>
  </si>
  <si>
    <t>source</t>
  </si>
  <si>
    <t>comment</t>
  </si>
  <si>
    <t>sizes</t>
  </si>
  <si>
    <t>engine efficiency</t>
  </si>
  <si>
    <t>kilogram</t>
  </si>
  <si>
    <t>https://www.research-collection.ethz.ch/bitstream/handle/20.500.11850/121450/1/2539-07.pdf</t>
  </si>
  <si>
    <t>Includes loss from rectifier and inverter.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</si>
  <si>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</si>
  <si>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</si>
  <si>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</si>
  <si>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</si>
  <si>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</si>
  <si>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Human</t>
  </si>
  <si>
    <t>Bicycle &lt;25</t>
  </si>
  <si>
    <t>Kilometric lifetime and annual mileage, the values from (Leuenberger and Frischknecht 2010b) are used.</t>
  </si>
  <si>
    <t>These values are currently also used in Mobitool (BAFU 2020): 15’000 km over 15 years, giving an annual mileage of 1’000 km.</t>
  </si>
  <si>
    <t>BEV</t>
  </si>
  <si>
    <t>The calendar lifetime is reduced to 10 years to obtain a kilometric lifetime of 20’000 km, 30’000 km and 20’000 km for the slow, fast and cargo electric bicycles, respectively.</t>
  </si>
  <si>
    <t>Sacchi et al. 2021. Life cycle inventories for on-road vehicles.</t>
  </si>
  <si>
    <t>Bicycle &lt;45</t>
  </si>
  <si>
    <t>Scooter 4-11kW</t>
  </si>
  <si>
    <t>Motorcycle 4-11kW</t>
  </si>
  <si>
    <t>Motorcycle 11-35kW</t>
  </si>
  <si>
    <t>Motorcycle &gt;35kW</t>
  </si>
  <si>
    <t>The road transport survey data from (Papadimitriou et al. 2013) for Switzerland in 2010 is used to obtain the annual mileage of mopeds/scooters</t>
  </si>
  <si>
    <t>The national vehicle registry (MOFIS) from (ASTRA 2021) is used to obtain the age of gasoline motorbikes when discarded.</t>
  </si>
  <si>
    <t>Kick-scooter</t>
  </si>
  <si>
    <t>Lifetime, annual mileage and energy consumption values calculated from real usage values reported to spritmonitor.de, based on a sample of 10 (8’945 km cumulated).</t>
  </si>
  <si>
    <t>Bicycle &lt;25, Bicycle cargo</t>
  </si>
  <si>
    <t>ICEV-p, BEV</t>
  </si>
  <si>
    <t>2015 Swiss Mobility census (FSO and ARE 2017)</t>
  </si>
  <si>
    <t>Mobitool values. Also used in Sacchi et al. 2021. Life cycle inventories for on-road vehicles.</t>
  </si>
  <si>
    <t>Scooter 4-11kW, Motorcycle 4-11kW, Motorcycle 11-35kW, Motorcycle &gt;35kW</t>
  </si>
  <si>
    <t>cargo mass</t>
  </si>
  <si>
    <t>Bicycle cargo</t>
  </si>
  <si>
    <t>Moped &lt;4kW</t>
  </si>
  <si>
    <t>ICEV-p</t>
  </si>
  <si>
    <t>Scooter &lt;4kW</t>
  </si>
  <si>
    <t>%</t>
  </si>
  <si>
    <t>Substitutes steel in the glider by aluminium.</t>
  </si>
  <si>
    <t>mechanical powertrain mass share</t>
  </si>
  <si>
    <t>electrical powertrain mass share</t>
  </si>
  <si>
    <t>Mass share of the mechanical powertrain compared to the glider base mass.</t>
  </si>
  <si>
    <t>Mass share of the electrical powertrain compared to the glider base mass.</t>
  </si>
  <si>
    <t>energy battery mass</t>
  </si>
  <si>
    <t>Energy storage</t>
  </si>
  <si>
    <t>square meter</t>
  </si>
  <si>
    <t>Cox, B. L., &amp; Mutel, C. L. (2018). The environmental and cost performance of current and future motorcycles. Applied Energy, 212, 1013-1024. https://doi.org/10.1016/j.apenergy.2017.12.100</t>
  </si>
  <si>
    <t>Bicycle &lt;25, Bicycle &lt;45, Bicycle cargo</t>
  </si>
  <si>
    <t>https://www.tribology-abc.com/abc/cof.htm#slope</t>
  </si>
  <si>
    <t>Tube 22mm, 8 bar</t>
  </si>
  <si>
    <t>Assumed same for all motorcycles.</t>
  </si>
  <si>
    <t>0.95 for all bicycles</t>
  </si>
  <si>
    <t>https://core.ac.uk/download/pdf/359918388.pdf p.47</t>
  </si>
  <si>
    <t>0.8 for all bicycles, leaning to 0.75 in the future.</t>
  </si>
  <si>
    <t>Assumes upright position.</t>
  </si>
  <si>
    <t>https://www.princeton.edu/~maelabs/hpt/mechanics/mecha_55.htm</t>
  </si>
  <si>
    <t>0.5 for all bicycles</t>
  </si>
  <si>
    <t>http://utpedia.utp.edu.my/15693/1/Final%20report%2014770.pdf</t>
  </si>
  <si>
    <t>Assumes a Segway. At 10 km/h, see p. 15</t>
  </si>
  <si>
    <t>https://www.engineeringtoolbox.com/rolling-friction-resistance-d_1303.html</t>
  </si>
  <si>
    <t>http://www.brucelin.ca/scooters/pdf/ch4c.pdf</t>
  </si>
  <si>
    <t>Mopeds and scooters assumed same.</t>
  </si>
  <si>
    <t>Moped &lt;4kW, Scooter &lt;4kW, Scooter 4-11kW</t>
  </si>
  <si>
    <t>Assumes a Passol moped. At 20-30 km/h, see p. 15. Mopeds and scooters assumed same.</t>
  </si>
  <si>
    <t>Moped &lt;4kW, Scooter &lt;4kW</t>
  </si>
  <si>
    <t>fuel mass</t>
  </si>
  <si>
    <t>Scooter 4-11kW, Motorcycle 4-11kW</t>
  </si>
  <si>
    <t>fuel tank mass share</t>
  </si>
  <si>
    <t>Fuel tank mass as share of fuel mass</t>
  </si>
  <si>
    <t>Base human efficiency of 12.5% between 10 and 20 km/h</t>
  </si>
  <si>
    <t>Assumed to reach TtW efficiency from Cox et al. 2018</t>
  </si>
  <si>
    <t>controller mass</t>
  </si>
  <si>
    <t>Assumed half the mass of that of motorcycles.</t>
  </si>
  <si>
    <t>Assumed half the mass of that of scooters.</t>
  </si>
  <si>
    <t>Motorcycle 4-11kW, Motorcycle 11-35kW, Motorcycle &gt;35kW</t>
  </si>
  <si>
    <t>Scooter &lt;4kW, Scooter 4-11kW</t>
  </si>
  <si>
    <t>battery cell energy density, NCA</t>
  </si>
  <si>
    <t>battery cell energy density, LFP</t>
  </si>
  <si>
    <t>converter mass</t>
  </si>
  <si>
    <t>inverter mass</t>
  </si>
  <si>
    <t>power distribution unit mass</t>
  </si>
  <si>
    <t>Del Duce et al. 2016</t>
  </si>
  <si>
    <t>Assumed to be a fourth of the mass of that of a Mini car.</t>
  </si>
  <si>
    <t>combustion power share</t>
  </si>
  <si>
    <t>uniteless</t>
  </si>
  <si>
    <t>combustion engine mass per power</t>
  </si>
  <si>
    <t>electric engine mass per power</t>
  </si>
  <si>
    <t>LHV fuel MJ per kg</t>
  </si>
  <si>
    <t>MJ/kg</t>
  </si>
  <si>
    <t>https://www.engineeringtoolbox.com/fuels-higher-calorific-values-d_169.html</t>
  </si>
  <si>
    <t>auxiliary power demand</t>
  </si>
  <si>
    <t>W</t>
  </si>
  <si>
    <t xml:space="preserve">Farhadi Gharibeh, Hamed &amp; Yazdankhah, Ahmad. (2013). Efficiency improvement of a directly-driven electric scooter with energy management and battery sizing. </t>
  </si>
  <si>
    <t>BEV, ICEV-p</t>
  </si>
  <si>
    <t>aerodynamic drag coefficient</t>
  </si>
  <si>
    <t>transmission efficiency</t>
  </si>
  <si>
    <t>Costs</t>
  </si>
  <si>
    <t>battery onboard charging infrastructure cost</t>
  </si>
  <si>
    <t>Euro / car</t>
  </si>
  <si>
    <t>Own assumption</t>
  </si>
  <si>
    <t>considers onboard system</t>
  </si>
  <si>
    <t>combustion exhaust treatment cost</t>
  </si>
  <si>
    <t>Hirschberg et al. (2016), Own assumption</t>
  </si>
  <si>
    <t>applies to all vehicles with a combustion engine regardless of type and size</t>
  </si>
  <si>
    <t>combustion powertrain cost per kW</t>
  </si>
  <si>
    <t>Euro / kW</t>
  </si>
  <si>
    <t>Hirschberg et al. (2016), Calibration result</t>
  </si>
  <si>
    <t>electric powertrain cost per kW</t>
  </si>
  <si>
    <t>energy battery cost per kWh</t>
  </si>
  <si>
    <t>Euro / kWh</t>
  </si>
  <si>
    <t>Bloomberg, 2019: 156$/kWh in 2020</t>
  </si>
  <si>
    <t>considers whole battery system except charging system</t>
  </si>
  <si>
    <t>energy cost per kWh</t>
  </si>
  <si>
    <t>Bauer (2017), European Commission (2018a)</t>
  </si>
  <si>
    <t>Electricity for household consumers : .2 Euro surcharge for charging station amortisation included. Future prices from IMAGE results</t>
  </si>
  <si>
    <t>fuel tank cost per kg</t>
  </si>
  <si>
    <t>Euro / kg capacity</t>
  </si>
  <si>
    <t>DOE (2017d), Own assumption</t>
  </si>
  <si>
    <t>considers whole hydrogen storage system 7 bar</t>
  </si>
  <si>
    <t>glider cost intercept</t>
  </si>
  <si>
    <t>this is the base cost of the car per kg of glider - doesn't include energy storage or powertrain and should be the same for all powertrains</t>
  </si>
  <si>
    <t>glider cost slope</t>
  </si>
  <si>
    <t>Euro/ kg</t>
  </si>
  <si>
    <t>glider lightweighting cost per kg</t>
  </si>
  <si>
    <t>Euro/ kg saved</t>
  </si>
  <si>
    <t>represents mass reduction by replacing standard materials with high strength steel.</t>
  </si>
  <si>
    <t>heat pump cost</t>
  </si>
  <si>
    <t>only for pure BEV - this is for heating only. Cooling system included in glider cost</t>
  </si>
  <si>
    <t>maintenance cost per glider cost</t>
  </si>
  <si>
    <t>% of glider cost</t>
  </si>
  <si>
    <t>power battery cost per kW</t>
  </si>
  <si>
    <t>considers whole battery system</t>
  </si>
  <si>
    <t>markup factor</t>
  </si>
  <si>
    <t>This is the markup from manufacturing cost to consumer purchase price</t>
  </si>
  <si>
    <t>BEV, ICEV-p, Human</t>
  </si>
  <si>
    <t>kilometers per year</t>
  </si>
  <si>
    <t>interest rate</t>
  </si>
  <si>
    <t>Typical values</t>
  </si>
  <si>
    <t>Kick-scooter, Bicycle &lt;25, Bicycle &lt;45, Bicycle cargo</t>
  </si>
  <si>
    <t>ICEV-p, Human</t>
  </si>
  <si>
    <t>Assumes a maximum human power of 200W</t>
  </si>
  <si>
    <t>BEV, Human</t>
  </si>
  <si>
    <t>Bicycle &lt;45, Bicycle cargo</t>
  </si>
  <si>
    <t>Scooter &lt;4kW, Scooter 4-11kW, Motorcycle 4-11kW, Motorcycle 11-35kW, Motorcycle &gt;35kW</t>
  </si>
  <si>
    <t>braking energy recuperation</t>
  </si>
  <si>
    <t>Determines whether the vehicle can recuperate braking energy.</t>
  </si>
  <si>
    <t>battery cell energy density, NMC</t>
  </si>
  <si>
    <t>battery cycle life, NMC</t>
  </si>
  <si>
    <t>battery cell energy density</t>
  </si>
  <si>
    <t>battery cell mass share, NMC</t>
  </si>
  <si>
    <t>Own assumptions</t>
  </si>
  <si>
    <t>Same as cars</t>
  </si>
  <si>
    <t>fuel tank mass per energy</t>
  </si>
  <si>
    <t>kg/kWh</t>
  </si>
  <si>
    <t>charger mass</t>
  </si>
  <si>
    <t>charger efficiency</t>
  </si>
  <si>
    <t>Bicycle &lt;25, Bicycle &lt;45</t>
  </si>
  <si>
    <t>battery cell mass share, NCA</t>
  </si>
  <si>
    <t>battery cell mass share, LFP</t>
  </si>
  <si>
    <t>battery cell energy density, NMC-111</t>
  </si>
  <si>
    <t>https://pubs.acs.org/doi/pdf/10.1021/acsenergylett.7b00432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</si>
  <si>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</si>
  <si>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</si>
  <si>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</si>
  <si>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</si>
  <si>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</si>
  <si>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</si>
  <si>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</si>
  <si>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Yang, X.-G., Liu, T., &amp; Wang, C.-Y. (2021). Thermally modulated lithium iron phosphate batteries for mass-market electric vehicles. Nature Energy 2021 6:2, 6(2), 176–185. https://doi.org/10.1038/s41560-020-00757-7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</si>
  <si>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</si>
  <si>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</si>
  <si>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</si>
  <si>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</si>
  <si>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</si>
  <si>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</si>
  <si>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</si>
  <si>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</si>
  <si>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</si>
  <si>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</si>
  <si>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</si>
  <si>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</si>
  <si>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</si>
  <si>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</si>
  <si>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Moped &lt;4kW, Motorcycle 11-35kW, Motorcycle 4-11kW, Motorcycle &gt;35kW, Scooter 4-11kW, Scooter &lt;4kW</t>
  </si>
  <si>
    <t>battery cycle life, Li-O2</t>
  </si>
  <si>
    <t>battery cycle life, Li-S</t>
  </si>
  <si>
    <t>battery cycle life, 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</si>
</sst>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8" fillId="0" borderId="0" xfId="9" applyFill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9" applyFont="1" applyFill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re.ac.uk/download/pdf/359918388.pdf%20p.47" TargetMode="External"/><Relationship Id="rId1" Type="http://schemas.openxmlformats.org/officeDocument/2006/relationships/hyperlink" Target="https://core.ac.uk/download/pdf/359918388.pdf%20p.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223"/>
  <sheetViews>
    <sheetView tabSelected="1" zoomScale="85" zoomScaleNormal="85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J10" sqref="J10"/>
    </sheetView>
  </sheetViews>
  <sheetFormatPr baseColWidth="10" defaultColWidth="9.33203125" defaultRowHeight="14" x14ac:dyDescent="0.2"/>
  <cols>
    <col min="1" max="1" width="12.5" style="1" customWidth="1"/>
    <col min="2" max="2" width="12.1640625" style="1" customWidth="1"/>
    <col min="3" max="3" width="26.6640625" style="1" customWidth="1"/>
    <col min="4" max="4" width="34" style="1" customWidth="1"/>
    <col min="5" max="5" width="8" style="1" bestFit="1" customWidth="1"/>
    <col min="6" max="6" width="9.5" style="14" bestFit="1" customWidth="1"/>
    <col min="7" max="7" width="11.83203125" style="14" customWidth="1"/>
    <col min="8" max="8" width="19" style="14" customWidth="1"/>
    <col min="9" max="9" width="22.83203125" style="14" customWidth="1"/>
    <col min="10" max="10" width="10.5" style="1" bestFit="1" customWidth="1"/>
    <col min="11" max="11" width="11.5" style="1" bestFit="1" customWidth="1"/>
    <col min="12" max="12" width="11.1640625" style="1" bestFit="1" customWidth="1"/>
    <col min="13" max="17" width="9.5" style="1" bestFit="1" customWidth="1"/>
    <col min="18" max="18" width="8.5" style="1" bestFit="1" customWidth="1"/>
    <col min="19" max="19" width="10" style="1" bestFit="1" customWidth="1"/>
    <col min="20" max="20" width="11.1640625" style="1" bestFit="1" customWidth="1"/>
    <col min="21" max="21" width="8.5" style="1" bestFit="1" customWidth="1"/>
    <col min="22" max="22" width="10" style="1" bestFit="1" customWidth="1"/>
    <col min="23" max="28" width="9.5" style="1" bestFit="1" customWidth="1"/>
    <col min="29" max="16384" width="9.33203125" style="1"/>
  </cols>
  <sheetData>
    <row r="1" spans="1:28" x14ac:dyDescent="0.2">
      <c r="A1" s="3" t="s">
        <v>40</v>
      </c>
      <c r="B1" s="3" t="s">
        <v>14</v>
      </c>
      <c r="C1" s="3" t="s">
        <v>45</v>
      </c>
      <c r="D1" s="3" t="s">
        <v>6</v>
      </c>
      <c r="E1" s="3" t="s">
        <v>36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24</v>
      </c>
      <c r="K1" s="1">
        <v>2000</v>
      </c>
      <c r="L1" s="1">
        <v>2000</v>
      </c>
      <c r="M1" s="1">
        <v>2000</v>
      </c>
      <c r="N1" s="1">
        <v>2010</v>
      </c>
      <c r="O1" s="1">
        <v>2010</v>
      </c>
      <c r="P1" s="1">
        <v>2010</v>
      </c>
      <c r="Q1" s="1">
        <v>2020</v>
      </c>
      <c r="R1" s="1">
        <v>2020</v>
      </c>
      <c r="S1" s="1">
        <v>2020</v>
      </c>
      <c r="T1" s="1">
        <v>2030</v>
      </c>
      <c r="U1" s="1">
        <v>2030</v>
      </c>
      <c r="V1" s="1">
        <v>2030</v>
      </c>
      <c r="W1" s="1">
        <v>2040</v>
      </c>
      <c r="X1" s="1">
        <v>2040</v>
      </c>
      <c r="Y1" s="1">
        <v>2040</v>
      </c>
      <c r="Z1" s="1">
        <v>2050</v>
      </c>
      <c r="AA1" s="1">
        <v>2050</v>
      </c>
      <c r="AB1" s="1">
        <v>2050</v>
      </c>
    </row>
    <row r="2" spans="1:28" ht="15" x14ac:dyDescent="0.2">
      <c r="F2" s="2"/>
      <c r="G2" s="2"/>
      <c r="H2" s="2"/>
      <c r="I2" s="2"/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7</v>
      </c>
      <c r="R2" s="5" t="s">
        <v>8</v>
      </c>
      <c r="S2" s="5" t="s">
        <v>9</v>
      </c>
      <c r="T2" s="5" t="s">
        <v>7</v>
      </c>
      <c r="U2" s="5" t="s">
        <v>8</v>
      </c>
      <c r="V2" s="5" t="s">
        <v>9</v>
      </c>
      <c r="W2" s="5" t="s">
        <v>7</v>
      </c>
      <c r="X2" s="5" t="s">
        <v>8</v>
      </c>
      <c r="Y2" s="5" t="s">
        <v>9</v>
      </c>
      <c r="Z2" s="5" t="s">
        <v>7</v>
      </c>
      <c r="AA2" s="5" t="s">
        <v>8</v>
      </c>
      <c r="AB2" s="5" t="s">
        <v>9</v>
      </c>
    </row>
    <row r="3" spans="1:28" ht="15" x14ac:dyDescent="0.2">
      <c r="A3" s="3" t="s">
        <v>19</v>
      </c>
      <c r="B3" s="3" t="s">
        <v>59</v>
      </c>
      <c r="C3" s="11" t="s">
        <v>69</v>
      </c>
      <c r="D3" s="3" t="s">
        <v>1</v>
      </c>
      <c r="E3" s="3" t="s">
        <v>33</v>
      </c>
      <c r="F3" s="3" t="s">
        <v>31</v>
      </c>
      <c r="G3" s="3" t="s">
        <v>30</v>
      </c>
      <c r="H3" s="12" t="s">
        <v>61</v>
      </c>
      <c r="I3" s="3" t="s">
        <v>70</v>
      </c>
      <c r="J3" s="3" t="s">
        <v>25</v>
      </c>
      <c r="K3" s="5">
        <v>1785</v>
      </c>
      <c r="L3" s="5">
        <v>1500</v>
      </c>
      <c r="M3" s="5">
        <v>2000</v>
      </c>
      <c r="N3" s="5">
        <v>1785</v>
      </c>
      <c r="O3" s="5">
        <v>1500</v>
      </c>
      <c r="P3" s="5">
        <v>2000</v>
      </c>
      <c r="Q3" s="5">
        <v>1785</v>
      </c>
      <c r="R3" s="5">
        <v>1500</v>
      </c>
      <c r="S3" s="5">
        <v>2000</v>
      </c>
      <c r="T3" s="5">
        <v>1785</v>
      </c>
      <c r="U3" s="5">
        <v>1500</v>
      </c>
      <c r="V3" s="5">
        <v>2000</v>
      </c>
      <c r="W3" s="5">
        <v>1785</v>
      </c>
      <c r="X3" s="5">
        <v>1500</v>
      </c>
      <c r="Y3" s="5">
        <v>2000</v>
      </c>
      <c r="Z3" s="5">
        <v>1785</v>
      </c>
      <c r="AA3" s="5">
        <v>1500</v>
      </c>
      <c r="AB3" s="5">
        <v>2000</v>
      </c>
    </row>
    <row r="4" spans="1:28" ht="15" x14ac:dyDescent="0.2">
      <c r="A4" s="3" t="s">
        <v>19</v>
      </c>
      <c r="B4" s="3" t="s">
        <v>55</v>
      </c>
      <c r="C4" s="11" t="s">
        <v>56</v>
      </c>
      <c r="D4" s="3" t="s">
        <v>1</v>
      </c>
      <c r="E4" s="3" t="s">
        <v>33</v>
      </c>
      <c r="F4" s="3" t="s">
        <v>31</v>
      </c>
      <c r="G4" s="3" t="s">
        <v>30</v>
      </c>
      <c r="H4" s="12" t="s">
        <v>61</v>
      </c>
      <c r="I4" s="3" t="s">
        <v>58</v>
      </c>
      <c r="J4" s="3" t="s">
        <v>25</v>
      </c>
      <c r="K4" s="5">
        <v>15000</v>
      </c>
      <c r="L4" s="4">
        <v>12000</v>
      </c>
      <c r="M4" s="4">
        <v>17000</v>
      </c>
      <c r="N4" s="5">
        <v>15000</v>
      </c>
      <c r="O4" s="4">
        <v>12000</v>
      </c>
      <c r="P4" s="4">
        <v>17000</v>
      </c>
      <c r="Q4" s="5">
        <v>15000</v>
      </c>
      <c r="R4" s="4">
        <v>12000</v>
      </c>
      <c r="S4" s="4">
        <v>17000</v>
      </c>
      <c r="T4" s="5">
        <v>15000</v>
      </c>
      <c r="U4" s="4">
        <v>12000</v>
      </c>
      <c r="V4" s="4">
        <v>17000</v>
      </c>
      <c r="W4" s="5">
        <v>15000</v>
      </c>
      <c r="X4" s="4">
        <v>12000</v>
      </c>
      <c r="Y4" s="4">
        <v>17000</v>
      </c>
      <c r="Z4" s="5">
        <v>15000</v>
      </c>
      <c r="AA4" s="4">
        <v>12000</v>
      </c>
      <c r="AB4" s="4">
        <v>17000</v>
      </c>
    </row>
    <row r="5" spans="1:28" ht="15" x14ac:dyDescent="0.2">
      <c r="A5" s="3" t="s">
        <v>19</v>
      </c>
      <c r="B5" s="3" t="s">
        <v>59</v>
      </c>
      <c r="C5" s="11" t="s">
        <v>71</v>
      </c>
      <c r="D5" s="3" t="s">
        <v>1</v>
      </c>
      <c r="E5" s="3" t="s">
        <v>33</v>
      </c>
      <c r="F5" s="3" t="s">
        <v>31</v>
      </c>
      <c r="G5" s="3" t="s">
        <v>30</v>
      </c>
      <c r="H5" s="12" t="s">
        <v>61</v>
      </c>
      <c r="I5" s="3" t="s">
        <v>60</v>
      </c>
      <c r="J5" s="3" t="s">
        <v>25</v>
      </c>
      <c r="K5" s="5">
        <v>20000</v>
      </c>
      <c r="L5" s="5">
        <v>18000</v>
      </c>
      <c r="M5" s="5">
        <v>22000</v>
      </c>
      <c r="N5" s="5">
        <v>20000</v>
      </c>
      <c r="O5" s="5">
        <v>18000</v>
      </c>
      <c r="P5" s="5">
        <v>22000</v>
      </c>
      <c r="Q5" s="5">
        <v>20000</v>
      </c>
      <c r="R5" s="5">
        <v>18000</v>
      </c>
      <c r="S5" s="5">
        <v>22000</v>
      </c>
      <c r="T5" s="5">
        <v>20000</v>
      </c>
      <c r="U5" s="5">
        <v>18000</v>
      </c>
      <c r="V5" s="5">
        <v>22000</v>
      </c>
      <c r="W5" s="5">
        <v>20000</v>
      </c>
      <c r="X5" s="5">
        <v>18000</v>
      </c>
      <c r="Y5" s="5">
        <v>22000</v>
      </c>
      <c r="Z5" s="5">
        <v>20000</v>
      </c>
      <c r="AA5" s="5">
        <v>18000</v>
      </c>
      <c r="AB5" s="5">
        <v>22000</v>
      </c>
    </row>
    <row r="6" spans="1:28" ht="15" x14ac:dyDescent="0.2">
      <c r="A6" s="3" t="s">
        <v>19</v>
      </c>
      <c r="B6" s="3" t="s">
        <v>59</v>
      </c>
      <c r="C6" s="11" t="s">
        <v>62</v>
      </c>
      <c r="D6" s="3" t="s">
        <v>1</v>
      </c>
      <c r="E6" s="3" t="s">
        <v>33</v>
      </c>
      <c r="F6" s="3" t="s">
        <v>31</v>
      </c>
      <c r="G6" s="3" t="s">
        <v>30</v>
      </c>
      <c r="H6" s="12" t="s">
        <v>61</v>
      </c>
      <c r="I6" s="3" t="s">
        <v>60</v>
      </c>
      <c r="J6" s="3" t="s">
        <v>25</v>
      </c>
      <c r="K6" s="5">
        <v>30000</v>
      </c>
      <c r="L6" s="5">
        <v>28000</v>
      </c>
      <c r="M6" s="5">
        <v>32000</v>
      </c>
      <c r="N6" s="5">
        <v>30000</v>
      </c>
      <c r="O6" s="5">
        <v>28000</v>
      </c>
      <c r="P6" s="5">
        <v>32000</v>
      </c>
      <c r="Q6" s="5">
        <v>30000</v>
      </c>
      <c r="R6" s="5">
        <v>28000</v>
      </c>
      <c r="S6" s="5">
        <v>32000</v>
      </c>
      <c r="T6" s="5">
        <v>30000</v>
      </c>
      <c r="U6" s="5">
        <v>28000</v>
      </c>
      <c r="V6" s="5">
        <v>32000</v>
      </c>
      <c r="W6" s="5">
        <v>30000</v>
      </c>
      <c r="X6" s="5">
        <v>28000</v>
      </c>
      <c r="Y6" s="5">
        <v>32000</v>
      </c>
      <c r="Z6" s="5">
        <v>30000</v>
      </c>
      <c r="AA6" s="5">
        <v>28000</v>
      </c>
      <c r="AB6" s="5">
        <v>32000</v>
      </c>
    </row>
    <row r="7" spans="1:28" ht="15" x14ac:dyDescent="0.2">
      <c r="A7" s="3" t="s">
        <v>19</v>
      </c>
      <c r="B7" s="11" t="s">
        <v>72</v>
      </c>
      <c r="C7" s="11" t="s">
        <v>108</v>
      </c>
      <c r="D7" s="3" t="s">
        <v>1</v>
      </c>
      <c r="E7" s="3" t="s">
        <v>33</v>
      </c>
      <c r="F7" s="3" t="s">
        <v>31</v>
      </c>
      <c r="G7" s="3" t="s">
        <v>30</v>
      </c>
      <c r="H7" s="12" t="s">
        <v>61</v>
      </c>
      <c r="I7" s="3"/>
      <c r="J7" s="3" t="s">
        <v>25</v>
      </c>
      <c r="K7" s="5">
        <v>25000</v>
      </c>
      <c r="L7" s="5">
        <v>23000</v>
      </c>
      <c r="M7" s="5">
        <v>27000</v>
      </c>
      <c r="N7" s="5">
        <v>25000</v>
      </c>
      <c r="O7" s="5">
        <v>23000</v>
      </c>
      <c r="P7" s="5">
        <v>27000</v>
      </c>
      <c r="Q7" s="5">
        <v>25000</v>
      </c>
      <c r="R7" s="5">
        <v>23000</v>
      </c>
      <c r="S7" s="5">
        <v>27000</v>
      </c>
      <c r="T7" s="5">
        <v>25000</v>
      </c>
      <c r="U7" s="5">
        <v>23000</v>
      </c>
      <c r="V7" s="5">
        <v>27000</v>
      </c>
      <c r="W7" s="5">
        <v>25000</v>
      </c>
      <c r="X7" s="5">
        <v>23000</v>
      </c>
      <c r="Y7" s="5">
        <v>27000</v>
      </c>
      <c r="Z7" s="5">
        <v>25000</v>
      </c>
      <c r="AA7" s="5">
        <v>23000</v>
      </c>
      <c r="AB7" s="5">
        <v>27000</v>
      </c>
    </row>
    <row r="8" spans="1:28" ht="15" x14ac:dyDescent="0.2">
      <c r="A8" s="3" t="s">
        <v>19</v>
      </c>
      <c r="B8" s="11" t="s">
        <v>72</v>
      </c>
      <c r="C8" s="11" t="s">
        <v>63</v>
      </c>
      <c r="D8" s="3" t="s">
        <v>1</v>
      </c>
      <c r="E8" s="3" t="s">
        <v>33</v>
      </c>
      <c r="F8" s="3" t="s">
        <v>31</v>
      </c>
      <c r="G8" s="3" t="s">
        <v>30</v>
      </c>
      <c r="H8" s="12" t="s">
        <v>61</v>
      </c>
      <c r="I8" s="3" t="s">
        <v>67</v>
      </c>
      <c r="J8" s="3" t="s">
        <v>25</v>
      </c>
      <c r="K8" s="5">
        <v>30000</v>
      </c>
      <c r="L8" s="5">
        <v>28000</v>
      </c>
      <c r="M8" s="5">
        <v>32000</v>
      </c>
      <c r="N8" s="5">
        <v>30000</v>
      </c>
      <c r="O8" s="5">
        <v>28000</v>
      </c>
      <c r="P8" s="5">
        <v>32000</v>
      </c>
      <c r="Q8" s="5">
        <v>30000</v>
      </c>
      <c r="R8" s="5">
        <v>28000</v>
      </c>
      <c r="S8" s="5">
        <v>32000</v>
      </c>
      <c r="T8" s="5">
        <v>30000</v>
      </c>
      <c r="U8" s="5">
        <v>28000</v>
      </c>
      <c r="V8" s="5">
        <v>32000</v>
      </c>
      <c r="W8" s="5">
        <v>30000</v>
      </c>
      <c r="X8" s="5">
        <v>28000</v>
      </c>
      <c r="Y8" s="5">
        <v>32000</v>
      </c>
      <c r="Z8" s="5">
        <v>30000</v>
      </c>
      <c r="AA8" s="5">
        <v>28000</v>
      </c>
      <c r="AB8" s="5">
        <v>32000</v>
      </c>
    </row>
    <row r="9" spans="1:28" ht="15" x14ac:dyDescent="0.2">
      <c r="A9" s="3" t="s">
        <v>19</v>
      </c>
      <c r="B9" s="11" t="s">
        <v>72</v>
      </c>
      <c r="C9" s="11" t="s">
        <v>64</v>
      </c>
      <c r="D9" s="3" t="s">
        <v>1</v>
      </c>
      <c r="E9" s="3" t="s">
        <v>33</v>
      </c>
      <c r="F9" s="3" t="s">
        <v>31</v>
      </c>
      <c r="G9" s="3" t="s">
        <v>30</v>
      </c>
      <c r="H9" s="12" t="s">
        <v>61</v>
      </c>
      <c r="I9" s="3" t="s">
        <v>68</v>
      </c>
      <c r="J9" s="3" t="s">
        <v>25</v>
      </c>
      <c r="K9" s="5">
        <v>25000</v>
      </c>
      <c r="L9" s="5">
        <v>23000</v>
      </c>
      <c r="M9" s="5">
        <v>27000</v>
      </c>
      <c r="N9" s="5">
        <v>25000</v>
      </c>
      <c r="O9" s="5">
        <v>23000</v>
      </c>
      <c r="P9" s="5">
        <v>27000</v>
      </c>
      <c r="Q9" s="5">
        <v>25000</v>
      </c>
      <c r="R9" s="5">
        <v>23000</v>
      </c>
      <c r="S9" s="5">
        <v>27000</v>
      </c>
      <c r="T9" s="5">
        <v>25000</v>
      </c>
      <c r="U9" s="5">
        <v>23000</v>
      </c>
      <c r="V9" s="5">
        <v>27000</v>
      </c>
      <c r="W9" s="5">
        <v>25000</v>
      </c>
      <c r="X9" s="5">
        <v>23000</v>
      </c>
      <c r="Y9" s="5">
        <v>27000</v>
      </c>
      <c r="Z9" s="5">
        <v>25000</v>
      </c>
      <c r="AA9" s="5">
        <v>23000</v>
      </c>
      <c r="AB9" s="5">
        <v>27000</v>
      </c>
    </row>
    <row r="10" spans="1:28" ht="15" x14ac:dyDescent="0.2">
      <c r="A10" s="3" t="s">
        <v>19</v>
      </c>
      <c r="B10" s="11" t="s">
        <v>72</v>
      </c>
      <c r="C10" s="11" t="s">
        <v>65</v>
      </c>
      <c r="D10" s="3" t="s">
        <v>1</v>
      </c>
      <c r="E10" s="3" t="s">
        <v>33</v>
      </c>
      <c r="F10" s="3" t="s">
        <v>31</v>
      </c>
      <c r="G10" s="3" t="s">
        <v>30</v>
      </c>
      <c r="H10" s="12" t="s">
        <v>61</v>
      </c>
      <c r="I10" s="3" t="s">
        <v>68</v>
      </c>
      <c r="J10" s="3" t="s">
        <v>25</v>
      </c>
      <c r="K10" s="5">
        <v>50000</v>
      </c>
      <c r="L10" s="5">
        <v>25000</v>
      </c>
      <c r="M10" s="5">
        <v>100000</v>
      </c>
      <c r="N10" s="5">
        <v>50000</v>
      </c>
      <c r="O10" s="5">
        <v>25000</v>
      </c>
      <c r="P10" s="5">
        <v>100000</v>
      </c>
      <c r="Q10" s="5">
        <v>50000</v>
      </c>
      <c r="R10" s="5">
        <v>25000</v>
      </c>
      <c r="S10" s="5">
        <v>100000</v>
      </c>
      <c r="T10" s="5">
        <v>50000</v>
      </c>
      <c r="U10" s="5">
        <v>25000</v>
      </c>
      <c r="V10" s="5">
        <v>100000</v>
      </c>
      <c r="W10" s="5">
        <v>50000</v>
      </c>
      <c r="X10" s="5">
        <v>25000</v>
      </c>
      <c r="Y10" s="5">
        <v>100000</v>
      </c>
      <c r="Z10" s="5">
        <v>50000</v>
      </c>
      <c r="AA10" s="5">
        <v>25000</v>
      </c>
      <c r="AB10" s="5">
        <v>100000</v>
      </c>
    </row>
    <row r="11" spans="1:28" ht="15" x14ac:dyDescent="0.2">
      <c r="A11" s="3" t="s">
        <v>19</v>
      </c>
      <c r="B11" s="11" t="s">
        <v>72</v>
      </c>
      <c r="C11" s="11" t="s">
        <v>66</v>
      </c>
      <c r="D11" s="3" t="s">
        <v>1</v>
      </c>
      <c r="E11" s="3" t="s">
        <v>33</v>
      </c>
      <c r="F11" s="3" t="s">
        <v>31</v>
      </c>
      <c r="G11" s="3" t="s">
        <v>30</v>
      </c>
      <c r="H11" s="12" t="s">
        <v>61</v>
      </c>
      <c r="I11" s="3" t="s">
        <v>68</v>
      </c>
      <c r="J11" s="3" t="s">
        <v>25</v>
      </c>
      <c r="K11" s="5">
        <v>100000</v>
      </c>
      <c r="L11" s="5">
        <v>50000</v>
      </c>
      <c r="M11" s="5">
        <v>200000</v>
      </c>
      <c r="N11" s="5">
        <v>100000</v>
      </c>
      <c r="O11" s="5">
        <v>50000</v>
      </c>
      <c r="P11" s="5">
        <v>200000</v>
      </c>
      <c r="Q11" s="5">
        <v>100000</v>
      </c>
      <c r="R11" s="5">
        <v>50000</v>
      </c>
      <c r="S11" s="5">
        <v>200000</v>
      </c>
      <c r="T11" s="5">
        <v>100000</v>
      </c>
      <c r="U11" s="5">
        <v>50000</v>
      </c>
      <c r="V11" s="5">
        <v>200000</v>
      </c>
      <c r="W11" s="5">
        <v>100000</v>
      </c>
      <c r="X11" s="5">
        <v>50000</v>
      </c>
      <c r="Y11" s="5">
        <v>200000</v>
      </c>
      <c r="Z11" s="5">
        <v>100000</v>
      </c>
      <c r="AA11" s="5">
        <v>50000</v>
      </c>
      <c r="AB11" s="5">
        <v>200000</v>
      </c>
    </row>
    <row r="12" spans="1:28" ht="15" hidden="1" x14ac:dyDescent="0.2">
      <c r="A12" s="3" t="s">
        <v>19</v>
      </c>
      <c r="B12" s="3" t="s">
        <v>59</v>
      </c>
      <c r="C12" s="11" t="s">
        <v>69</v>
      </c>
      <c r="D12" s="3" t="s">
        <v>179</v>
      </c>
      <c r="E12" s="3" t="s">
        <v>33</v>
      </c>
      <c r="F12" s="3" t="s">
        <v>31</v>
      </c>
      <c r="G12" s="3" t="s">
        <v>30</v>
      </c>
      <c r="H12" s="12" t="s">
        <v>61</v>
      </c>
      <c r="I12" s="3" t="s">
        <v>70</v>
      </c>
      <c r="J12" s="3" t="s">
        <v>25</v>
      </c>
      <c r="K12" s="5">
        <v>890</v>
      </c>
      <c r="L12" s="5">
        <v>850</v>
      </c>
      <c r="M12" s="5">
        <v>950</v>
      </c>
      <c r="N12" s="5">
        <v>890</v>
      </c>
      <c r="O12" s="5">
        <v>850</v>
      </c>
      <c r="P12" s="5">
        <v>950</v>
      </c>
      <c r="Q12" s="5">
        <v>890</v>
      </c>
      <c r="R12" s="5">
        <v>850</v>
      </c>
      <c r="S12" s="5">
        <v>950</v>
      </c>
      <c r="T12" s="5">
        <v>890</v>
      </c>
      <c r="U12" s="5">
        <v>850</v>
      </c>
      <c r="V12" s="5">
        <v>950</v>
      </c>
      <c r="W12" s="5">
        <v>890</v>
      </c>
      <c r="X12" s="5">
        <v>850</v>
      </c>
      <c r="Y12" s="5">
        <v>950</v>
      </c>
      <c r="Z12" s="5">
        <v>890</v>
      </c>
      <c r="AA12" s="5">
        <v>850</v>
      </c>
      <c r="AB12" s="5">
        <v>950</v>
      </c>
    </row>
    <row r="13" spans="1:28" ht="15" hidden="1" x14ac:dyDescent="0.2">
      <c r="A13" s="3" t="s">
        <v>19</v>
      </c>
      <c r="B13" s="3" t="s">
        <v>55</v>
      </c>
      <c r="C13" s="11" t="s">
        <v>56</v>
      </c>
      <c r="D13" s="3" t="s">
        <v>179</v>
      </c>
      <c r="E13" s="3" t="s">
        <v>33</v>
      </c>
      <c r="F13" s="3" t="s">
        <v>31</v>
      </c>
      <c r="G13" s="3" t="s">
        <v>30</v>
      </c>
      <c r="H13" s="12" t="s">
        <v>57</v>
      </c>
      <c r="I13" s="3" t="s">
        <v>58</v>
      </c>
      <c r="J13" s="3" t="s">
        <v>25</v>
      </c>
      <c r="K13" s="5">
        <v>1000</v>
      </c>
      <c r="L13" s="4">
        <v>800</v>
      </c>
      <c r="M13" s="4">
        <v>1200</v>
      </c>
      <c r="N13" s="5">
        <v>1000</v>
      </c>
      <c r="O13" s="4">
        <v>800</v>
      </c>
      <c r="P13" s="4">
        <v>1200</v>
      </c>
      <c r="Q13" s="5">
        <v>1000</v>
      </c>
      <c r="R13" s="4">
        <v>800</v>
      </c>
      <c r="S13" s="4">
        <v>1200</v>
      </c>
      <c r="T13" s="5">
        <v>1000</v>
      </c>
      <c r="U13" s="4">
        <v>800</v>
      </c>
      <c r="V13" s="4">
        <v>1200</v>
      </c>
      <c r="W13" s="5">
        <v>1000</v>
      </c>
      <c r="X13" s="4">
        <v>800</v>
      </c>
      <c r="Y13" s="4">
        <v>1200</v>
      </c>
      <c r="Z13" s="5">
        <v>1000</v>
      </c>
      <c r="AA13" s="4">
        <v>800</v>
      </c>
      <c r="AB13" s="4">
        <v>1200</v>
      </c>
    </row>
    <row r="14" spans="1:28" ht="15" hidden="1" x14ac:dyDescent="0.2">
      <c r="A14" s="3" t="s">
        <v>19</v>
      </c>
      <c r="B14" s="3" t="s">
        <v>59</v>
      </c>
      <c r="C14" s="11" t="s">
        <v>71</v>
      </c>
      <c r="D14" s="3" t="s">
        <v>179</v>
      </c>
      <c r="E14" s="3" t="s">
        <v>33</v>
      </c>
      <c r="F14" s="3" t="s">
        <v>31</v>
      </c>
      <c r="G14" s="3" t="s">
        <v>30</v>
      </c>
      <c r="H14" s="12" t="s">
        <v>61</v>
      </c>
      <c r="I14" s="3" t="s">
        <v>60</v>
      </c>
      <c r="J14" s="3" t="s">
        <v>25</v>
      </c>
      <c r="K14" s="5">
        <v>2000</v>
      </c>
      <c r="L14" s="5">
        <v>1800</v>
      </c>
      <c r="M14" s="5">
        <v>2200</v>
      </c>
      <c r="N14" s="5">
        <v>2000</v>
      </c>
      <c r="O14" s="5">
        <v>1800</v>
      </c>
      <c r="P14" s="5">
        <v>2200</v>
      </c>
      <c r="Q14" s="5">
        <v>2000</v>
      </c>
      <c r="R14" s="5">
        <v>1800</v>
      </c>
      <c r="S14" s="5">
        <v>2200</v>
      </c>
      <c r="T14" s="5">
        <v>2000</v>
      </c>
      <c r="U14" s="5">
        <v>1800</v>
      </c>
      <c r="V14" s="5">
        <v>2200</v>
      </c>
      <c r="W14" s="5">
        <v>2000</v>
      </c>
      <c r="X14" s="5">
        <v>1800</v>
      </c>
      <c r="Y14" s="5">
        <v>2200</v>
      </c>
      <c r="Z14" s="5">
        <v>2000</v>
      </c>
      <c r="AA14" s="5">
        <v>1800</v>
      </c>
      <c r="AB14" s="5">
        <v>2200</v>
      </c>
    </row>
    <row r="15" spans="1:28" ht="15" hidden="1" x14ac:dyDescent="0.2">
      <c r="A15" s="3" t="s">
        <v>19</v>
      </c>
      <c r="B15" s="3" t="s">
        <v>59</v>
      </c>
      <c r="C15" s="11" t="s">
        <v>62</v>
      </c>
      <c r="D15" s="3" t="s">
        <v>179</v>
      </c>
      <c r="E15" s="3" t="s">
        <v>33</v>
      </c>
      <c r="F15" s="3" t="s">
        <v>31</v>
      </c>
      <c r="G15" s="3" t="s">
        <v>30</v>
      </c>
      <c r="H15" s="12" t="s">
        <v>61</v>
      </c>
      <c r="I15" s="3" t="s">
        <v>60</v>
      </c>
      <c r="J15" s="3" t="s">
        <v>25</v>
      </c>
      <c r="K15" s="5">
        <v>3000</v>
      </c>
      <c r="L15" s="5">
        <v>2700</v>
      </c>
      <c r="M15" s="5">
        <v>3300</v>
      </c>
      <c r="N15" s="5">
        <v>3000</v>
      </c>
      <c r="O15" s="5">
        <v>2700</v>
      </c>
      <c r="P15" s="5">
        <v>3300</v>
      </c>
      <c r="Q15" s="5">
        <v>3000</v>
      </c>
      <c r="R15" s="5">
        <v>2700</v>
      </c>
      <c r="S15" s="5">
        <v>3300</v>
      </c>
      <c r="T15" s="5">
        <v>3000</v>
      </c>
      <c r="U15" s="5">
        <v>2700</v>
      </c>
      <c r="V15" s="5">
        <v>3300</v>
      </c>
      <c r="W15" s="5">
        <v>3000</v>
      </c>
      <c r="X15" s="5">
        <v>2700</v>
      </c>
      <c r="Y15" s="5">
        <v>3300</v>
      </c>
      <c r="Z15" s="5">
        <v>3000</v>
      </c>
      <c r="AA15" s="5">
        <v>2700</v>
      </c>
      <c r="AB15" s="5">
        <v>3300</v>
      </c>
    </row>
    <row r="16" spans="1:28" ht="15" hidden="1" x14ac:dyDescent="0.2">
      <c r="A16" s="3" t="s">
        <v>19</v>
      </c>
      <c r="B16" s="11" t="s">
        <v>72</v>
      </c>
      <c r="C16" s="11" t="s">
        <v>108</v>
      </c>
      <c r="D16" s="3" t="s">
        <v>179</v>
      </c>
      <c r="E16" s="3" t="s">
        <v>33</v>
      </c>
      <c r="F16" s="3" t="s">
        <v>31</v>
      </c>
      <c r="G16" s="3" t="s">
        <v>30</v>
      </c>
      <c r="H16" s="12" t="s">
        <v>61</v>
      </c>
      <c r="I16" s="3"/>
      <c r="J16" s="3" t="s">
        <v>25</v>
      </c>
      <c r="K16" s="5">
        <v>1570</v>
      </c>
      <c r="L16" s="5">
        <v>1400</v>
      </c>
      <c r="M16" s="5">
        <v>1700</v>
      </c>
      <c r="N16" s="5">
        <v>1570</v>
      </c>
      <c r="O16" s="5">
        <v>1400</v>
      </c>
      <c r="P16" s="5">
        <v>1700</v>
      </c>
      <c r="Q16" s="5">
        <v>1570</v>
      </c>
      <c r="R16" s="5">
        <v>1400</v>
      </c>
      <c r="S16" s="5">
        <v>1700</v>
      </c>
      <c r="T16" s="5">
        <v>1570</v>
      </c>
      <c r="U16" s="5">
        <v>1400</v>
      </c>
      <c r="V16" s="5">
        <v>1700</v>
      </c>
      <c r="W16" s="5">
        <v>1570</v>
      </c>
      <c r="X16" s="5">
        <v>1400</v>
      </c>
      <c r="Y16" s="5">
        <v>1700</v>
      </c>
      <c r="Z16" s="5">
        <v>1570</v>
      </c>
      <c r="AA16" s="5">
        <v>1400</v>
      </c>
      <c r="AB16" s="5">
        <v>1700</v>
      </c>
    </row>
    <row r="17" spans="1:28" ht="15" hidden="1" x14ac:dyDescent="0.2">
      <c r="A17" s="3" t="s">
        <v>19</v>
      </c>
      <c r="B17" s="11" t="s">
        <v>72</v>
      </c>
      <c r="C17" s="11" t="s">
        <v>63</v>
      </c>
      <c r="D17" s="3" t="s">
        <v>179</v>
      </c>
      <c r="E17" s="3" t="s">
        <v>33</v>
      </c>
      <c r="F17" s="3" t="s">
        <v>31</v>
      </c>
      <c r="G17" s="3" t="s">
        <v>30</v>
      </c>
      <c r="H17" s="12" t="s">
        <v>61</v>
      </c>
      <c r="I17" s="3" t="s">
        <v>67</v>
      </c>
      <c r="J17" s="3" t="s">
        <v>25</v>
      </c>
      <c r="K17" s="5">
        <v>1870</v>
      </c>
      <c r="L17" s="5">
        <v>1500</v>
      </c>
      <c r="M17" s="5">
        <v>2100</v>
      </c>
      <c r="N17" s="5">
        <v>1870</v>
      </c>
      <c r="O17" s="5">
        <v>1500</v>
      </c>
      <c r="P17" s="5">
        <v>2100</v>
      </c>
      <c r="Q17" s="5">
        <v>1870</v>
      </c>
      <c r="R17" s="5">
        <v>1500</v>
      </c>
      <c r="S17" s="5">
        <v>2100</v>
      </c>
      <c r="T17" s="5">
        <v>1870</v>
      </c>
      <c r="U17" s="5">
        <v>1500</v>
      </c>
      <c r="V17" s="5">
        <v>2100</v>
      </c>
      <c r="W17" s="5">
        <v>1870</v>
      </c>
      <c r="X17" s="5">
        <v>1500</v>
      </c>
      <c r="Y17" s="5">
        <v>2100</v>
      </c>
      <c r="Z17" s="5">
        <v>1870</v>
      </c>
      <c r="AA17" s="5">
        <v>1500</v>
      </c>
      <c r="AB17" s="5">
        <v>2100</v>
      </c>
    </row>
    <row r="18" spans="1:28" ht="15" hidden="1" x14ac:dyDescent="0.2">
      <c r="A18" s="3" t="s">
        <v>19</v>
      </c>
      <c r="B18" s="11" t="s">
        <v>72</v>
      </c>
      <c r="C18" s="11" t="s">
        <v>64</v>
      </c>
      <c r="D18" s="3" t="s">
        <v>179</v>
      </c>
      <c r="E18" s="3" t="s">
        <v>33</v>
      </c>
      <c r="F18" s="3" t="s">
        <v>31</v>
      </c>
      <c r="G18" s="3" t="s">
        <v>30</v>
      </c>
      <c r="H18" s="12" t="s">
        <v>61</v>
      </c>
      <c r="I18" s="3" t="s">
        <v>73</v>
      </c>
      <c r="J18" s="3" t="s">
        <v>25</v>
      </c>
      <c r="K18" s="5">
        <v>1776</v>
      </c>
      <c r="L18" s="5">
        <v>1500</v>
      </c>
      <c r="M18" s="5">
        <v>2000</v>
      </c>
      <c r="N18" s="5">
        <v>1776</v>
      </c>
      <c r="O18" s="5">
        <v>1500</v>
      </c>
      <c r="P18" s="5">
        <v>2000</v>
      </c>
      <c r="Q18" s="5">
        <v>1776</v>
      </c>
      <c r="R18" s="5">
        <v>1500</v>
      </c>
      <c r="S18" s="5">
        <v>2000</v>
      </c>
      <c r="T18" s="5">
        <v>1776</v>
      </c>
      <c r="U18" s="5">
        <v>1500</v>
      </c>
      <c r="V18" s="5">
        <v>2000</v>
      </c>
      <c r="W18" s="5">
        <v>1776</v>
      </c>
      <c r="X18" s="5">
        <v>1500</v>
      </c>
      <c r="Y18" s="5">
        <v>2000</v>
      </c>
      <c r="Z18" s="5">
        <v>1776</v>
      </c>
      <c r="AA18" s="5">
        <v>1500</v>
      </c>
      <c r="AB18" s="5">
        <v>2000</v>
      </c>
    </row>
    <row r="19" spans="1:28" ht="15" hidden="1" x14ac:dyDescent="0.2">
      <c r="A19" s="3" t="s">
        <v>19</v>
      </c>
      <c r="B19" s="11" t="s">
        <v>72</v>
      </c>
      <c r="C19" s="11" t="s">
        <v>65</v>
      </c>
      <c r="D19" s="3" t="s">
        <v>179</v>
      </c>
      <c r="E19" s="3" t="s">
        <v>33</v>
      </c>
      <c r="F19" s="3" t="s">
        <v>31</v>
      </c>
      <c r="G19" s="3" t="s">
        <v>30</v>
      </c>
      <c r="H19" s="12" t="s">
        <v>61</v>
      </c>
      <c r="I19" s="3" t="s">
        <v>73</v>
      </c>
      <c r="J19" s="3" t="s">
        <v>25</v>
      </c>
      <c r="K19" s="5">
        <v>2405</v>
      </c>
      <c r="L19" s="5">
        <v>2200</v>
      </c>
      <c r="M19" s="5">
        <v>2700</v>
      </c>
      <c r="N19" s="5">
        <v>2405</v>
      </c>
      <c r="O19" s="5">
        <v>2200</v>
      </c>
      <c r="P19" s="5">
        <v>2700</v>
      </c>
      <c r="Q19" s="5">
        <v>2405</v>
      </c>
      <c r="R19" s="5">
        <v>2200</v>
      </c>
      <c r="S19" s="5">
        <v>2700</v>
      </c>
      <c r="T19" s="5">
        <v>2405</v>
      </c>
      <c r="U19" s="5">
        <v>2200</v>
      </c>
      <c r="V19" s="5">
        <v>2700</v>
      </c>
      <c r="W19" s="5">
        <v>2405</v>
      </c>
      <c r="X19" s="5">
        <v>2200</v>
      </c>
      <c r="Y19" s="5">
        <v>2700</v>
      </c>
      <c r="Z19" s="5">
        <v>2405</v>
      </c>
      <c r="AA19" s="5">
        <v>2200</v>
      </c>
      <c r="AB19" s="5">
        <v>2700</v>
      </c>
    </row>
    <row r="20" spans="1:28" ht="15" hidden="1" x14ac:dyDescent="0.2">
      <c r="A20" s="3" t="s">
        <v>19</v>
      </c>
      <c r="B20" s="11" t="s">
        <v>72</v>
      </c>
      <c r="C20" s="11" t="s">
        <v>66</v>
      </c>
      <c r="D20" s="3" t="s">
        <v>179</v>
      </c>
      <c r="E20" s="3" t="s">
        <v>33</v>
      </c>
      <c r="F20" s="3" t="s">
        <v>31</v>
      </c>
      <c r="G20" s="3" t="s">
        <v>30</v>
      </c>
      <c r="H20" s="12" t="s">
        <v>61</v>
      </c>
      <c r="I20" s="3" t="s">
        <v>73</v>
      </c>
      <c r="J20" s="3" t="s">
        <v>25</v>
      </c>
      <c r="K20" s="5">
        <v>2900</v>
      </c>
      <c r="L20" s="5">
        <v>2600</v>
      </c>
      <c r="M20" s="5">
        <v>3200</v>
      </c>
      <c r="N20" s="5">
        <v>2900</v>
      </c>
      <c r="O20" s="5">
        <v>2600</v>
      </c>
      <c r="P20" s="5">
        <v>3200</v>
      </c>
      <c r="Q20" s="5">
        <v>2900</v>
      </c>
      <c r="R20" s="5">
        <v>2600</v>
      </c>
      <c r="S20" s="5">
        <v>3200</v>
      </c>
      <c r="T20" s="5">
        <v>2900</v>
      </c>
      <c r="U20" s="5">
        <v>2600</v>
      </c>
      <c r="V20" s="5">
        <v>3200</v>
      </c>
      <c r="W20" s="5">
        <v>2900</v>
      </c>
      <c r="X20" s="5">
        <v>2600</v>
      </c>
      <c r="Y20" s="5">
        <v>3200</v>
      </c>
      <c r="Z20" s="5">
        <v>2900</v>
      </c>
      <c r="AA20" s="5">
        <v>2600</v>
      </c>
      <c r="AB20" s="5">
        <v>3200</v>
      </c>
    </row>
    <row r="21" spans="1:28" hidden="1" x14ac:dyDescent="0.2">
      <c r="A21" s="11" t="s">
        <v>16</v>
      </c>
      <c r="B21" s="11" t="s">
        <v>15</v>
      </c>
      <c r="C21" s="11" t="s">
        <v>69</v>
      </c>
      <c r="D21" s="11" t="s">
        <v>2</v>
      </c>
      <c r="E21" s="11" t="s">
        <v>36</v>
      </c>
      <c r="F21" s="3" t="s">
        <v>32</v>
      </c>
      <c r="G21" s="3" t="s">
        <v>30</v>
      </c>
      <c r="H21" s="3" t="s">
        <v>74</v>
      </c>
      <c r="I21" s="3"/>
      <c r="J21" s="3" t="s">
        <v>39</v>
      </c>
      <c r="K21" s="5">
        <v>1</v>
      </c>
      <c r="L21" s="5"/>
      <c r="M21" s="5"/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/>
    </row>
    <row r="22" spans="1:28" hidden="1" x14ac:dyDescent="0.2">
      <c r="A22" s="11" t="s">
        <v>16</v>
      </c>
      <c r="B22" s="11" t="s">
        <v>15</v>
      </c>
      <c r="C22" s="11" t="s">
        <v>56</v>
      </c>
      <c r="D22" s="11" t="s">
        <v>2</v>
      </c>
      <c r="E22" s="11" t="s">
        <v>36</v>
      </c>
      <c r="F22" s="3" t="s">
        <v>32</v>
      </c>
      <c r="G22" s="3" t="s">
        <v>30</v>
      </c>
      <c r="H22" s="3" t="s">
        <v>74</v>
      </c>
      <c r="I22" s="3"/>
      <c r="J22" s="3" t="s">
        <v>39</v>
      </c>
      <c r="K22" s="5">
        <v>1</v>
      </c>
      <c r="L22" s="5"/>
      <c r="M22" s="5"/>
      <c r="N22" s="5">
        <v>1</v>
      </c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/>
    </row>
    <row r="23" spans="1:28" hidden="1" x14ac:dyDescent="0.2">
      <c r="A23" s="11" t="s">
        <v>16</v>
      </c>
      <c r="B23" s="11" t="s">
        <v>15</v>
      </c>
      <c r="C23" s="11" t="s">
        <v>186</v>
      </c>
      <c r="D23" s="11" t="s">
        <v>2</v>
      </c>
      <c r="E23" s="11" t="s">
        <v>36</v>
      </c>
      <c r="F23" s="3" t="s">
        <v>32</v>
      </c>
      <c r="G23" s="3" t="s">
        <v>30</v>
      </c>
      <c r="H23" s="3" t="s">
        <v>74</v>
      </c>
      <c r="I23" s="3"/>
      <c r="J23" s="3" t="s">
        <v>39</v>
      </c>
      <c r="K23" s="5">
        <v>1</v>
      </c>
      <c r="L23" s="5"/>
      <c r="M23" s="5"/>
      <c r="N23" s="5">
        <v>1</v>
      </c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/>
    </row>
    <row r="24" spans="1:28" hidden="1" x14ac:dyDescent="0.2">
      <c r="A24" s="11" t="s">
        <v>16</v>
      </c>
      <c r="B24" s="11" t="s">
        <v>15</v>
      </c>
      <c r="C24" s="11" t="s">
        <v>108</v>
      </c>
      <c r="D24" s="11" t="s">
        <v>2</v>
      </c>
      <c r="E24" s="11" t="s">
        <v>36</v>
      </c>
      <c r="F24" s="3" t="s">
        <v>32</v>
      </c>
      <c r="G24" s="3" t="s">
        <v>30</v>
      </c>
      <c r="H24" s="3" t="s">
        <v>74</v>
      </c>
      <c r="I24" s="3"/>
      <c r="J24" s="3" t="s">
        <v>39</v>
      </c>
      <c r="K24" s="5">
        <v>1</v>
      </c>
      <c r="L24" s="5"/>
      <c r="M24" s="5"/>
      <c r="N24" s="5">
        <v>1</v>
      </c>
      <c r="O24" s="5"/>
      <c r="P24" s="5"/>
      <c r="Q24" s="5">
        <v>1</v>
      </c>
      <c r="R24" s="5"/>
      <c r="S24" s="5"/>
      <c r="T24" s="5">
        <v>1</v>
      </c>
      <c r="U24" s="5"/>
      <c r="V24" s="5"/>
      <c r="W24" s="5">
        <v>1</v>
      </c>
      <c r="X24" s="5"/>
      <c r="Y24" s="5"/>
      <c r="Z24" s="5">
        <v>1</v>
      </c>
      <c r="AA24" s="5"/>
      <c r="AB24" s="5"/>
    </row>
    <row r="25" spans="1:28" hidden="1" x14ac:dyDescent="0.2">
      <c r="A25" s="11" t="s">
        <v>16</v>
      </c>
      <c r="B25" s="11" t="s">
        <v>15</v>
      </c>
      <c r="C25" s="11" t="s">
        <v>75</v>
      </c>
      <c r="D25" s="11" t="s">
        <v>2</v>
      </c>
      <c r="E25" s="11" t="s">
        <v>36</v>
      </c>
      <c r="F25" s="3" t="s">
        <v>32</v>
      </c>
      <c r="G25" s="3" t="s">
        <v>30</v>
      </c>
      <c r="H25" s="3" t="s">
        <v>74</v>
      </c>
      <c r="I25" s="3"/>
      <c r="J25" s="3" t="s">
        <v>25</v>
      </c>
      <c r="K25" s="5">
        <v>1.1000000000000001</v>
      </c>
      <c r="L25" s="5">
        <v>1</v>
      </c>
      <c r="M25" s="5">
        <v>1.2</v>
      </c>
      <c r="N25" s="5">
        <v>1.1000000000000001</v>
      </c>
      <c r="O25" s="5">
        <v>1</v>
      </c>
      <c r="P25" s="5">
        <v>1.2</v>
      </c>
      <c r="Q25" s="5">
        <v>1.1000000000000001</v>
      </c>
      <c r="R25" s="5">
        <v>1</v>
      </c>
      <c r="S25" s="5">
        <v>1.2</v>
      </c>
      <c r="T25" s="5">
        <v>1.1000000000000001</v>
      </c>
      <c r="U25" s="5">
        <v>1</v>
      </c>
      <c r="V25" s="5">
        <v>1.2</v>
      </c>
      <c r="W25" s="5">
        <v>1.1000000000000001</v>
      </c>
      <c r="X25" s="5">
        <v>1</v>
      </c>
      <c r="Y25" s="5">
        <v>1.2</v>
      </c>
      <c r="Z25" s="5">
        <v>1.1000000000000001</v>
      </c>
      <c r="AA25" s="5">
        <v>1</v>
      </c>
      <c r="AB25" s="5">
        <v>1.2</v>
      </c>
    </row>
    <row r="26" spans="1:28" hidden="1" x14ac:dyDescent="0.2">
      <c r="A26" s="11" t="s">
        <v>16</v>
      </c>
      <c r="B26" s="11" t="s">
        <v>15</v>
      </c>
      <c r="C26" s="11" t="s">
        <v>15</v>
      </c>
      <c r="D26" s="11" t="s">
        <v>3</v>
      </c>
      <c r="E26" s="11" t="s">
        <v>47</v>
      </c>
      <c r="F26" s="3" t="s">
        <v>32</v>
      </c>
      <c r="G26" s="3" t="s">
        <v>30</v>
      </c>
      <c r="H26" s="3"/>
      <c r="I26" s="3"/>
      <c r="J26" s="3" t="s">
        <v>25</v>
      </c>
      <c r="K26" s="5">
        <v>75</v>
      </c>
      <c r="L26" s="5">
        <v>60</v>
      </c>
      <c r="M26" s="5">
        <v>90</v>
      </c>
      <c r="N26" s="5">
        <v>75</v>
      </c>
      <c r="O26" s="5">
        <v>60</v>
      </c>
      <c r="P26" s="5">
        <v>90</v>
      </c>
      <c r="Q26" s="5">
        <v>75</v>
      </c>
      <c r="R26" s="5">
        <v>60</v>
      </c>
      <c r="S26" s="5">
        <v>90</v>
      </c>
      <c r="T26" s="5">
        <v>75</v>
      </c>
      <c r="U26" s="5">
        <v>60</v>
      </c>
      <c r="V26" s="5">
        <v>90</v>
      </c>
      <c r="W26" s="5">
        <v>75</v>
      </c>
      <c r="X26" s="5">
        <v>60</v>
      </c>
      <c r="Y26" s="5">
        <v>90</v>
      </c>
      <c r="Z26" s="5">
        <v>75</v>
      </c>
      <c r="AA26" s="5">
        <v>60</v>
      </c>
      <c r="AB26" s="5">
        <v>90</v>
      </c>
    </row>
    <row r="27" spans="1:28" hidden="1" x14ac:dyDescent="0.2">
      <c r="A27" s="11" t="s">
        <v>16</v>
      </c>
      <c r="B27" s="11" t="s">
        <v>185</v>
      </c>
      <c r="C27" s="11" t="s">
        <v>56</v>
      </c>
      <c r="D27" s="11" t="s">
        <v>76</v>
      </c>
      <c r="E27" s="11" t="s">
        <v>47</v>
      </c>
      <c r="F27" s="3" t="s">
        <v>32</v>
      </c>
      <c r="G27" s="3" t="s">
        <v>30</v>
      </c>
      <c r="H27" s="3"/>
      <c r="I27" s="3"/>
      <c r="J27" s="3" t="s">
        <v>25</v>
      </c>
      <c r="K27" s="5">
        <v>1</v>
      </c>
      <c r="L27" s="5">
        <v>0.5</v>
      </c>
      <c r="M27" s="5">
        <v>1.5</v>
      </c>
      <c r="N27" s="5">
        <v>1</v>
      </c>
      <c r="O27" s="5">
        <v>0.5</v>
      </c>
      <c r="P27" s="5">
        <v>1.5</v>
      </c>
      <c r="Q27" s="5">
        <v>1</v>
      </c>
      <c r="R27" s="5">
        <v>0.5</v>
      </c>
      <c r="S27" s="5">
        <v>1.5</v>
      </c>
      <c r="T27" s="5">
        <v>1</v>
      </c>
      <c r="U27" s="5">
        <v>0.5</v>
      </c>
      <c r="V27" s="5">
        <v>1.5</v>
      </c>
      <c r="W27" s="5">
        <v>1</v>
      </c>
      <c r="X27" s="5">
        <v>0.5</v>
      </c>
      <c r="Y27" s="5">
        <v>1.5</v>
      </c>
      <c r="Z27" s="5">
        <v>1</v>
      </c>
      <c r="AA27" s="5">
        <v>0.5</v>
      </c>
      <c r="AB27" s="5">
        <v>1.5</v>
      </c>
    </row>
    <row r="28" spans="1:28" hidden="1" x14ac:dyDescent="0.2">
      <c r="A28" s="11" t="s">
        <v>16</v>
      </c>
      <c r="B28" s="11" t="s">
        <v>59</v>
      </c>
      <c r="C28" s="11" t="s">
        <v>62</v>
      </c>
      <c r="D28" s="11" t="s">
        <v>76</v>
      </c>
      <c r="E28" s="11" t="s">
        <v>47</v>
      </c>
      <c r="F28" s="3" t="s">
        <v>32</v>
      </c>
      <c r="G28" s="3" t="s">
        <v>30</v>
      </c>
      <c r="H28" s="3"/>
      <c r="I28" s="3"/>
      <c r="J28" s="3" t="s">
        <v>25</v>
      </c>
      <c r="K28" s="5">
        <v>1</v>
      </c>
      <c r="L28" s="5">
        <v>0.5</v>
      </c>
      <c r="M28" s="5">
        <v>1.5</v>
      </c>
      <c r="N28" s="5">
        <v>1</v>
      </c>
      <c r="O28" s="5">
        <v>0.5</v>
      </c>
      <c r="P28" s="5">
        <v>1.5</v>
      </c>
      <c r="Q28" s="5">
        <v>1</v>
      </c>
      <c r="R28" s="5">
        <v>0.5</v>
      </c>
      <c r="S28" s="5">
        <v>1.5</v>
      </c>
      <c r="T28" s="5">
        <v>1</v>
      </c>
      <c r="U28" s="5">
        <v>0.5</v>
      </c>
      <c r="V28" s="5">
        <v>1.5</v>
      </c>
      <c r="W28" s="5">
        <v>1</v>
      </c>
      <c r="X28" s="5">
        <v>0.5</v>
      </c>
      <c r="Y28" s="5">
        <v>1.5</v>
      </c>
      <c r="Z28" s="5">
        <v>1</v>
      </c>
      <c r="AA28" s="5">
        <v>0.5</v>
      </c>
      <c r="AB28" s="5">
        <v>1.5</v>
      </c>
    </row>
    <row r="29" spans="1:28" hidden="1" x14ac:dyDescent="0.2">
      <c r="A29" s="11" t="s">
        <v>16</v>
      </c>
      <c r="B29" s="11" t="s">
        <v>59</v>
      </c>
      <c r="C29" s="11" t="s">
        <v>77</v>
      </c>
      <c r="D29" s="11" t="s">
        <v>76</v>
      </c>
      <c r="E29" s="11" t="s">
        <v>47</v>
      </c>
      <c r="F29" s="3" t="s">
        <v>32</v>
      </c>
      <c r="G29" s="3" t="s">
        <v>30</v>
      </c>
      <c r="H29" s="3"/>
      <c r="I29" s="3"/>
      <c r="J29" s="3" t="s">
        <v>25</v>
      </c>
      <c r="K29" s="5">
        <v>50</v>
      </c>
      <c r="L29" s="5">
        <v>25</v>
      </c>
      <c r="M29" s="5">
        <v>75</v>
      </c>
      <c r="N29" s="5">
        <v>50</v>
      </c>
      <c r="O29" s="5">
        <v>25</v>
      </c>
      <c r="P29" s="5">
        <v>75</v>
      </c>
      <c r="Q29" s="5">
        <v>50</v>
      </c>
      <c r="R29" s="5">
        <v>25</v>
      </c>
      <c r="S29" s="5">
        <v>75</v>
      </c>
      <c r="T29" s="5">
        <v>50</v>
      </c>
      <c r="U29" s="5">
        <v>25</v>
      </c>
      <c r="V29" s="5">
        <v>75</v>
      </c>
      <c r="W29" s="5">
        <v>50</v>
      </c>
      <c r="X29" s="5">
        <v>25</v>
      </c>
      <c r="Y29" s="5">
        <v>75</v>
      </c>
      <c r="Z29" s="5">
        <v>50</v>
      </c>
      <c r="AA29" s="5">
        <v>25</v>
      </c>
      <c r="AB29" s="5">
        <v>75</v>
      </c>
    </row>
    <row r="30" spans="1:28" hidden="1" x14ac:dyDescent="0.2">
      <c r="A30" s="11" t="s">
        <v>16</v>
      </c>
      <c r="B30" s="11" t="s">
        <v>137</v>
      </c>
      <c r="C30" s="11" t="s">
        <v>78</v>
      </c>
      <c r="D30" s="11" t="s">
        <v>76</v>
      </c>
      <c r="E30" s="11" t="s">
        <v>47</v>
      </c>
      <c r="F30" s="3" t="s">
        <v>32</v>
      </c>
      <c r="G30" s="3" t="s">
        <v>30</v>
      </c>
      <c r="H30" s="3"/>
      <c r="I30" s="3"/>
      <c r="J30" s="3" t="s">
        <v>25</v>
      </c>
      <c r="K30" s="5">
        <v>2</v>
      </c>
      <c r="L30" s="5">
        <v>1</v>
      </c>
      <c r="M30" s="5">
        <v>3</v>
      </c>
      <c r="N30" s="5">
        <v>2</v>
      </c>
      <c r="O30" s="5">
        <v>1</v>
      </c>
      <c r="P30" s="5">
        <v>3</v>
      </c>
      <c r="Q30" s="5">
        <v>2</v>
      </c>
      <c r="R30" s="5">
        <v>1</v>
      </c>
      <c r="S30" s="5">
        <v>3</v>
      </c>
      <c r="T30" s="5">
        <v>2</v>
      </c>
      <c r="U30" s="5">
        <v>1</v>
      </c>
      <c r="V30" s="5">
        <v>3</v>
      </c>
      <c r="W30" s="5">
        <v>2</v>
      </c>
      <c r="X30" s="5">
        <v>1</v>
      </c>
      <c r="Y30" s="5">
        <v>3</v>
      </c>
      <c r="Z30" s="5">
        <v>2</v>
      </c>
      <c r="AA30" s="5">
        <v>1</v>
      </c>
      <c r="AB30" s="5">
        <v>3</v>
      </c>
    </row>
    <row r="31" spans="1:28" hidden="1" x14ac:dyDescent="0.2">
      <c r="A31" s="11" t="s">
        <v>16</v>
      </c>
      <c r="B31" s="11" t="s">
        <v>137</v>
      </c>
      <c r="C31" s="11" t="s">
        <v>119</v>
      </c>
      <c r="D31" s="11" t="s">
        <v>76</v>
      </c>
      <c r="E31" s="11" t="s">
        <v>47</v>
      </c>
      <c r="F31" s="3" t="s">
        <v>32</v>
      </c>
      <c r="G31" s="3" t="s">
        <v>30</v>
      </c>
      <c r="H31" s="3"/>
      <c r="I31" s="3"/>
      <c r="J31" s="3" t="s">
        <v>25</v>
      </c>
      <c r="K31" s="5">
        <v>4</v>
      </c>
      <c r="L31" s="5">
        <v>3</v>
      </c>
      <c r="M31" s="5">
        <v>5</v>
      </c>
      <c r="N31" s="5">
        <v>4</v>
      </c>
      <c r="O31" s="5">
        <v>3</v>
      </c>
      <c r="P31" s="5">
        <v>5</v>
      </c>
      <c r="Q31" s="5">
        <v>4</v>
      </c>
      <c r="R31" s="5">
        <v>3</v>
      </c>
      <c r="S31" s="5">
        <v>5</v>
      </c>
      <c r="T31" s="5">
        <v>4</v>
      </c>
      <c r="U31" s="5">
        <v>3</v>
      </c>
      <c r="V31" s="5">
        <v>5</v>
      </c>
      <c r="W31" s="5">
        <v>4</v>
      </c>
      <c r="X31" s="5">
        <v>3</v>
      </c>
      <c r="Y31" s="5">
        <v>5</v>
      </c>
      <c r="Z31" s="5">
        <v>4</v>
      </c>
      <c r="AA31" s="5">
        <v>3</v>
      </c>
      <c r="AB31" s="5">
        <v>5</v>
      </c>
    </row>
    <row r="32" spans="1:28" hidden="1" x14ac:dyDescent="0.2">
      <c r="A32" s="11" t="s">
        <v>16</v>
      </c>
      <c r="B32" s="11" t="s">
        <v>137</v>
      </c>
      <c r="C32" s="11" t="s">
        <v>118</v>
      </c>
      <c r="D32" s="11" t="s">
        <v>76</v>
      </c>
      <c r="E32" s="11" t="s">
        <v>47</v>
      </c>
      <c r="F32" s="3" t="s">
        <v>32</v>
      </c>
      <c r="G32" s="3" t="s">
        <v>30</v>
      </c>
      <c r="H32" s="3"/>
      <c r="I32" s="3"/>
      <c r="J32" s="3" t="s">
        <v>25</v>
      </c>
      <c r="K32" s="5">
        <v>6</v>
      </c>
      <c r="L32" s="5">
        <v>4</v>
      </c>
      <c r="M32" s="5">
        <v>8</v>
      </c>
      <c r="N32" s="5">
        <v>6</v>
      </c>
      <c r="O32" s="5">
        <v>4</v>
      </c>
      <c r="P32" s="5">
        <v>8</v>
      </c>
      <c r="Q32" s="5">
        <v>6</v>
      </c>
      <c r="R32" s="5">
        <v>4</v>
      </c>
      <c r="S32" s="5">
        <v>8</v>
      </c>
      <c r="T32" s="5">
        <v>6</v>
      </c>
      <c r="U32" s="5">
        <v>4</v>
      </c>
      <c r="V32" s="5">
        <v>8</v>
      </c>
      <c r="W32" s="5">
        <v>6</v>
      </c>
      <c r="X32" s="5">
        <v>4</v>
      </c>
      <c r="Y32" s="5">
        <v>8</v>
      </c>
      <c r="Z32" s="5">
        <v>6</v>
      </c>
      <c r="AA32" s="5">
        <v>4</v>
      </c>
      <c r="AB32" s="5">
        <v>8</v>
      </c>
    </row>
    <row r="33" spans="1:28" hidden="1" x14ac:dyDescent="0.2">
      <c r="A33" s="11" t="s">
        <v>16</v>
      </c>
      <c r="B33" s="11" t="s">
        <v>59</v>
      </c>
      <c r="C33" s="11" t="s">
        <v>69</v>
      </c>
      <c r="D33" s="11" t="s">
        <v>12</v>
      </c>
      <c r="E33" s="11" t="s">
        <v>47</v>
      </c>
      <c r="F33" s="3" t="s">
        <v>32</v>
      </c>
      <c r="G33" s="3" t="s">
        <v>29</v>
      </c>
      <c r="H33" s="3"/>
      <c r="I33" s="3"/>
      <c r="J33" s="3" t="s">
        <v>25</v>
      </c>
      <c r="K33" s="5">
        <v>7</v>
      </c>
      <c r="L33" s="5">
        <v>6</v>
      </c>
      <c r="M33" s="5">
        <v>8</v>
      </c>
      <c r="N33" s="5">
        <v>7</v>
      </c>
      <c r="O33" s="5">
        <v>6</v>
      </c>
      <c r="P33" s="5">
        <v>8</v>
      </c>
      <c r="Q33" s="5">
        <v>7</v>
      </c>
      <c r="R33" s="5">
        <v>6</v>
      </c>
      <c r="S33" s="5">
        <v>8</v>
      </c>
      <c r="T33" s="5">
        <v>7</v>
      </c>
      <c r="U33" s="5">
        <v>6</v>
      </c>
      <c r="V33" s="5">
        <v>8</v>
      </c>
      <c r="W33" s="5">
        <v>7</v>
      </c>
      <c r="X33" s="5">
        <v>6</v>
      </c>
      <c r="Y33" s="5">
        <v>8</v>
      </c>
      <c r="Z33" s="5">
        <v>7</v>
      </c>
      <c r="AA33" s="5">
        <v>6</v>
      </c>
      <c r="AB33" s="5">
        <v>8</v>
      </c>
    </row>
    <row r="34" spans="1:28" hidden="1" x14ac:dyDescent="0.2">
      <c r="A34" s="11" t="s">
        <v>16</v>
      </c>
      <c r="B34" s="3" t="s">
        <v>55</v>
      </c>
      <c r="C34" s="11" t="s">
        <v>56</v>
      </c>
      <c r="D34" s="11" t="s">
        <v>12</v>
      </c>
      <c r="E34" s="11" t="s">
        <v>47</v>
      </c>
      <c r="F34" s="3" t="s">
        <v>32</v>
      </c>
      <c r="G34" s="3" t="s">
        <v>29</v>
      </c>
      <c r="H34" s="3"/>
      <c r="I34" s="3"/>
      <c r="J34" s="3" t="s">
        <v>25</v>
      </c>
      <c r="K34" s="5">
        <v>12</v>
      </c>
      <c r="L34" s="5">
        <v>10</v>
      </c>
      <c r="M34" s="5">
        <v>14</v>
      </c>
      <c r="N34" s="5">
        <v>12</v>
      </c>
      <c r="O34" s="5">
        <v>10</v>
      </c>
      <c r="P34" s="5">
        <v>14</v>
      </c>
      <c r="Q34" s="5">
        <v>12</v>
      </c>
      <c r="R34" s="5">
        <v>10</v>
      </c>
      <c r="S34" s="5">
        <v>14</v>
      </c>
      <c r="T34" s="5">
        <v>12</v>
      </c>
      <c r="U34" s="5">
        <v>10</v>
      </c>
      <c r="V34" s="5">
        <v>14</v>
      </c>
      <c r="W34" s="5">
        <v>12</v>
      </c>
      <c r="X34" s="5">
        <v>10</v>
      </c>
      <c r="Y34" s="5">
        <v>14</v>
      </c>
      <c r="Z34" s="5">
        <v>12</v>
      </c>
      <c r="AA34" s="5">
        <v>10</v>
      </c>
      <c r="AB34" s="5">
        <v>14</v>
      </c>
    </row>
    <row r="35" spans="1:28" hidden="1" x14ac:dyDescent="0.2">
      <c r="A35" s="11" t="s">
        <v>16</v>
      </c>
      <c r="B35" s="3" t="s">
        <v>59</v>
      </c>
      <c r="C35" s="11" t="s">
        <v>56</v>
      </c>
      <c r="D35" s="11" t="s">
        <v>12</v>
      </c>
      <c r="E35" s="11" t="s">
        <v>47</v>
      </c>
      <c r="F35" s="3" t="s">
        <v>32</v>
      </c>
      <c r="G35" s="3" t="s">
        <v>29</v>
      </c>
      <c r="H35" s="3"/>
      <c r="I35" s="3"/>
      <c r="J35" s="3" t="s">
        <v>25</v>
      </c>
      <c r="K35" s="5">
        <v>16</v>
      </c>
      <c r="L35" s="5">
        <v>14</v>
      </c>
      <c r="M35" s="5">
        <v>18</v>
      </c>
      <c r="N35" s="5">
        <v>16</v>
      </c>
      <c r="O35" s="5">
        <v>14</v>
      </c>
      <c r="P35" s="5">
        <v>18</v>
      </c>
      <c r="Q35" s="5">
        <v>16</v>
      </c>
      <c r="R35" s="5">
        <v>14</v>
      </c>
      <c r="S35" s="5">
        <v>18</v>
      </c>
      <c r="T35" s="5">
        <v>16</v>
      </c>
      <c r="U35" s="5">
        <v>14</v>
      </c>
      <c r="V35" s="5">
        <v>18</v>
      </c>
      <c r="W35" s="5">
        <v>16</v>
      </c>
      <c r="X35" s="5">
        <v>14</v>
      </c>
      <c r="Y35" s="5">
        <v>18</v>
      </c>
      <c r="Z35" s="5">
        <v>16</v>
      </c>
      <c r="AA35" s="5">
        <v>14</v>
      </c>
      <c r="AB35" s="5">
        <v>18</v>
      </c>
    </row>
    <row r="36" spans="1:28" hidden="1" x14ac:dyDescent="0.2">
      <c r="A36" s="11" t="s">
        <v>16</v>
      </c>
      <c r="B36" s="3" t="s">
        <v>59</v>
      </c>
      <c r="C36" s="11" t="s">
        <v>62</v>
      </c>
      <c r="D36" s="11" t="s">
        <v>12</v>
      </c>
      <c r="E36" s="11" t="s">
        <v>47</v>
      </c>
      <c r="F36" s="3" t="s">
        <v>32</v>
      </c>
      <c r="G36" s="3" t="s">
        <v>29</v>
      </c>
      <c r="H36" s="3"/>
      <c r="I36" s="3"/>
      <c r="J36" s="3" t="s">
        <v>25</v>
      </c>
      <c r="K36" s="5">
        <v>19</v>
      </c>
      <c r="L36" s="5">
        <v>17</v>
      </c>
      <c r="M36" s="5">
        <v>21</v>
      </c>
      <c r="N36" s="5">
        <v>19</v>
      </c>
      <c r="O36" s="5">
        <v>17</v>
      </c>
      <c r="P36" s="5">
        <v>21</v>
      </c>
      <c r="Q36" s="5">
        <v>19</v>
      </c>
      <c r="R36" s="5">
        <v>17</v>
      </c>
      <c r="S36" s="5">
        <v>21</v>
      </c>
      <c r="T36" s="5">
        <v>19</v>
      </c>
      <c r="U36" s="5">
        <v>17</v>
      </c>
      <c r="V36" s="5">
        <v>21</v>
      </c>
      <c r="W36" s="5">
        <v>19</v>
      </c>
      <c r="X36" s="5">
        <v>17</v>
      </c>
      <c r="Y36" s="5">
        <v>21</v>
      </c>
      <c r="Z36" s="5">
        <v>19</v>
      </c>
      <c r="AA36" s="5">
        <v>17</v>
      </c>
      <c r="AB36" s="5">
        <v>21</v>
      </c>
    </row>
    <row r="37" spans="1:28" hidden="1" x14ac:dyDescent="0.2">
      <c r="A37" s="11" t="s">
        <v>16</v>
      </c>
      <c r="B37" s="3" t="s">
        <v>59</v>
      </c>
      <c r="C37" s="11" t="s">
        <v>77</v>
      </c>
      <c r="D37" s="11" t="s">
        <v>12</v>
      </c>
      <c r="E37" s="11" t="s">
        <v>47</v>
      </c>
      <c r="F37" s="3" t="s">
        <v>32</v>
      </c>
      <c r="G37" s="3" t="s">
        <v>29</v>
      </c>
      <c r="H37" s="3"/>
      <c r="I37" s="3"/>
      <c r="J37" s="3" t="s">
        <v>25</v>
      </c>
      <c r="K37" s="5">
        <v>38</v>
      </c>
      <c r="L37" s="5">
        <v>35</v>
      </c>
      <c r="M37" s="5">
        <v>41</v>
      </c>
      <c r="N37" s="5">
        <v>38</v>
      </c>
      <c r="O37" s="5">
        <v>35</v>
      </c>
      <c r="P37" s="5">
        <v>41</v>
      </c>
      <c r="Q37" s="5">
        <v>38</v>
      </c>
      <c r="R37" s="5">
        <v>35</v>
      </c>
      <c r="S37" s="5">
        <v>41</v>
      </c>
      <c r="T37" s="5">
        <v>38</v>
      </c>
      <c r="U37" s="5">
        <v>35</v>
      </c>
      <c r="V37" s="5">
        <v>41</v>
      </c>
      <c r="W37" s="5">
        <v>38</v>
      </c>
      <c r="X37" s="5">
        <v>35</v>
      </c>
      <c r="Y37" s="5">
        <v>41</v>
      </c>
      <c r="Z37" s="5">
        <v>38</v>
      </c>
      <c r="AA37" s="5">
        <v>35</v>
      </c>
      <c r="AB37" s="5">
        <v>41</v>
      </c>
    </row>
    <row r="38" spans="1:28" hidden="1" x14ac:dyDescent="0.2">
      <c r="A38" s="11" t="s">
        <v>16</v>
      </c>
      <c r="B38" s="11" t="s">
        <v>79</v>
      </c>
      <c r="C38" s="11" t="s">
        <v>78</v>
      </c>
      <c r="D38" s="11" t="s">
        <v>12</v>
      </c>
      <c r="E38" s="11" t="s">
        <v>47</v>
      </c>
      <c r="F38" s="3" t="s">
        <v>32</v>
      </c>
      <c r="G38" s="3" t="s">
        <v>29</v>
      </c>
      <c r="H38" s="3"/>
      <c r="I38" s="3"/>
      <c r="J38" s="3" t="s">
        <v>25</v>
      </c>
      <c r="K38" s="5">
        <v>42</v>
      </c>
      <c r="L38" s="5">
        <v>35</v>
      </c>
      <c r="M38" s="5">
        <v>49</v>
      </c>
      <c r="N38" s="5">
        <v>42</v>
      </c>
      <c r="O38" s="5">
        <v>35</v>
      </c>
      <c r="P38" s="5">
        <v>49</v>
      </c>
      <c r="Q38" s="5">
        <v>42</v>
      </c>
      <c r="R38" s="5">
        <v>35</v>
      </c>
      <c r="S38" s="5">
        <v>49</v>
      </c>
      <c r="T38" s="5">
        <v>42</v>
      </c>
      <c r="U38" s="5">
        <v>35</v>
      </c>
      <c r="V38" s="5">
        <v>49</v>
      </c>
      <c r="W38" s="5">
        <v>42</v>
      </c>
      <c r="X38" s="5">
        <v>35</v>
      </c>
      <c r="Y38" s="5">
        <v>49</v>
      </c>
      <c r="Z38" s="5">
        <v>42</v>
      </c>
      <c r="AA38" s="5">
        <v>35</v>
      </c>
      <c r="AB38" s="5">
        <v>49</v>
      </c>
    </row>
    <row r="39" spans="1:28" hidden="1" x14ac:dyDescent="0.2">
      <c r="A39" s="11" t="s">
        <v>16</v>
      </c>
      <c r="B39" s="11" t="s">
        <v>72</v>
      </c>
      <c r="C39" s="11" t="s">
        <v>80</v>
      </c>
      <c r="D39" s="11" t="s">
        <v>12</v>
      </c>
      <c r="E39" s="11" t="s">
        <v>47</v>
      </c>
      <c r="F39" s="3" t="s">
        <v>32</v>
      </c>
      <c r="G39" s="3" t="s">
        <v>29</v>
      </c>
      <c r="H39" s="3"/>
      <c r="I39" s="3"/>
      <c r="J39" s="3" t="s">
        <v>25</v>
      </c>
      <c r="K39" s="5">
        <v>53</v>
      </c>
      <c r="L39" s="5">
        <v>48</v>
      </c>
      <c r="M39" s="5">
        <v>58</v>
      </c>
      <c r="N39" s="5">
        <v>53</v>
      </c>
      <c r="O39" s="5">
        <v>48</v>
      </c>
      <c r="P39" s="5">
        <v>58</v>
      </c>
      <c r="Q39" s="5">
        <v>53</v>
      </c>
      <c r="R39" s="5">
        <v>48</v>
      </c>
      <c r="S39" s="5">
        <v>58</v>
      </c>
      <c r="T39" s="5">
        <v>53</v>
      </c>
      <c r="U39" s="5">
        <v>48</v>
      </c>
      <c r="V39" s="5">
        <v>58</v>
      </c>
      <c r="W39" s="5">
        <v>53</v>
      </c>
      <c r="X39" s="5">
        <v>48</v>
      </c>
      <c r="Y39" s="5">
        <v>58</v>
      </c>
      <c r="Z39" s="5">
        <v>53</v>
      </c>
      <c r="AA39" s="5">
        <v>48</v>
      </c>
      <c r="AB39" s="5">
        <v>58</v>
      </c>
    </row>
    <row r="40" spans="1:28" hidden="1" x14ac:dyDescent="0.2">
      <c r="A40" s="11" t="s">
        <v>16</v>
      </c>
      <c r="B40" s="11" t="s">
        <v>72</v>
      </c>
      <c r="C40" s="11" t="s">
        <v>63</v>
      </c>
      <c r="D40" s="11" t="s">
        <v>12</v>
      </c>
      <c r="E40" s="11" t="s">
        <v>47</v>
      </c>
      <c r="F40" s="3" t="s">
        <v>32</v>
      </c>
      <c r="G40" s="3" t="s">
        <v>29</v>
      </c>
      <c r="H40" s="3"/>
      <c r="I40" s="3"/>
      <c r="J40" s="3" t="s">
        <v>25</v>
      </c>
      <c r="K40" s="5">
        <v>70</v>
      </c>
      <c r="L40" s="5">
        <v>65</v>
      </c>
      <c r="M40" s="5">
        <v>75</v>
      </c>
      <c r="N40" s="5">
        <v>70</v>
      </c>
      <c r="O40" s="5">
        <v>65</v>
      </c>
      <c r="P40" s="5">
        <v>75</v>
      </c>
      <c r="Q40" s="5">
        <v>70</v>
      </c>
      <c r="R40" s="5">
        <v>65</v>
      </c>
      <c r="S40" s="5">
        <v>75</v>
      </c>
      <c r="T40" s="5">
        <v>70</v>
      </c>
      <c r="U40" s="5">
        <v>65</v>
      </c>
      <c r="V40" s="5">
        <v>75</v>
      </c>
      <c r="W40" s="5">
        <v>70</v>
      </c>
      <c r="X40" s="5">
        <v>65</v>
      </c>
      <c r="Y40" s="5">
        <v>75</v>
      </c>
      <c r="Z40" s="5">
        <v>70</v>
      </c>
      <c r="AA40" s="5">
        <v>65</v>
      </c>
      <c r="AB40" s="5">
        <v>75</v>
      </c>
    </row>
    <row r="41" spans="1:28" hidden="1" x14ac:dyDescent="0.2">
      <c r="A41" s="11" t="s">
        <v>16</v>
      </c>
      <c r="B41" s="11" t="s">
        <v>72</v>
      </c>
      <c r="C41" s="11" t="s">
        <v>64</v>
      </c>
      <c r="D41" s="11" t="s">
        <v>12</v>
      </c>
      <c r="E41" s="11" t="s">
        <v>47</v>
      </c>
      <c r="F41" s="3" t="s">
        <v>32</v>
      </c>
      <c r="G41" s="3" t="s">
        <v>29</v>
      </c>
      <c r="H41" s="3"/>
      <c r="I41" s="3"/>
      <c r="J41" s="3" t="s">
        <v>25</v>
      </c>
      <c r="K41" s="5">
        <v>65</v>
      </c>
      <c r="L41" s="5">
        <v>60</v>
      </c>
      <c r="M41" s="5">
        <v>70</v>
      </c>
      <c r="N41" s="5">
        <v>65</v>
      </c>
      <c r="O41" s="5">
        <v>60</v>
      </c>
      <c r="P41" s="5">
        <v>70</v>
      </c>
      <c r="Q41" s="5">
        <v>65</v>
      </c>
      <c r="R41" s="5">
        <v>60</v>
      </c>
      <c r="S41" s="5">
        <v>70</v>
      </c>
      <c r="T41" s="5">
        <v>65</v>
      </c>
      <c r="U41" s="5">
        <v>60</v>
      </c>
      <c r="V41" s="5">
        <v>70</v>
      </c>
      <c r="W41" s="5">
        <v>65</v>
      </c>
      <c r="X41" s="5">
        <v>60</v>
      </c>
      <c r="Y41" s="5">
        <v>70</v>
      </c>
      <c r="Z41" s="5">
        <v>65</v>
      </c>
      <c r="AA41" s="5">
        <v>60</v>
      </c>
      <c r="AB41" s="5">
        <v>70</v>
      </c>
    </row>
    <row r="42" spans="1:28" hidden="1" x14ac:dyDescent="0.2">
      <c r="A42" s="11" t="s">
        <v>16</v>
      </c>
      <c r="B42" s="11" t="s">
        <v>72</v>
      </c>
      <c r="C42" s="11" t="s">
        <v>65</v>
      </c>
      <c r="D42" s="11" t="s">
        <v>12</v>
      </c>
      <c r="E42" s="11" t="s">
        <v>47</v>
      </c>
      <c r="F42" s="3" t="s">
        <v>32</v>
      </c>
      <c r="G42" s="3" t="s">
        <v>29</v>
      </c>
      <c r="H42" s="3"/>
      <c r="I42" s="3"/>
      <c r="J42" s="3" t="s">
        <v>25</v>
      </c>
      <c r="K42" s="5">
        <v>80</v>
      </c>
      <c r="L42" s="5">
        <v>75</v>
      </c>
      <c r="M42" s="5">
        <v>85</v>
      </c>
      <c r="N42" s="5">
        <v>80</v>
      </c>
      <c r="O42" s="5">
        <v>75</v>
      </c>
      <c r="P42" s="5">
        <v>85</v>
      </c>
      <c r="Q42" s="5">
        <v>80</v>
      </c>
      <c r="R42" s="5">
        <v>75</v>
      </c>
      <c r="S42" s="5">
        <v>85</v>
      </c>
      <c r="T42" s="5">
        <v>80</v>
      </c>
      <c r="U42" s="5">
        <v>75</v>
      </c>
      <c r="V42" s="5">
        <v>85</v>
      </c>
      <c r="W42" s="5">
        <v>80</v>
      </c>
      <c r="X42" s="5">
        <v>75</v>
      </c>
      <c r="Y42" s="5">
        <v>85</v>
      </c>
      <c r="Z42" s="5">
        <v>80</v>
      </c>
      <c r="AA42" s="5">
        <v>75</v>
      </c>
      <c r="AB42" s="5">
        <v>85</v>
      </c>
    </row>
    <row r="43" spans="1:28" hidden="1" x14ac:dyDescent="0.2">
      <c r="A43" s="11" t="s">
        <v>16</v>
      </c>
      <c r="B43" s="11" t="s">
        <v>72</v>
      </c>
      <c r="C43" s="11" t="s">
        <v>66</v>
      </c>
      <c r="D43" s="11" t="s">
        <v>12</v>
      </c>
      <c r="E43" s="11" t="s">
        <v>47</v>
      </c>
      <c r="F43" s="3" t="s">
        <v>32</v>
      </c>
      <c r="G43" s="3" t="s">
        <v>29</v>
      </c>
      <c r="H43" s="3"/>
      <c r="I43" s="3"/>
      <c r="J43" s="3" t="s">
        <v>25</v>
      </c>
      <c r="K43" s="5">
        <v>110</v>
      </c>
      <c r="L43" s="5">
        <v>100</v>
      </c>
      <c r="M43" s="5">
        <v>120</v>
      </c>
      <c r="N43" s="5">
        <v>110</v>
      </c>
      <c r="O43" s="5">
        <v>100</v>
      </c>
      <c r="P43" s="5">
        <v>120</v>
      </c>
      <c r="Q43" s="5">
        <v>110</v>
      </c>
      <c r="R43" s="5">
        <v>100</v>
      </c>
      <c r="S43" s="5">
        <v>120</v>
      </c>
      <c r="T43" s="5">
        <v>110</v>
      </c>
      <c r="U43" s="5">
        <v>100</v>
      </c>
      <c r="V43" s="5">
        <v>120</v>
      </c>
      <c r="W43" s="5">
        <v>110</v>
      </c>
      <c r="X43" s="5">
        <v>100</v>
      </c>
      <c r="Y43" s="5">
        <v>120</v>
      </c>
      <c r="Z43" s="5">
        <v>110</v>
      </c>
      <c r="AA43" s="5">
        <v>100</v>
      </c>
      <c r="AB43" s="5">
        <v>120</v>
      </c>
    </row>
    <row r="44" spans="1:28" hidden="1" x14ac:dyDescent="0.2">
      <c r="A44" s="11" t="s">
        <v>16</v>
      </c>
      <c r="B44" s="11" t="s">
        <v>59</v>
      </c>
      <c r="C44" s="11" t="s">
        <v>69</v>
      </c>
      <c r="D44" s="11" t="s">
        <v>0</v>
      </c>
      <c r="E44" s="11" t="s">
        <v>35</v>
      </c>
      <c r="F44" s="3" t="s">
        <v>32</v>
      </c>
      <c r="G44" s="3" t="s">
        <v>30</v>
      </c>
      <c r="H44" s="3"/>
      <c r="I44" s="3"/>
      <c r="J44" s="3" t="s">
        <v>25</v>
      </c>
      <c r="K44" s="4">
        <f>250/14</f>
        <v>17.857142857142858</v>
      </c>
      <c r="L44" s="4">
        <f t="shared" ref="L44:L53" si="0">K44*0.8</f>
        <v>14.285714285714286</v>
      </c>
      <c r="M44" s="4">
        <f t="shared" ref="M44:M53" si="1">K44*1.2</f>
        <v>21.428571428571427</v>
      </c>
      <c r="N44" s="4">
        <f>250/14</f>
        <v>17.857142857142858</v>
      </c>
      <c r="O44" s="4">
        <f>N44*0.8</f>
        <v>14.285714285714286</v>
      </c>
      <c r="P44" s="4">
        <f>N44*1.2</f>
        <v>21.428571428571427</v>
      </c>
      <c r="Q44" s="4">
        <f>250/14</f>
        <v>17.857142857142858</v>
      </c>
      <c r="R44" s="4">
        <f>Q44*0.8</f>
        <v>14.285714285714286</v>
      </c>
      <c r="S44" s="4">
        <f>Q44*1.2</f>
        <v>21.428571428571427</v>
      </c>
      <c r="T44" s="4">
        <f>250/14</f>
        <v>17.857142857142858</v>
      </c>
      <c r="U44" s="4">
        <f>T44*0.8</f>
        <v>14.285714285714286</v>
      </c>
      <c r="V44" s="4">
        <f>T44*1.2</f>
        <v>21.428571428571427</v>
      </c>
      <c r="W44" s="4">
        <f>250/14</f>
        <v>17.857142857142858</v>
      </c>
      <c r="X44" s="4">
        <f>W44*0.8</f>
        <v>14.285714285714286</v>
      </c>
      <c r="Y44" s="4">
        <f>W44*1.2</f>
        <v>21.428571428571427</v>
      </c>
      <c r="Z44" s="4">
        <f>250/14</f>
        <v>17.857142857142858</v>
      </c>
      <c r="AA44" s="4">
        <f>Z44*0.8</f>
        <v>14.285714285714286</v>
      </c>
      <c r="AB44" s="4">
        <f>Z44*1.2</f>
        <v>21.428571428571427</v>
      </c>
    </row>
    <row r="45" spans="1:28" hidden="1" x14ac:dyDescent="0.2">
      <c r="A45" s="11" t="s">
        <v>16</v>
      </c>
      <c r="B45" s="3" t="s">
        <v>55</v>
      </c>
      <c r="C45" s="11" t="s">
        <v>56</v>
      </c>
      <c r="D45" s="11" t="s">
        <v>0</v>
      </c>
      <c r="E45" s="11" t="s">
        <v>35</v>
      </c>
      <c r="F45" s="3" t="s">
        <v>32</v>
      </c>
      <c r="G45" s="3" t="s">
        <v>30</v>
      </c>
      <c r="H45" s="3"/>
      <c r="I45" s="3" t="s">
        <v>184</v>
      </c>
      <c r="J45" s="3" t="s">
        <v>25</v>
      </c>
      <c r="K45" s="4">
        <f>200/12</f>
        <v>16.666666666666668</v>
      </c>
      <c r="L45" s="4">
        <f t="shared" ref="L45" si="2">K45*0.8</f>
        <v>13.333333333333336</v>
      </c>
      <c r="M45" s="4">
        <f t="shared" ref="M45" si="3">K45*1.2</f>
        <v>20</v>
      </c>
      <c r="N45" s="4">
        <f>200/12</f>
        <v>16.666666666666668</v>
      </c>
      <c r="O45" s="4">
        <f>N45*0.8</f>
        <v>13.333333333333336</v>
      </c>
      <c r="P45" s="4">
        <f>N45*1.2</f>
        <v>20</v>
      </c>
      <c r="Q45" s="4">
        <f>200/12</f>
        <v>16.666666666666668</v>
      </c>
      <c r="R45" s="4">
        <f>Q45*0.8</f>
        <v>13.333333333333336</v>
      </c>
      <c r="S45" s="4">
        <f>Q45*1.2</f>
        <v>20</v>
      </c>
      <c r="T45" s="4">
        <f>200/12</f>
        <v>16.666666666666668</v>
      </c>
      <c r="U45" s="4">
        <f>T45*0.8</f>
        <v>13.333333333333336</v>
      </c>
      <c r="V45" s="4">
        <f>T45*1.2</f>
        <v>20</v>
      </c>
      <c r="W45" s="4">
        <f>200/12</f>
        <v>16.666666666666668</v>
      </c>
      <c r="X45" s="4">
        <f>W45*0.8</f>
        <v>13.333333333333336</v>
      </c>
      <c r="Y45" s="4">
        <f>W45*1.2</f>
        <v>20</v>
      </c>
      <c r="Z45" s="4">
        <f>200/12</f>
        <v>16.666666666666668</v>
      </c>
      <c r="AA45" s="4">
        <f>Z45*0.8</f>
        <v>13.333333333333336</v>
      </c>
      <c r="AB45" s="4">
        <f>Z45*1.2</f>
        <v>20</v>
      </c>
    </row>
    <row r="46" spans="1:28" hidden="1" x14ac:dyDescent="0.2">
      <c r="A46" s="11" t="s">
        <v>16</v>
      </c>
      <c r="B46" s="3" t="s">
        <v>59</v>
      </c>
      <c r="C46" s="11" t="s">
        <v>56</v>
      </c>
      <c r="D46" s="11" t="s">
        <v>0</v>
      </c>
      <c r="E46" s="11" t="s">
        <v>35</v>
      </c>
      <c r="F46" s="3" t="s">
        <v>32</v>
      </c>
      <c r="G46" s="3" t="s">
        <v>30</v>
      </c>
      <c r="H46" s="3"/>
      <c r="I46" s="3"/>
      <c r="J46" s="3" t="s">
        <v>25</v>
      </c>
      <c r="K46" s="4">
        <f>250/23</f>
        <v>10.869565217391305</v>
      </c>
      <c r="L46" s="4">
        <f t="shared" si="0"/>
        <v>8.6956521739130448</v>
      </c>
      <c r="M46" s="4">
        <f t="shared" si="1"/>
        <v>13.043478260869565</v>
      </c>
      <c r="N46" s="4">
        <f>250/23</f>
        <v>10.869565217391305</v>
      </c>
      <c r="O46" s="4">
        <f>N46*0.8</f>
        <v>8.6956521739130448</v>
      </c>
      <c r="P46" s="4">
        <f>N46*1.2</f>
        <v>13.043478260869565</v>
      </c>
      <c r="Q46" s="4">
        <f>250/23</f>
        <v>10.869565217391305</v>
      </c>
      <c r="R46" s="4">
        <f>Q46*0.8</f>
        <v>8.6956521739130448</v>
      </c>
      <c r="S46" s="4">
        <f>Q46*1.2</f>
        <v>13.043478260869565</v>
      </c>
      <c r="T46" s="4">
        <f>250/23</f>
        <v>10.869565217391305</v>
      </c>
      <c r="U46" s="4">
        <f>T46*0.8</f>
        <v>8.6956521739130448</v>
      </c>
      <c r="V46" s="4">
        <f>T46*1.2</f>
        <v>13.043478260869565</v>
      </c>
      <c r="W46" s="4">
        <f>250/23</f>
        <v>10.869565217391305</v>
      </c>
      <c r="X46" s="4">
        <f>W46*0.8</f>
        <v>8.6956521739130448</v>
      </c>
      <c r="Y46" s="4">
        <f>W46*1.2</f>
        <v>13.043478260869565</v>
      </c>
      <c r="Z46" s="4">
        <f>250/23</f>
        <v>10.869565217391305</v>
      </c>
      <c r="AA46" s="4">
        <f>Z46*0.8</f>
        <v>8.6956521739130448</v>
      </c>
      <c r="AB46" s="4">
        <f>Z46*1.2</f>
        <v>13.043478260869565</v>
      </c>
    </row>
    <row r="47" spans="1:28" hidden="1" x14ac:dyDescent="0.2">
      <c r="A47" s="11" t="s">
        <v>16</v>
      </c>
      <c r="B47" s="3" t="s">
        <v>59</v>
      </c>
      <c r="C47" s="11" t="s">
        <v>62</v>
      </c>
      <c r="D47" s="11" t="s">
        <v>0</v>
      </c>
      <c r="E47" s="11" t="s">
        <v>35</v>
      </c>
      <c r="F47" s="3" t="s">
        <v>32</v>
      </c>
      <c r="G47" s="3" t="s">
        <v>30</v>
      </c>
      <c r="H47" s="3"/>
      <c r="I47" s="3"/>
      <c r="J47" s="3" t="s">
        <v>25</v>
      </c>
      <c r="K47" s="4">
        <f>500/27</f>
        <v>18.518518518518519</v>
      </c>
      <c r="L47" s="4">
        <f t="shared" si="0"/>
        <v>14.814814814814817</v>
      </c>
      <c r="M47" s="4">
        <f t="shared" si="1"/>
        <v>22.222222222222221</v>
      </c>
      <c r="N47" s="4">
        <f t="shared" ref="N47" si="4">500/27</f>
        <v>18.518518518518519</v>
      </c>
      <c r="O47" s="4">
        <f t="shared" ref="O47" si="5">N47*0.8</f>
        <v>14.814814814814817</v>
      </c>
      <c r="P47" s="4">
        <f t="shared" ref="P47:P59" si="6">N47*1.2</f>
        <v>22.222222222222221</v>
      </c>
      <c r="Q47" s="4">
        <f t="shared" ref="Q47" si="7">500/27</f>
        <v>18.518518518518519</v>
      </c>
      <c r="R47" s="4">
        <f t="shared" ref="R47" si="8">Q47*0.8</f>
        <v>14.814814814814817</v>
      </c>
      <c r="S47" s="4">
        <f t="shared" ref="S47:S59" si="9">Q47*1.2</f>
        <v>22.222222222222221</v>
      </c>
      <c r="T47" s="4">
        <f t="shared" ref="T47" si="10">500/27</f>
        <v>18.518518518518519</v>
      </c>
      <c r="U47" s="4">
        <f t="shared" ref="U47" si="11">T47*0.8</f>
        <v>14.814814814814817</v>
      </c>
      <c r="V47" s="4">
        <f t="shared" ref="V47:V59" si="12">T47*1.2</f>
        <v>22.222222222222221</v>
      </c>
      <c r="W47" s="4">
        <f t="shared" ref="W47" si="13">500/27</f>
        <v>18.518518518518519</v>
      </c>
      <c r="X47" s="4">
        <f t="shared" ref="X47" si="14">W47*0.8</f>
        <v>14.814814814814817</v>
      </c>
      <c r="Y47" s="4">
        <f t="shared" ref="Y47:Y59" si="15">W47*1.2</f>
        <v>22.222222222222221</v>
      </c>
      <c r="Z47" s="4">
        <f t="shared" ref="Z47" si="16">500/27</f>
        <v>18.518518518518519</v>
      </c>
      <c r="AA47" s="4">
        <f t="shared" ref="AA47" si="17">Z47*0.8</f>
        <v>14.814814814814817</v>
      </c>
      <c r="AB47" s="4">
        <f t="shared" ref="AB47:AB59" si="18">Z47*1.2</f>
        <v>22.222222222222221</v>
      </c>
    </row>
    <row r="48" spans="1:28" hidden="1" x14ac:dyDescent="0.2">
      <c r="A48" s="11" t="s">
        <v>16</v>
      </c>
      <c r="B48" s="3" t="s">
        <v>59</v>
      </c>
      <c r="C48" s="11" t="s">
        <v>77</v>
      </c>
      <c r="D48" s="11" t="s">
        <v>0</v>
      </c>
      <c r="E48" s="11" t="s">
        <v>35</v>
      </c>
      <c r="F48" s="3" t="s">
        <v>32</v>
      </c>
      <c r="G48" s="3" t="s">
        <v>30</v>
      </c>
      <c r="H48" s="3"/>
      <c r="I48" s="3"/>
      <c r="J48" s="3" t="s">
        <v>25</v>
      </c>
      <c r="K48" s="4">
        <f>250/45</f>
        <v>5.5555555555555554</v>
      </c>
      <c r="L48" s="4">
        <f t="shared" si="0"/>
        <v>4.4444444444444446</v>
      </c>
      <c r="M48" s="4">
        <f t="shared" si="1"/>
        <v>6.6666666666666661</v>
      </c>
      <c r="N48" s="4">
        <f t="shared" ref="N48" si="19">250/45</f>
        <v>5.5555555555555554</v>
      </c>
      <c r="O48" s="4">
        <f t="shared" ref="O48" si="20">N48*0.8</f>
        <v>4.4444444444444446</v>
      </c>
      <c r="P48" s="4">
        <f t="shared" si="6"/>
        <v>6.6666666666666661</v>
      </c>
      <c r="Q48" s="4">
        <f t="shared" ref="Q48" si="21">250/45</f>
        <v>5.5555555555555554</v>
      </c>
      <c r="R48" s="4">
        <f t="shared" ref="R48" si="22">Q48*0.8</f>
        <v>4.4444444444444446</v>
      </c>
      <c r="S48" s="4">
        <f t="shared" si="9"/>
        <v>6.6666666666666661</v>
      </c>
      <c r="T48" s="4">
        <f t="shared" ref="T48" si="23">250/45</f>
        <v>5.5555555555555554</v>
      </c>
      <c r="U48" s="4">
        <f t="shared" ref="U48" si="24">T48*0.8</f>
        <v>4.4444444444444446</v>
      </c>
      <c r="V48" s="4">
        <f t="shared" si="12"/>
        <v>6.6666666666666661</v>
      </c>
      <c r="W48" s="4">
        <f t="shared" ref="W48" si="25">250/45</f>
        <v>5.5555555555555554</v>
      </c>
      <c r="X48" s="4">
        <f t="shared" ref="X48" si="26">W48*0.8</f>
        <v>4.4444444444444446</v>
      </c>
      <c r="Y48" s="4">
        <f t="shared" si="15"/>
        <v>6.6666666666666661</v>
      </c>
      <c r="Z48" s="4">
        <f t="shared" ref="Z48" si="27">250/45</f>
        <v>5.5555555555555554</v>
      </c>
      <c r="AA48" s="4">
        <f t="shared" ref="AA48" si="28">Z48*0.8</f>
        <v>4.4444444444444446</v>
      </c>
      <c r="AB48" s="4">
        <f t="shared" si="18"/>
        <v>6.6666666666666661</v>
      </c>
    </row>
    <row r="49" spans="1:28" hidden="1" x14ac:dyDescent="0.2">
      <c r="A49" s="11" t="s">
        <v>16</v>
      </c>
      <c r="B49" s="11" t="s">
        <v>79</v>
      </c>
      <c r="C49" s="11" t="s">
        <v>78</v>
      </c>
      <c r="D49" s="11" t="s">
        <v>0</v>
      </c>
      <c r="E49" s="11" t="s">
        <v>35</v>
      </c>
      <c r="F49" s="3" t="s">
        <v>32</v>
      </c>
      <c r="G49" s="3" t="s">
        <v>30</v>
      </c>
      <c r="H49" s="3"/>
      <c r="I49" s="3"/>
      <c r="J49" s="3" t="s">
        <v>25</v>
      </c>
      <c r="K49" s="4">
        <f>2500/65</f>
        <v>38.46153846153846</v>
      </c>
      <c r="L49" s="4">
        <f t="shared" si="0"/>
        <v>30.76923076923077</v>
      </c>
      <c r="M49" s="4">
        <f t="shared" si="1"/>
        <v>46.153846153846153</v>
      </c>
      <c r="N49" s="4">
        <f t="shared" ref="N49" si="29">2500/65</f>
        <v>38.46153846153846</v>
      </c>
      <c r="O49" s="4">
        <f t="shared" ref="O49" si="30">N49*0.8</f>
        <v>30.76923076923077</v>
      </c>
      <c r="P49" s="4">
        <f t="shared" si="6"/>
        <v>46.153846153846153</v>
      </c>
      <c r="Q49" s="4">
        <f t="shared" ref="Q49" si="31">2500/65</f>
        <v>38.46153846153846</v>
      </c>
      <c r="R49" s="4">
        <f t="shared" ref="R49" si="32">Q49*0.8</f>
        <v>30.76923076923077</v>
      </c>
      <c r="S49" s="4">
        <f t="shared" si="9"/>
        <v>46.153846153846153</v>
      </c>
      <c r="T49" s="4">
        <f t="shared" ref="T49" si="33">2500/65</f>
        <v>38.46153846153846</v>
      </c>
      <c r="U49" s="4">
        <f t="shared" ref="U49" si="34">T49*0.8</f>
        <v>30.76923076923077</v>
      </c>
      <c r="V49" s="4">
        <f t="shared" si="12"/>
        <v>46.153846153846153</v>
      </c>
      <c r="W49" s="4">
        <f t="shared" ref="W49" si="35">2500/65</f>
        <v>38.46153846153846</v>
      </c>
      <c r="X49" s="4">
        <f t="shared" ref="X49" si="36">W49*0.8</f>
        <v>30.76923076923077</v>
      </c>
      <c r="Y49" s="4">
        <f t="shared" si="15"/>
        <v>46.153846153846153</v>
      </c>
      <c r="Z49" s="4">
        <f t="shared" ref="Z49" si="37">2500/65</f>
        <v>38.46153846153846</v>
      </c>
      <c r="AA49" s="4">
        <f t="shared" ref="AA49" si="38">Z49*0.8</f>
        <v>30.76923076923077</v>
      </c>
      <c r="AB49" s="4">
        <f t="shared" si="18"/>
        <v>46.153846153846153</v>
      </c>
    </row>
    <row r="50" spans="1:28" hidden="1" x14ac:dyDescent="0.2">
      <c r="A50" s="11" t="s">
        <v>16</v>
      </c>
      <c r="B50" s="11" t="s">
        <v>79</v>
      </c>
      <c r="C50" s="11" t="s">
        <v>80</v>
      </c>
      <c r="D50" s="11" t="s">
        <v>0</v>
      </c>
      <c r="E50" s="11" t="s">
        <v>35</v>
      </c>
      <c r="F50" s="3" t="s">
        <v>32</v>
      </c>
      <c r="G50" s="3" t="s">
        <v>30</v>
      </c>
      <c r="H50" s="3"/>
      <c r="I50" s="3"/>
      <c r="J50" s="3" t="s">
        <v>25</v>
      </c>
      <c r="K50" s="4">
        <f>2800/94</f>
        <v>29.787234042553191</v>
      </c>
      <c r="L50" s="4">
        <f t="shared" si="0"/>
        <v>23.829787234042556</v>
      </c>
      <c r="M50" s="4">
        <f t="shared" si="1"/>
        <v>35.744680851063826</v>
      </c>
      <c r="N50" s="4">
        <f t="shared" ref="N50" si="39">2800/94</f>
        <v>29.787234042553191</v>
      </c>
      <c r="O50" s="4">
        <f t="shared" ref="O50" si="40">N50*0.8</f>
        <v>23.829787234042556</v>
      </c>
      <c r="P50" s="4">
        <f t="shared" si="6"/>
        <v>35.744680851063826</v>
      </c>
      <c r="Q50" s="4">
        <f t="shared" ref="Q50" si="41">2800/94</f>
        <v>29.787234042553191</v>
      </c>
      <c r="R50" s="4">
        <f t="shared" ref="R50" si="42">Q50*0.8</f>
        <v>23.829787234042556</v>
      </c>
      <c r="S50" s="4">
        <f t="shared" si="9"/>
        <v>35.744680851063826</v>
      </c>
      <c r="T50" s="4">
        <f t="shared" ref="T50" si="43">2800/94</f>
        <v>29.787234042553191</v>
      </c>
      <c r="U50" s="4">
        <f t="shared" ref="U50" si="44">T50*0.8</f>
        <v>23.829787234042556</v>
      </c>
      <c r="V50" s="4">
        <f t="shared" si="12"/>
        <v>35.744680851063826</v>
      </c>
      <c r="W50" s="4">
        <f t="shared" ref="W50" si="45">2800/94</f>
        <v>29.787234042553191</v>
      </c>
      <c r="X50" s="4">
        <f t="shared" ref="X50" si="46">W50*0.8</f>
        <v>23.829787234042556</v>
      </c>
      <c r="Y50" s="4">
        <f t="shared" si="15"/>
        <v>35.744680851063826</v>
      </c>
      <c r="Z50" s="4">
        <f t="shared" ref="Z50" si="47">2800/94</f>
        <v>29.787234042553191</v>
      </c>
      <c r="AA50" s="4">
        <f t="shared" ref="AA50" si="48">Z50*0.8</f>
        <v>23.829787234042556</v>
      </c>
      <c r="AB50" s="4">
        <f t="shared" si="18"/>
        <v>35.744680851063826</v>
      </c>
    </row>
    <row r="51" spans="1:28" hidden="1" x14ac:dyDescent="0.2">
      <c r="A51" s="11" t="s">
        <v>16</v>
      </c>
      <c r="B51" s="11" t="s">
        <v>59</v>
      </c>
      <c r="C51" s="11" t="s">
        <v>80</v>
      </c>
      <c r="D51" s="11" t="s">
        <v>0</v>
      </c>
      <c r="E51" s="11" t="s">
        <v>35</v>
      </c>
      <c r="F51" s="3" t="s">
        <v>32</v>
      </c>
      <c r="G51" s="3" t="s">
        <v>30</v>
      </c>
      <c r="H51" s="3"/>
      <c r="I51" s="3"/>
      <c r="J51" s="3" t="s">
        <v>25</v>
      </c>
      <c r="K51" s="4">
        <f>2600/101</f>
        <v>25.742574257425744</v>
      </c>
      <c r="L51" s="4">
        <f t="shared" si="0"/>
        <v>20.594059405940598</v>
      </c>
      <c r="M51" s="4">
        <f t="shared" si="1"/>
        <v>30.89108910891089</v>
      </c>
      <c r="N51" s="4">
        <f t="shared" ref="N51" si="49">2600/101</f>
        <v>25.742574257425744</v>
      </c>
      <c r="O51" s="4">
        <f t="shared" ref="O51" si="50">N51*0.8</f>
        <v>20.594059405940598</v>
      </c>
      <c r="P51" s="4">
        <f t="shared" si="6"/>
        <v>30.89108910891089</v>
      </c>
      <c r="Q51" s="4">
        <f t="shared" ref="Q51" si="51">2600/101</f>
        <v>25.742574257425744</v>
      </c>
      <c r="R51" s="4">
        <f t="shared" ref="R51" si="52">Q51*0.8</f>
        <v>20.594059405940598</v>
      </c>
      <c r="S51" s="4">
        <f t="shared" si="9"/>
        <v>30.89108910891089</v>
      </c>
      <c r="T51" s="4">
        <f t="shared" ref="T51" si="53">2600/101</f>
        <v>25.742574257425744</v>
      </c>
      <c r="U51" s="4">
        <f t="shared" ref="U51" si="54">T51*0.8</f>
        <v>20.594059405940598</v>
      </c>
      <c r="V51" s="4">
        <f t="shared" si="12"/>
        <v>30.89108910891089</v>
      </c>
      <c r="W51" s="4">
        <f t="shared" ref="W51" si="55">2600/101</f>
        <v>25.742574257425744</v>
      </c>
      <c r="X51" s="4">
        <f t="shared" ref="X51" si="56">W51*0.8</f>
        <v>20.594059405940598</v>
      </c>
      <c r="Y51" s="4">
        <f t="shared" si="15"/>
        <v>30.89108910891089</v>
      </c>
      <c r="Z51" s="4">
        <f t="shared" ref="Z51" si="57">2600/101</f>
        <v>25.742574257425744</v>
      </c>
      <c r="AA51" s="4">
        <f t="shared" ref="AA51" si="58">Z51*0.8</f>
        <v>20.594059405940598</v>
      </c>
      <c r="AB51" s="4">
        <f t="shared" si="18"/>
        <v>30.89108910891089</v>
      </c>
    </row>
    <row r="52" spans="1:28" hidden="1" x14ac:dyDescent="0.2">
      <c r="A52" s="11" t="s">
        <v>16</v>
      </c>
      <c r="B52" s="11" t="s">
        <v>79</v>
      </c>
      <c r="C52" s="11" t="s">
        <v>63</v>
      </c>
      <c r="D52" s="11" t="s">
        <v>0</v>
      </c>
      <c r="E52" s="11" t="s">
        <v>35</v>
      </c>
      <c r="F52" s="3" t="s">
        <v>32</v>
      </c>
      <c r="G52" s="3" t="s">
        <v>30</v>
      </c>
      <c r="H52" s="3"/>
      <c r="I52" s="3"/>
      <c r="J52" s="3" t="s">
        <v>25</v>
      </c>
      <c r="K52" s="4">
        <f>8800/130</f>
        <v>67.692307692307693</v>
      </c>
      <c r="L52" s="4">
        <f t="shared" si="0"/>
        <v>54.15384615384616</v>
      </c>
      <c r="M52" s="4">
        <f t="shared" si="1"/>
        <v>81.230769230769226</v>
      </c>
      <c r="N52" s="4">
        <f t="shared" ref="N52" si="59">8800/130</f>
        <v>67.692307692307693</v>
      </c>
      <c r="O52" s="4">
        <f t="shared" ref="O52" si="60">N52*0.8</f>
        <v>54.15384615384616</v>
      </c>
      <c r="P52" s="4">
        <f t="shared" si="6"/>
        <v>81.230769230769226</v>
      </c>
      <c r="Q52" s="4">
        <f t="shared" ref="Q52" si="61">8800/130</f>
        <v>67.692307692307693</v>
      </c>
      <c r="R52" s="4">
        <f t="shared" ref="R52" si="62">Q52*0.8</f>
        <v>54.15384615384616</v>
      </c>
      <c r="S52" s="4">
        <f t="shared" si="9"/>
        <v>81.230769230769226</v>
      </c>
      <c r="T52" s="4">
        <f t="shared" ref="T52" si="63">8800/130</f>
        <v>67.692307692307693</v>
      </c>
      <c r="U52" s="4">
        <f t="shared" ref="U52" si="64">T52*0.8</f>
        <v>54.15384615384616</v>
      </c>
      <c r="V52" s="4">
        <f t="shared" si="12"/>
        <v>81.230769230769226</v>
      </c>
      <c r="W52" s="4">
        <f t="shared" ref="W52" si="65">8800/130</f>
        <v>67.692307692307693</v>
      </c>
      <c r="X52" s="4">
        <f t="shared" ref="X52" si="66">W52*0.8</f>
        <v>54.15384615384616</v>
      </c>
      <c r="Y52" s="4">
        <f t="shared" si="15"/>
        <v>81.230769230769226</v>
      </c>
      <c r="Z52" s="4">
        <f t="shared" ref="Z52" si="67">8800/130</f>
        <v>67.692307692307693</v>
      </c>
      <c r="AA52" s="4">
        <f t="shared" ref="AA52" si="68">Z52*0.8</f>
        <v>54.15384615384616</v>
      </c>
      <c r="AB52" s="4">
        <f t="shared" si="18"/>
        <v>81.230769230769226</v>
      </c>
    </row>
    <row r="53" spans="1:28" hidden="1" x14ac:dyDescent="0.2">
      <c r="A53" s="11" t="s">
        <v>16</v>
      </c>
      <c r="B53" s="11" t="s">
        <v>59</v>
      </c>
      <c r="C53" s="11" t="s">
        <v>63</v>
      </c>
      <c r="D53" s="11" t="s">
        <v>0</v>
      </c>
      <c r="E53" s="11" t="s">
        <v>35</v>
      </c>
      <c r="F53" s="3" t="s">
        <v>32</v>
      </c>
      <c r="G53" s="3" t="s">
        <v>30</v>
      </c>
      <c r="H53" s="3"/>
      <c r="I53" s="3"/>
      <c r="J53" s="3" t="s">
        <v>25</v>
      </c>
      <c r="K53" s="4">
        <f>6100/131</f>
        <v>46.564885496183209</v>
      </c>
      <c r="L53" s="4">
        <f t="shared" si="0"/>
        <v>37.251908396946568</v>
      </c>
      <c r="M53" s="4">
        <f t="shared" si="1"/>
        <v>55.877862595419849</v>
      </c>
      <c r="N53" s="4">
        <f t="shared" ref="N53" si="69">6100/131</f>
        <v>46.564885496183209</v>
      </c>
      <c r="O53" s="4">
        <f t="shared" ref="O53:AA59" si="70">N53*0.8</f>
        <v>37.251908396946568</v>
      </c>
      <c r="P53" s="4">
        <f t="shared" si="6"/>
        <v>55.877862595419849</v>
      </c>
      <c r="Q53" s="4">
        <f t="shared" ref="Q53" si="71">6100/131</f>
        <v>46.564885496183209</v>
      </c>
      <c r="R53" s="4">
        <f t="shared" ref="R53" si="72">Q53*0.8</f>
        <v>37.251908396946568</v>
      </c>
      <c r="S53" s="4">
        <f t="shared" si="9"/>
        <v>55.877862595419849</v>
      </c>
      <c r="T53" s="4">
        <f t="shared" ref="T53" si="73">6100/131</f>
        <v>46.564885496183209</v>
      </c>
      <c r="U53" s="4">
        <f t="shared" ref="U53" si="74">T53*0.8</f>
        <v>37.251908396946568</v>
      </c>
      <c r="V53" s="4">
        <f t="shared" si="12"/>
        <v>55.877862595419849</v>
      </c>
      <c r="W53" s="4">
        <f t="shared" ref="W53" si="75">6100/131</f>
        <v>46.564885496183209</v>
      </c>
      <c r="X53" s="4">
        <f t="shared" ref="X53" si="76">W53*0.8</f>
        <v>37.251908396946568</v>
      </c>
      <c r="Y53" s="4">
        <f t="shared" si="15"/>
        <v>55.877862595419849</v>
      </c>
      <c r="Z53" s="4">
        <f t="shared" ref="Z53" si="77">6100/131</f>
        <v>46.564885496183209</v>
      </c>
      <c r="AA53" s="4">
        <f t="shared" ref="AA53" si="78">Z53*0.8</f>
        <v>37.251908396946568</v>
      </c>
      <c r="AB53" s="4">
        <f t="shared" si="18"/>
        <v>55.877862595419849</v>
      </c>
    </row>
    <row r="54" spans="1:28" hidden="1" x14ac:dyDescent="0.2">
      <c r="A54" s="11" t="s">
        <v>16</v>
      </c>
      <c r="B54" s="11" t="s">
        <v>79</v>
      </c>
      <c r="C54" s="11" t="s">
        <v>64</v>
      </c>
      <c r="D54" s="11" t="s">
        <v>0</v>
      </c>
      <c r="E54" s="11" t="s">
        <v>35</v>
      </c>
      <c r="F54" s="3" t="s">
        <v>32</v>
      </c>
      <c r="G54" s="3" t="s">
        <v>30</v>
      </c>
      <c r="H54" s="3"/>
      <c r="I54" s="3"/>
      <c r="J54" s="3" t="s">
        <v>25</v>
      </c>
      <c r="K54" s="4">
        <f>9000/122</f>
        <v>73.770491803278688</v>
      </c>
      <c r="L54" s="4">
        <f t="shared" ref="L54:L59" si="79">K54*0.8</f>
        <v>59.016393442622956</v>
      </c>
      <c r="M54" s="4">
        <f t="shared" ref="M54:M59" si="80">K54*1.2</f>
        <v>88.52459016393442</v>
      </c>
      <c r="N54" s="4">
        <f t="shared" ref="N54" si="81">9000/122</f>
        <v>73.770491803278688</v>
      </c>
      <c r="O54" s="4">
        <f t="shared" si="70"/>
        <v>59.016393442622956</v>
      </c>
      <c r="P54" s="4">
        <f t="shared" si="6"/>
        <v>88.52459016393442</v>
      </c>
      <c r="Q54" s="4">
        <f t="shared" ref="Q54" si="82">9000/122</f>
        <v>73.770491803278688</v>
      </c>
      <c r="R54" s="4">
        <f t="shared" si="70"/>
        <v>59.016393442622956</v>
      </c>
      <c r="S54" s="4">
        <f t="shared" si="9"/>
        <v>88.52459016393442</v>
      </c>
      <c r="T54" s="4">
        <f t="shared" ref="T54" si="83">9000/122</f>
        <v>73.770491803278688</v>
      </c>
      <c r="U54" s="4">
        <f t="shared" si="70"/>
        <v>59.016393442622956</v>
      </c>
      <c r="V54" s="4">
        <f t="shared" si="12"/>
        <v>88.52459016393442</v>
      </c>
      <c r="W54" s="4">
        <f t="shared" ref="W54" si="84">9000/122</f>
        <v>73.770491803278688</v>
      </c>
      <c r="X54" s="4">
        <f t="shared" si="70"/>
        <v>59.016393442622956</v>
      </c>
      <c r="Y54" s="4">
        <f t="shared" si="15"/>
        <v>88.52459016393442</v>
      </c>
      <c r="Z54" s="4">
        <f t="shared" ref="Z54" si="85">9000/122</f>
        <v>73.770491803278688</v>
      </c>
      <c r="AA54" s="4">
        <f t="shared" si="70"/>
        <v>59.016393442622956</v>
      </c>
      <c r="AB54" s="4">
        <f t="shared" si="18"/>
        <v>88.52459016393442</v>
      </c>
    </row>
    <row r="55" spans="1:28" hidden="1" x14ac:dyDescent="0.2">
      <c r="A55" s="11" t="s">
        <v>16</v>
      </c>
      <c r="B55" s="11" t="s">
        <v>59</v>
      </c>
      <c r="C55" s="11" t="s">
        <v>64</v>
      </c>
      <c r="D55" s="11" t="s">
        <v>0</v>
      </c>
      <c r="E55" s="11" t="s">
        <v>35</v>
      </c>
      <c r="F55" s="3" t="s">
        <v>32</v>
      </c>
      <c r="G55" s="3" t="s">
        <v>30</v>
      </c>
      <c r="H55" s="3"/>
      <c r="I55" s="3"/>
      <c r="J55" s="3" t="s">
        <v>25</v>
      </c>
      <c r="K55" s="4">
        <f>4700/105</f>
        <v>44.761904761904759</v>
      </c>
      <c r="L55" s="4">
        <f t="shared" si="79"/>
        <v>35.80952380952381</v>
      </c>
      <c r="M55" s="4">
        <f t="shared" si="80"/>
        <v>53.714285714285708</v>
      </c>
      <c r="N55" s="4">
        <f t="shared" ref="N55" si="86">4700/105</f>
        <v>44.761904761904759</v>
      </c>
      <c r="O55" s="4">
        <f t="shared" si="70"/>
        <v>35.80952380952381</v>
      </c>
      <c r="P55" s="4">
        <f t="shared" si="6"/>
        <v>53.714285714285708</v>
      </c>
      <c r="Q55" s="4">
        <f t="shared" ref="Q55" si="87">4700/105</f>
        <v>44.761904761904759</v>
      </c>
      <c r="R55" s="4">
        <f t="shared" si="70"/>
        <v>35.80952380952381</v>
      </c>
      <c r="S55" s="4">
        <f t="shared" si="9"/>
        <v>53.714285714285708</v>
      </c>
      <c r="T55" s="4">
        <f t="shared" ref="T55" si="88">4700/105</f>
        <v>44.761904761904759</v>
      </c>
      <c r="U55" s="4">
        <f t="shared" si="70"/>
        <v>35.80952380952381</v>
      </c>
      <c r="V55" s="4">
        <f t="shared" si="12"/>
        <v>53.714285714285708</v>
      </c>
      <c r="W55" s="4">
        <f t="shared" ref="W55" si="89">4700/105</f>
        <v>44.761904761904759</v>
      </c>
      <c r="X55" s="4">
        <f t="shared" si="70"/>
        <v>35.80952380952381</v>
      </c>
      <c r="Y55" s="4">
        <f t="shared" si="15"/>
        <v>53.714285714285708</v>
      </c>
      <c r="Z55" s="4">
        <f t="shared" ref="Z55" si="90">4700/105</f>
        <v>44.761904761904759</v>
      </c>
      <c r="AA55" s="4">
        <f t="shared" si="70"/>
        <v>35.80952380952381</v>
      </c>
      <c r="AB55" s="4">
        <f t="shared" si="18"/>
        <v>53.714285714285708</v>
      </c>
    </row>
    <row r="56" spans="1:28" hidden="1" x14ac:dyDescent="0.2">
      <c r="A56" s="11" t="s">
        <v>16</v>
      </c>
      <c r="B56" s="11" t="s">
        <v>79</v>
      </c>
      <c r="C56" s="11" t="s">
        <v>65</v>
      </c>
      <c r="D56" s="11" t="s">
        <v>0</v>
      </c>
      <c r="E56" s="11" t="s">
        <v>35</v>
      </c>
      <c r="F56" s="3" t="s">
        <v>32</v>
      </c>
      <c r="G56" s="3" t="s">
        <v>30</v>
      </c>
      <c r="H56" s="3"/>
      <c r="I56" s="3"/>
      <c r="J56" s="3" t="s">
        <v>25</v>
      </c>
      <c r="K56" s="4">
        <f>20000/160</f>
        <v>125</v>
      </c>
      <c r="L56" s="4">
        <f t="shared" si="79"/>
        <v>100</v>
      </c>
      <c r="M56" s="4">
        <f t="shared" si="80"/>
        <v>150</v>
      </c>
      <c r="N56" s="4">
        <f t="shared" ref="N56" si="91">20000/160</f>
        <v>125</v>
      </c>
      <c r="O56" s="4">
        <f t="shared" si="70"/>
        <v>100</v>
      </c>
      <c r="P56" s="4">
        <f t="shared" si="6"/>
        <v>150</v>
      </c>
      <c r="Q56" s="4">
        <f t="shared" ref="Q56" si="92">20000/160</f>
        <v>125</v>
      </c>
      <c r="R56" s="4">
        <f t="shared" si="70"/>
        <v>100</v>
      </c>
      <c r="S56" s="4">
        <f t="shared" si="9"/>
        <v>150</v>
      </c>
      <c r="T56" s="4">
        <f t="shared" ref="T56" si="93">20000/160</f>
        <v>125</v>
      </c>
      <c r="U56" s="4">
        <f t="shared" si="70"/>
        <v>100</v>
      </c>
      <c r="V56" s="4">
        <f t="shared" si="12"/>
        <v>150</v>
      </c>
      <c r="W56" s="4">
        <f t="shared" ref="W56" si="94">20000/160</f>
        <v>125</v>
      </c>
      <c r="X56" s="4">
        <f t="shared" si="70"/>
        <v>100</v>
      </c>
      <c r="Y56" s="4">
        <f t="shared" si="15"/>
        <v>150</v>
      </c>
      <c r="Z56" s="4">
        <f t="shared" ref="Z56" si="95">20000/160</f>
        <v>125</v>
      </c>
      <c r="AA56" s="4">
        <f t="shared" si="70"/>
        <v>100</v>
      </c>
      <c r="AB56" s="4">
        <f t="shared" si="18"/>
        <v>150</v>
      </c>
    </row>
    <row r="57" spans="1:28" hidden="1" x14ac:dyDescent="0.2">
      <c r="A57" s="11" t="s">
        <v>16</v>
      </c>
      <c r="B57" s="11" t="s">
        <v>59</v>
      </c>
      <c r="C57" s="11" t="s">
        <v>65</v>
      </c>
      <c r="D57" s="11" t="s">
        <v>0</v>
      </c>
      <c r="E57" s="11" t="s">
        <v>35</v>
      </c>
      <c r="F57" s="3" t="s">
        <v>32</v>
      </c>
      <c r="G57" s="3" t="s">
        <v>30</v>
      </c>
      <c r="H57" s="3"/>
      <c r="I57" s="3"/>
      <c r="J57" s="3" t="s">
        <v>25</v>
      </c>
      <c r="K57" s="13">
        <f>14000/166</f>
        <v>84.337349397590359</v>
      </c>
      <c r="L57" s="4">
        <f t="shared" si="79"/>
        <v>67.46987951807229</v>
      </c>
      <c r="M57" s="4">
        <f t="shared" si="80"/>
        <v>101.20481927710843</v>
      </c>
      <c r="N57" s="13">
        <f t="shared" ref="N57" si="96">14000/166</f>
        <v>84.337349397590359</v>
      </c>
      <c r="O57" s="4">
        <f t="shared" si="70"/>
        <v>67.46987951807229</v>
      </c>
      <c r="P57" s="4">
        <f t="shared" si="6"/>
        <v>101.20481927710843</v>
      </c>
      <c r="Q57" s="13">
        <f t="shared" ref="Q57" si="97">14000/166</f>
        <v>84.337349397590359</v>
      </c>
      <c r="R57" s="4">
        <f t="shared" si="70"/>
        <v>67.46987951807229</v>
      </c>
      <c r="S57" s="4">
        <f t="shared" si="9"/>
        <v>101.20481927710843</v>
      </c>
      <c r="T57" s="13">
        <f t="shared" ref="T57" si="98">14000/166</f>
        <v>84.337349397590359</v>
      </c>
      <c r="U57" s="4">
        <f t="shared" si="70"/>
        <v>67.46987951807229</v>
      </c>
      <c r="V57" s="4">
        <f t="shared" si="12"/>
        <v>101.20481927710843</v>
      </c>
      <c r="W57" s="13">
        <f t="shared" ref="W57" si="99">14000/166</f>
        <v>84.337349397590359</v>
      </c>
      <c r="X57" s="4">
        <f t="shared" si="70"/>
        <v>67.46987951807229</v>
      </c>
      <c r="Y57" s="4">
        <f t="shared" si="15"/>
        <v>101.20481927710843</v>
      </c>
      <c r="Z57" s="13">
        <f t="shared" ref="Z57" si="100">14000/166</f>
        <v>84.337349397590359</v>
      </c>
      <c r="AA57" s="4">
        <f t="shared" si="70"/>
        <v>67.46987951807229</v>
      </c>
      <c r="AB57" s="4">
        <f t="shared" si="18"/>
        <v>101.20481927710843</v>
      </c>
    </row>
    <row r="58" spans="1:28" hidden="1" x14ac:dyDescent="0.2">
      <c r="A58" s="11" t="s">
        <v>16</v>
      </c>
      <c r="B58" s="11" t="s">
        <v>79</v>
      </c>
      <c r="C58" s="11" t="s">
        <v>66</v>
      </c>
      <c r="D58" s="11" t="s">
        <v>0</v>
      </c>
      <c r="E58" s="11" t="s">
        <v>35</v>
      </c>
      <c r="F58" s="3" t="s">
        <v>32</v>
      </c>
      <c r="G58" s="3" t="s">
        <v>30</v>
      </c>
      <c r="H58" s="3"/>
      <c r="I58" s="3"/>
      <c r="J58" s="3" t="s">
        <v>25</v>
      </c>
      <c r="K58" s="4">
        <f>91000/260</f>
        <v>350</v>
      </c>
      <c r="L58" s="4">
        <f t="shared" si="79"/>
        <v>280</v>
      </c>
      <c r="M58" s="4">
        <f t="shared" si="80"/>
        <v>420</v>
      </c>
      <c r="N58" s="4">
        <f t="shared" ref="N58" si="101">91000/260</f>
        <v>350</v>
      </c>
      <c r="O58" s="4">
        <f t="shared" si="70"/>
        <v>280</v>
      </c>
      <c r="P58" s="4">
        <f t="shared" si="6"/>
        <v>420</v>
      </c>
      <c r="Q58" s="4">
        <f t="shared" ref="Q58" si="102">91000/260</f>
        <v>350</v>
      </c>
      <c r="R58" s="4">
        <f t="shared" si="70"/>
        <v>280</v>
      </c>
      <c r="S58" s="4">
        <f t="shared" si="9"/>
        <v>420</v>
      </c>
      <c r="T58" s="4">
        <f t="shared" ref="T58" si="103">91000/260</f>
        <v>350</v>
      </c>
      <c r="U58" s="4">
        <f t="shared" si="70"/>
        <v>280</v>
      </c>
      <c r="V58" s="4">
        <f t="shared" si="12"/>
        <v>420</v>
      </c>
      <c r="W58" s="4">
        <f t="shared" ref="W58" si="104">91000/260</f>
        <v>350</v>
      </c>
      <c r="X58" s="4">
        <f t="shared" si="70"/>
        <v>280</v>
      </c>
      <c r="Y58" s="4">
        <f t="shared" si="15"/>
        <v>420</v>
      </c>
      <c r="Z58" s="4">
        <f t="shared" ref="Z58" si="105">91000/260</f>
        <v>350</v>
      </c>
      <c r="AA58" s="4">
        <f t="shared" si="70"/>
        <v>280</v>
      </c>
      <c r="AB58" s="4">
        <f t="shared" si="18"/>
        <v>420</v>
      </c>
    </row>
    <row r="59" spans="1:28" hidden="1" x14ac:dyDescent="0.2">
      <c r="A59" s="11" t="s">
        <v>16</v>
      </c>
      <c r="B59" s="11" t="s">
        <v>59</v>
      </c>
      <c r="C59" s="11" t="s">
        <v>66</v>
      </c>
      <c r="D59" s="11" t="s">
        <v>0</v>
      </c>
      <c r="E59" s="11" t="s">
        <v>35</v>
      </c>
      <c r="F59" s="3" t="s">
        <v>32</v>
      </c>
      <c r="G59" s="3" t="s">
        <v>30</v>
      </c>
      <c r="H59" s="3"/>
      <c r="I59" s="3"/>
      <c r="J59" s="3" t="s">
        <v>25</v>
      </c>
      <c r="K59" s="4">
        <f>49000/255</f>
        <v>192.15686274509804</v>
      </c>
      <c r="L59" s="4">
        <f t="shared" si="79"/>
        <v>153.72549019607845</v>
      </c>
      <c r="M59" s="4">
        <f t="shared" si="80"/>
        <v>230.58823529411762</v>
      </c>
      <c r="N59" s="4">
        <f t="shared" ref="N59" si="106">49000/255</f>
        <v>192.15686274509804</v>
      </c>
      <c r="O59" s="4">
        <f t="shared" si="70"/>
        <v>153.72549019607845</v>
      </c>
      <c r="P59" s="4">
        <f t="shared" si="6"/>
        <v>230.58823529411762</v>
      </c>
      <c r="Q59" s="4">
        <f t="shared" ref="Q59" si="107">49000/255</f>
        <v>192.15686274509804</v>
      </c>
      <c r="R59" s="4">
        <f t="shared" si="70"/>
        <v>153.72549019607845</v>
      </c>
      <c r="S59" s="4">
        <f t="shared" si="9"/>
        <v>230.58823529411762</v>
      </c>
      <c r="T59" s="4">
        <f t="shared" ref="T59" si="108">49000/255</f>
        <v>192.15686274509804</v>
      </c>
      <c r="U59" s="4">
        <f t="shared" si="70"/>
        <v>153.72549019607845</v>
      </c>
      <c r="V59" s="4">
        <f t="shared" si="12"/>
        <v>230.58823529411762</v>
      </c>
      <c r="W59" s="4">
        <f t="shared" ref="W59" si="109">49000/255</f>
        <v>192.15686274509804</v>
      </c>
      <c r="X59" s="4">
        <f t="shared" si="70"/>
        <v>153.72549019607845</v>
      </c>
      <c r="Y59" s="4">
        <f t="shared" si="15"/>
        <v>230.58823529411762</v>
      </c>
      <c r="Z59" s="4">
        <f t="shared" ref="Z59" si="110">49000/255</f>
        <v>192.15686274509804</v>
      </c>
      <c r="AA59" s="4">
        <f t="shared" si="70"/>
        <v>153.72549019607845</v>
      </c>
      <c r="AB59" s="4">
        <f t="shared" si="18"/>
        <v>230.58823529411762</v>
      </c>
    </row>
    <row r="60" spans="1:28" hidden="1" x14ac:dyDescent="0.2">
      <c r="A60" s="11" t="s">
        <v>16</v>
      </c>
      <c r="B60" s="11" t="s">
        <v>15</v>
      </c>
      <c r="C60" s="11" t="s">
        <v>15</v>
      </c>
      <c r="D60" s="11" t="s">
        <v>20</v>
      </c>
      <c r="E60" s="11" t="s">
        <v>81</v>
      </c>
      <c r="F60" s="3" t="s">
        <v>32</v>
      </c>
      <c r="G60" s="3" t="s">
        <v>29</v>
      </c>
      <c r="H60" s="3" t="s">
        <v>61</v>
      </c>
      <c r="I60" s="3" t="s">
        <v>82</v>
      </c>
      <c r="J60" s="3" t="s">
        <v>39</v>
      </c>
      <c r="K60" s="5">
        <v>0</v>
      </c>
      <c r="L60" s="5"/>
      <c r="M60" s="5"/>
      <c r="N60" s="5">
        <v>0</v>
      </c>
      <c r="O60" s="5"/>
      <c r="P60" s="5"/>
      <c r="Q60" s="5">
        <v>0</v>
      </c>
      <c r="R60" s="5"/>
      <c r="S60" s="5"/>
      <c r="T60" s="5">
        <v>0.03</v>
      </c>
      <c r="U60" s="5"/>
      <c r="V60" s="5"/>
      <c r="W60" s="5">
        <v>0.05</v>
      </c>
      <c r="X60" s="5"/>
      <c r="Y60" s="5"/>
      <c r="Z60" s="5">
        <v>7.0000000000000007E-2</v>
      </c>
      <c r="AA60" s="5"/>
      <c r="AB60" s="5"/>
    </row>
    <row r="61" spans="1:28" hidden="1" x14ac:dyDescent="0.2">
      <c r="A61" s="11" t="s">
        <v>17</v>
      </c>
      <c r="B61" s="11" t="s">
        <v>79</v>
      </c>
      <c r="C61" s="11" t="s">
        <v>78</v>
      </c>
      <c r="D61" s="11" t="s">
        <v>83</v>
      </c>
      <c r="E61" s="11" t="s">
        <v>81</v>
      </c>
      <c r="F61" s="3" t="s">
        <v>32</v>
      </c>
      <c r="G61" s="3" t="s">
        <v>29</v>
      </c>
      <c r="H61" s="3" t="s">
        <v>61</v>
      </c>
      <c r="I61" s="3" t="s">
        <v>85</v>
      </c>
      <c r="J61" s="3" t="s">
        <v>25</v>
      </c>
      <c r="K61" s="5">
        <v>0.36</v>
      </c>
      <c r="L61" s="5">
        <f t="shared" ref="L61:L72" si="111">K61*0.9</f>
        <v>0.32400000000000001</v>
      </c>
      <c r="M61" s="5">
        <f t="shared" ref="M61:M72" si="112">K61*1.1</f>
        <v>0.39600000000000002</v>
      </c>
      <c r="N61" s="5">
        <v>0.36</v>
      </c>
      <c r="O61" s="5">
        <f t="shared" ref="O61:O71" si="113">N61*0.9</f>
        <v>0.32400000000000001</v>
      </c>
      <c r="P61" s="5">
        <f t="shared" ref="P61:P71" si="114">N61*1.1</f>
        <v>0.39600000000000002</v>
      </c>
      <c r="Q61" s="5">
        <v>0.36</v>
      </c>
      <c r="R61" s="5">
        <f t="shared" ref="R61:R71" si="115">Q61*0.9</f>
        <v>0.32400000000000001</v>
      </c>
      <c r="S61" s="5">
        <f t="shared" ref="S61:S71" si="116">Q61*1.1</f>
        <v>0.39600000000000002</v>
      </c>
      <c r="T61" s="5">
        <v>0.34</v>
      </c>
      <c r="U61" s="5">
        <f t="shared" ref="U61:U71" si="117">T61*0.9</f>
        <v>0.30600000000000005</v>
      </c>
      <c r="V61" s="5">
        <f t="shared" ref="V61:V71" si="118">T61*1.1</f>
        <v>0.37400000000000005</v>
      </c>
      <c r="W61" s="5">
        <v>0.33</v>
      </c>
      <c r="X61" s="5">
        <f t="shared" ref="X61:X71" si="119">W61*0.9</f>
        <v>0.29700000000000004</v>
      </c>
      <c r="Y61" s="5">
        <f t="shared" ref="Y61:Y71" si="120">W61*1.1</f>
        <v>0.36300000000000004</v>
      </c>
      <c r="Z61" s="5">
        <v>0.32</v>
      </c>
      <c r="AA61" s="5">
        <f t="shared" ref="AA61:AA71" si="121">Z61*0.9</f>
        <v>0.28800000000000003</v>
      </c>
      <c r="AB61" s="5">
        <f t="shared" ref="AB61:AB71" si="122">Z61*1.1</f>
        <v>0.35200000000000004</v>
      </c>
    </row>
    <row r="62" spans="1:28" hidden="1" x14ac:dyDescent="0.2">
      <c r="A62" s="11" t="s">
        <v>17</v>
      </c>
      <c r="B62" s="11" t="s">
        <v>79</v>
      </c>
      <c r="C62" s="11" t="s">
        <v>80</v>
      </c>
      <c r="D62" s="11" t="s">
        <v>83</v>
      </c>
      <c r="E62" s="11" t="s">
        <v>81</v>
      </c>
      <c r="F62" s="3" t="s">
        <v>32</v>
      </c>
      <c r="G62" s="3" t="s">
        <v>29</v>
      </c>
      <c r="H62" s="3" t="s">
        <v>61</v>
      </c>
      <c r="I62" s="3" t="s">
        <v>85</v>
      </c>
      <c r="J62" s="3" t="s">
        <v>25</v>
      </c>
      <c r="K62" s="5">
        <v>0.6</v>
      </c>
      <c r="L62" s="5">
        <f t="shared" si="111"/>
        <v>0.54</v>
      </c>
      <c r="M62" s="5">
        <f t="shared" si="112"/>
        <v>0.66</v>
      </c>
      <c r="N62" s="5">
        <v>0.6</v>
      </c>
      <c r="O62" s="5">
        <f t="shared" si="113"/>
        <v>0.54</v>
      </c>
      <c r="P62" s="5">
        <f t="shared" si="114"/>
        <v>0.66</v>
      </c>
      <c r="Q62" s="5">
        <v>0.6</v>
      </c>
      <c r="R62" s="5">
        <f t="shared" si="115"/>
        <v>0.54</v>
      </c>
      <c r="S62" s="5">
        <f t="shared" si="116"/>
        <v>0.66</v>
      </c>
      <c r="T62" s="5">
        <v>0.57999999999999996</v>
      </c>
      <c r="U62" s="5">
        <f t="shared" si="117"/>
        <v>0.52200000000000002</v>
      </c>
      <c r="V62" s="5">
        <f t="shared" si="118"/>
        <v>0.63800000000000001</v>
      </c>
      <c r="W62" s="5">
        <v>0.56999999999999995</v>
      </c>
      <c r="X62" s="5">
        <f t="shared" si="119"/>
        <v>0.51300000000000001</v>
      </c>
      <c r="Y62" s="5">
        <f t="shared" si="120"/>
        <v>0.627</v>
      </c>
      <c r="Z62" s="5">
        <v>0.56000000000000005</v>
      </c>
      <c r="AA62" s="5">
        <f t="shared" si="121"/>
        <v>0.50400000000000011</v>
      </c>
      <c r="AB62" s="5">
        <f t="shared" si="122"/>
        <v>0.6160000000000001</v>
      </c>
    </row>
    <row r="63" spans="1:28" hidden="1" x14ac:dyDescent="0.2">
      <c r="A63" s="11" t="s">
        <v>17</v>
      </c>
      <c r="B63" s="11" t="s">
        <v>79</v>
      </c>
      <c r="C63" s="11" t="s">
        <v>63</v>
      </c>
      <c r="D63" s="11" t="s">
        <v>83</v>
      </c>
      <c r="E63" s="11" t="s">
        <v>81</v>
      </c>
      <c r="F63" s="3" t="s">
        <v>32</v>
      </c>
      <c r="G63" s="3" t="s">
        <v>29</v>
      </c>
      <c r="H63" s="3" t="s">
        <v>61</v>
      </c>
      <c r="I63" s="3" t="s">
        <v>85</v>
      </c>
      <c r="J63" s="3" t="s">
        <v>25</v>
      </c>
      <c r="K63" s="5">
        <v>0.74</v>
      </c>
      <c r="L63" s="5">
        <f t="shared" si="111"/>
        <v>0.66600000000000004</v>
      </c>
      <c r="M63" s="5">
        <f t="shared" si="112"/>
        <v>0.81400000000000006</v>
      </c>
      <c r="N63" s="5">
        <v>0.74</v>
      </c>
      <c r="O63" s="5">
        <f t="shared" si="113"/>
        <v>0.66600000000000004</v>
      </c>
      <c r="P63" s="5">
        <f t="shared" si="114"/>
        <v>0.81400000000000006</v>
      </c>
      <c r="Q63" s="5">
        <v>0.74</v>
      </c>
      <c r="R63" s="5">
        <f t="shared" si="115"/>
        <v>0.66600000000000004</v>
      </c>
      <c r="S63" s="5">
        <f t="shared" si="116"/>
        <v>0.81400000000000006</v>
      </c>
      <c r="T63" s="5">
        <v>0.73</v>
      </c>
      <c r="U63" s="5">
        <f t="shared" si="117"/>
        <v>0.65700000000000003</v>
      </c>
      <c r="V63" s="5">
        <f t="shared" si="118"/>
        <v>0.80300000000000005</v>
      </c>
      <c r="W63" s="5">
        <v>0.71</v>
      </c>
      <c r="X63" s="5">
        <f t="shared" si="119"/>
        <v>0.63900000000000001</v>
      </c>
      <c r="Y63" s="5">
        <f t="shared" si="120"/>
        <v>0.78100000000000003</v>
      </c>
      <c r="Z63" s="5">
        <v>0.71</v>
      </c>
      <c r="AA63" s="5">
        <f t="shared" si="121"/>
        <v>0.63900000000000001</v>
      </c>
      <c r="AB63" s="5">
        <f t="shared" si="122"/>
        <v>0.78100000000000003</v>
      </c>
    </row>
    <row r="64" spans="1:28" hidden="1" x14ac:dyDescent="0.2">
      <c r="A64" s="11" t="s">
        <v>17</v>
      </c>
      <c r="B64" s="11" t="s">
        <v>59</v>
      </c>
      <c r="C64" s="11" t="s">
        <v>80</v>
      </c>
      <c r="D64" s="11" t="s">
        <v>83</v>
      </c>
      <c r="E64" s="11" t="s">
        <v>81</v>
      </c>
      <c r="F64" s="3" t="s">
        <v>32</v>
      </c>
      <c r="G64" s="3" t="s">
        <v>29</v>
      </c>
      <c r="H64" s="3" t="s">
        <v>61</v>
      </c>
      <c r="I64" s="3" t="s">
        <v>85</v>
      </c>
      <c r="J64" s="3" t="s">
        <v>25</v>
      </c>
      <c r="K64" s="5">
        <v>7.0000000000000007E-2</v>
      </c>
      <c r="L64" s="5">
        <f t="shared" si="111"/>
        <v>6.3000000000000014E-2</v>
      </c>
      <c r="M64" s="5">
        <f t="shared" si="112"/>
        <v>7.7000000000000013E-2</v>
      </c>
      <c r="N64" s="5">
        <v>7.0000000000000007E-2</v>
      </c>
      <c r="O64" s="5">
        <f t="shared" si="113"/>
        <v>6.3000000000000014E-2</v>
      </c>
      <c r="P64" s="5">
        <f t="shared" si="114"/>
        <v>7.7000000000000013E-2</v>
      </c>
      <c r="Q64" s="5">
        <v>7.0000000000000007E-2</v>
      </c>
      <c r="R64" s="5">
        <f t="shared" si="115"/>
        <v>6.3000000000000014E-2</v>
      </c>
      <c r="S64" s="5">
        <f t="shared" si="116"/>
        <v>7.7000000000000013E-2</v>
      </c>
      <c r="T64" s="5">
        <v>7.0000000000000007E-2</v>
      </c>
      <c r="U64" s="5">
        <f t="shared" si="117"/>
        <v>6.3000000000000014E-2</v>
      </c>
      <c r="V64" s="5">
        <f t="shared" si="118"/>
        <v>7.7000000000000013E-2</v>
      </c>
      <c r="W64" s="5">
        <v>7.0000000000000007E-2</v>
      </c>
      <c r="X64" s="5">
        <f t="shared" si="119"/>
        <v>6.3000000000000014E-2</v>
      </c>
      <c r="Y64" s="5">
        <f t="shared" si="120"/>
        <v>7.7000000000000013E-2</v>
      </c>
      <c r="Z64" s="5">
        <v>7.0000000000000007E-2</v>
      </c>
      <c r="AA64" s="5">
        <f t="shared" si="121"/>
        <v>6.3000000000000014E-2</v>
      </c>
      <c r="AB64" s="5">
        <f t="shared" si="122"/>
        <v>7.7000000000000013E-2</v>
      </c>
    </row>
    <row r="65" spans="1:28" hidden="1" x14ac:dyDescent="0.2">
      <c r="A65" s="11" t="s">
        <v>17</v>
      </c>
      <c r="B65" s="11" t="s">
        <v>59</v>
      </c>
      <c r="C65" s="11" t="s">
        <v>63</v>
      </c>
      <c r="D65" s="11" t="s">
        <v>83</v>
      </c>
      <c r="E65" s="11" t="s">
        <v>81</v>
      </c>
      <c r="F65" s="3" t="s">
        <v>32</v>
      </c>
      <c r="G65" s="3" t="s">
        <v>29</v>
      </c>
      <c r="H65" s="3" t="s">
        <v>61</v>
      </c>
      <c r="I65" s="3" t="s">
        <v>85</v>
      </c>
      <c r="J65" s="3" t="s">
        <v>25</v>
      </c>
      <c r="K65" s="5">
        <v>0.12</v>
      </c>
      <c r="L65" s="5">
        <f t="shared" si="111"/>
        <v>0.108</v>
      </c>
      <c r="M65" s="5">
        <f t="shared" si="112"/>
        <v>0.13200000000000001</v>
      </c>
      <c r="N65" s="5">
        <v>0.12</v>
      </c>
      <c r="O65" s="5">
        <f t="shared" si="113"/>
        <v>0.108</v>
      </c>
      <c r="P65" s="5">
        <f t="shared" si="114"/>
        <v>0.13200000000000001</v>
      </c>
      <c r="Q65" s="5">
        <v>0.12</v>
      </c>
      <c r="R65" s="5">
        <f t="shared" si="115"/>
        <v>0.108</v>
      </c>
      <c r="S65" s="5">
        <f t="shared" si="116"/>
        <v>0.13200000000000001</v>
      </c>
      <c r="T65" s="5">
        <v>0.12</v>
      </c>
      <c r="U65" s="5">
        <f t="shared" si="117"/>
        <v>0.108</v>
      </c>
      <c r="V65" s="5">
        <f t="shared" si="118"/>
        <v>0.13200000000000001</v>
      </c>
      <c r="W65" s="5">
        <v>0.12</v>
      </c>
      <c r="X65" s="5">
        <f t="shared" si="119"/>
        <v>0.108</v>
      </c>
      <c r="Y65" s="5">
        <f t="shared" si="120"/>
        <v>0.13200000000000001</v>
      </c>
      <c r="Z65" s="5">
        <v>0.12</v>
      </c>
      <c r="AA65" s="5">
        <f t="shared" si="121"/>
        <v>0.108</v>
      </c>
      <c r="AB65" s="5">
        <f t="shared" si="122"/>
        <v>0.13200000000000001</v>
      </c>
    </row>
    <row r="66" spans="1:28" hidden="1" x14ac:dyDescent="0.2">
      <c r="A66" s="11" t="s">
        <v>17</v>
      </c>
      <c r="B66" s="11" t="s">
        <v>79</v>
      </c>
      <c r="C66" s="11" t="s">
        <v>64</v>
      </c>
      <c r="D66" s="11" t="s">
        <v>83</v>
      </c>
      <c r="E66" s="11" t="s">
        <v>81</v>
      </c>
      <c r="F66" s="3" t="s">
        <v>32</v>
      </c>
      <c r="G66" s="3" t="s">
        <v>29</v>
      </c>
      <c r="H66" s="3" t="s">
        <v>61</v>
      </c>
      <c r="I66" s="3" t="s">
        <v>85</v>
      </c>
      <c r="J66" s="3" t="s">
        <v>25</v>
      </c>
      <c r="K66" s="5">
        <v>0.7</v>
      </c>
      <c r="L66" s="5">
        <f t="shared" si="111"/>
        <v>0.63</v>
      </c>
      <c r="M66" s="5">
        <f t="shared" si="112"/>
        <v>0.77</v>
      </c>
      <c r="N66" s="5">
        <v>0.7</v>
      </c>
      <c r="O66" s="5">
        <f t="shared" si="113"/>
        <v>0.63</v>
      </c>
      <c r="P66" s="5">
        <f t="shared" si="114"/>
        <v>0.77</v>
      </c>
      <c r="Q66" s="5">
        <v>0.7</v>
      </c>
      <c r="R66" s="5">
        <f t="shared" si="115"/>
        <v>0.63</v>
      </c>
      <c r="S66" s="5">
        <f t="shared" si="116"/>
        <v>0.77</v>
      </c>
      <c r="T66" s="5">
        <v>0.7</v>
      </c>
      <c r="U66" s="5">
        <f t="shared" si="117"/>
        <v>0.63</v>
      </c>
      <c r="V66" s="5">
        <f t="shared" si="118"/>
        <v>0.77</v>
      </c>
      <c r="W66" s="5">
        <v>0.7</v>
      </c>
      <c r="X66" s="5">
        <f t="shared" si="119"/>
        <v>0.63</v>
      </c>
      <c r="Y66" s="5">
        <f t="shared" si="120"/>
        <v>0.77</v>
      </c>
      <c r="Z66" s="5">
        <v>0.7</v>
      </c>
      <c r="AA66" s="5">
        <f t="shared" si="121"/>
        <v>0.63</v>
      </c>
      <c r="AB66" s="5">
        <f t="shared" si="122"/>
        <v>0.77</v>
      </c>
    </row>
    <row r="67" spans="1:28" hidden="1" x14ac:dyDescent="0.2">
      <c r="A67" s="11" t="s">
        <v>17</v>
      </c>
      <c r="B67" s="11" t="s">
        <v>79</v>
      </c>
      <c r="C67" s="11" t="s">
        <v>65</v>
      </c>
      <c r="D67" s="11" t="s">
        <v>83</v>
      </c>
      <c r="E67" s="11" t="s">
        <v>81</v>
      </c>
      <c r="F67" s="3" t="s">
        <v>32</v>
      </c>
      <c r="G67" s="3" t="s">
        <v>29</v>
      </c>
      <c r="H67" s="3" t="s">
        <v>61</v>
      </c>
      <c r="I67" s="3" t="s">
        <v>85</v>
      </c>
      <c r="J67" s="3" t="s">
        <v>25</v>
      </c>
      <c r="K67" s="5">
        <v>0.77</v>
      </c>
      <c r="L67" s="5">
        <f t="shared" si="111"/>
        <v>0.69300000000000006</v>
      </c>
      <c r="M67" s="5">
        <f t="shared" si="112"/>
        <v>0.84700000000000009</v>
      </c>
      <c r="N67" s="5">
        <v>0.77</v>
      </c>
      <c r="O67" s="5">
        <f t="shared" si="113"/>
        <v>0.69300000000000006</v>
      </c>
      <c r="P67" s="5">
        <f t="shared" si="114"/>
        <v>0.84700000000000009</v>
      </c>
      <c r="Q67" s="5">
        <v>0.77</v>
      </c>
      <c r="R67" s="5">
        <f t="shared" si="115"/>
        <v>0.69300000000000006</v>
      </c>
      <c r="S67" s="5">
        <f t="shared" si="116"/>
        <v>0.84700000000000009</v>
      </c>
      <c r="T67" s="5">
        <v>0.77</v>
      </c>
      <c r="U67" s="5">
        <f t="shared" si="117"/>
        <v>0.69300000000000006</v>
      </c>
      <c r="V67" s="5">
        <f t="shared" si="118"/>
        <v>0.84700000000000009</v>
      </c>
      <c r="W67" s="5">
        <v>0.77</v>
      </c>
      <c r="X67" s="5">
        <f t="shared" si="119"/>
        <v>0.69300000000000006</v>
      </c>
      <c r="Y67" s="5">
        <f t="shared" si="120"/>
        <v>0.84700000000000009</v>
      </c>
      <c r="Z67" s="5">
        <v>0.77</v>
      </c>
      <c r="AA67" s="5">
        <f t="shared" si="121"/>
        <v>0.69300000000000006</v>
      </c>
      <c r="AB67" s="5">
        <f t="shared" si="122"/>
        <v>0.84700000000000009</v>
      </c>
    </row>
    <row r="68" spans="1:28" hidden="1" x14ac:dyDescent="0.2">
      <c r="A68" s="11" t="s">
        <v>17</v>
      </c>
      <c r="B68" s="11" t="s">
        <v>79</v>
      </c>
      <c r="C68" s="11" t="s">
        <v>66</v>
      </c>
      <c r="D68" s="11" t="s">
        <v>83</v>
      </c>
      <c r="E68" s="11" t="s">
        <v>81</v>
      </c>
      <c r="F68" s="3" t="s">
        <v>32</v>
      </c>
      <c r="G68" s="3" t="s">
        <v>29</v>
      </c>
      <c r="H68" s="3" t="s">
        <v>61</v>
      </c>
      <c r="I68" s="3" t="s">
        <v>85</v>
      </c>
      <c r="J68" s="3" t="s">
        <v>25</v>
      </c>
      <c r="K68" s="5">
        <v>1.17</v>
      </c>
      <c r="L68" s="5">
        <f t="shared" si="111"/>
        <v>1.0529999999999999</v>
      </c>
      <c r="M68" s="5">
        <f t="shared" si="112"/>
        <v>1.2869999999999999</v>
      </c>
      <c r="N68" s="5">
        <v>1.17</v>
      </c>
      <c r="O68" s="5">
        <f t="shared" si="113"/>
        <v>1.0529999999999999</v>
      </c>
      <c r="P68" s="5">
        <f t="shared" si="114"/>
        <v>1.2869999999999999</v>
      </c>
      <c r="Q68" s="5">
        <v>1.17</v>
      </c>
      <c r="R68" s="5">
        <f t="shared" si="115"/>
        <v>1.0529999999999999</v>
      </c>
      <c r="S68" s="5">
        <f t="shared" si="116"/>
        <v>1.2869999999999999</v>
      </c>
      <c r="T68" s="5">
        <v>1.17</v>
      </c>
      <c r="U68" s="5">
        <f t="shared" si="117"/>
        <v>1.0529999999999999</v>
      </c>
      <c r="V68" s="5">
        <f t="shared" si="118"/>
        <v>1.2869999999999999</v>
      </c>
      <c r="W68" s="5">
        <v>1.17</v>
      </c>
      <c r="X68" s="5">
        <f t="shared" si="119"/>
        <v>1.0529999999999999</v>
      </c>
      <c r="Y68" s="5">
        <f t="shared" si="120"/>
        <v>1.2869999999999999</v>
      </c>
      <c r="Z68" s="5">
        <v>1.17</v>
      </c>
      <c r="AA68" s="5">
        <f t="shared" si="121"/>
        <v>1.0529999999999999</v>
      </c>
      <c r="AB68" s="5">
        <f t="shared" si="122"/>
        <v>1.2869999999999999</v>
      </c>
    </row>
    <row r="69" spans="1:28" hidden="1" x14ac:dyDescent="0.2">
      <c r="A69" s="11" t="s">
        <v>17</v>
      </c>
      <c r="B69" s="11" t="s">
        <v>59</v>
      </c>
      <c r="C69" s="11" t="s">
        <v>64</v>
      </c>
      <c r="D69" s="11" t="s">
        <v>83</v>
      </c>
      <c r="E69" s="11" t="s">
        <v>81</v>
      </c>
      <c r="F69" s="3" t="s">
        <v>32</v>
      </c>
      <c r="G69" s="3" t="s">
        <v>29</v>
      </c>
      <c r="H69" s="3" t="s">
        <v>61</v>
      </c>
      <c r="I69" s="3" t="s">
        <v>85</v>
      </c>
      <c r="J69" s="3" t="s">
        <v>25</v>
      </c>
      <c r="K69" s="5">
        <v>0.12</v>
      </c>
      <c r="L69" s="5">
        <f t="shared" si="111"/>
        <v>0.108</v>
      </c>
      <c r="M69" s="5">
        <f t="shared" si="112"/>
        <v>0.13200000000000001</v>
      </c>
      <c r="N69" s="5">
        <v>0.12</v>
      </c>
      <c r="O69" s="5">
        <f t="shared" si="113"/>
        <v>0.108</v>
      </c>
      <c r="P69" s="5">
        <f t="shared" si="114"/>
        <v>0.13200000000000001</v>
      </c>
      <c r="Q69" s="5">
        <v>0.12</v>
      </c>
      <c r="R69" s="5">
        <f t="shared" si="115"/>
        <v>0.108</v>
      </c>
      <c r="S69" s="5">
        <f t="shared" si="116"/>
        <v>0.13200000000000001</v>
      </c>
      <c r="T69" s="5">
        <v>0.12</v>
      </c>
      <c r="U69" s="5">
        <f t="shared" si="117"/>
        <v>0.108</v>
      </c>
      <c r="V69" s="5">
        <f t="shared" si="118"/>
        <v>0.13200000000000001</v>
      </c>
      <c r="W69" s="5">
        <v>0.12</v>
      </c>
      <c r="X69" s="5">
        <f t="shared" si="119"/>
        <v>0.108</v>
      </c>
      <c r="Y69" s="5">
        <f t="shared" si="120"/>
        <v>0.13200000000000001</v>
      </c>
      <c r="Z69" s="5">
        <v>0.12</v>
      </c>
      <c r="AA69" s="5">
        <f t="shared" si="121"/>
        <v>0.108</v>
      </c>
      <c r="AB69" s="5">
        <f t="shared" si="122"/>
        <v>0.13200000000000001</v>
      </c>
    </row>
    <row r="70" spans="1:28" hidden="1" x14ac:dyDescent="0.2">
      <c r="A70" s="11" t="s">
        <v>17</v>
      </c>
      <c r="B70" s="11" t="s">
        <v>59</v>
      </c>
      <c r="C70" s="11" t="s">
        <v>65</v>
      </c>
      <c r="D70" s="11" t="s">
        <v>83</v>
      </c>
      <c r="E70" s="11" t="s">
        <v>81</v>
      </c>
      <c r="F70" s="3" t="s">
        <v>32</v>
      </c>
      <c r="G70" s="3" t="s">
        <v>29</v>
      </c>
      <c r="H70" s="3" t="s">
        <v>61</v>
      </c>
      <c r="I70" s="3" t="s">
        <v>85</v>
      </c>
      <c r="J70" s="3" t="s">
        <v>25</v>
      </c>
      <c r="K70" s="5">
        <v>0.16</v>
      </c>
      <c r="L70" s="5">
        <f t="shared" si="111"/>
        <v>0.14400000000000002</v>
      </c>
      <c r="M70" s="5">
        <f t="shared" si="112"/>
        <v>0.17600000000000002</v>
      </c>
      <c r="N70" s="5">
        <v>0.16</v>
      </c>
      <c r="O70" s="5">
        <f t="shared" si="113"/>
        <v>0.14400000000000002</v>
      </c>
      <c r="P70" s="5">
        <f t="shared" si="114"/>
        <v>0.17600000000000002</v>
      </c>
      <c r="Q70" s="5">
        <v>0.16</v>
      </c>
      <c r="R70" s="5">
        <f t="shared" si="115"/>
        <v>0.14400000000000002</v>
      </c>
      <c r="S70" s="5">
        <f t="shared" si="116"/>
        <v>0.17600000000000002</v>
      </c>
      <c r="T70" s="5">
        <v>0.16</v>
      </c>
      <c r="U70" s="5">
        <f t="shared" si="117"/>
        <v>0.14400000000000002</v>
      </c>
      <c r="V70" s="5">
        <f t="shared" si="118"/>
        <v>0.17600000000000002</v>
      </c>
      <c r="W70" s="5">
        <v>0.16</v>
      </c>
      <c r="X70" s="5">
        <f t="shared" si="119"/>
        <v>0.14400000000000002</v>
      </c>
      <c r="Y70" s="5">
        <f t="shared" si="120"/>
        <v>0.17600000000000002</v>
      </c>
      <c r="Z70" s="5">
        <v>0.16</v>
      </c>
      <c r="AA70" s="5">
        <f t="shared" si="121"/>
        <v>0.14400000000000002</v>
      </c>
      <c r="AB70" s="5">
        <f t="shared" si="122"/>
        <v>0.17600000000000002</v>
      </c>
    </row>
    <row r="71" spans="1:28" hidden="1" x14ac:dyDescent="0.2">
      <c r="A71" s="11" t="s">
        <v>17</v>
      </c>
      <c r="B71" s="11" t="s">
        <v>59</v>
      </c>
      <c r="C71" s="11" t="s">
        <v>66</v>
      </c>
      <c r="D71" s="11" t="s">
        <v>83</v>
      </c>
      <c r="E71" s="11" t="s">
        <v>81</v>
      </c>
      <c r="F71" s="3" t="s">
        <v>32</v>
      </c>
      <c r="G71" s="3" t="s">
        <v>29</v>
      </c>
      <c r="H71" s="3" t="s">
        <v>61</v>
      </c>
      <c r="I71" s="3" t="s">
        <v>85</v>
      </c>
      <c r="J71" s="3" t="s">
        <v>25</v>
      </c>
      <c r="K71" s="5">
        <v>0.12</v>
      </c>
      <c r="L71" s="5">
        <f t="shared" si="111"/>
        <v>0.108</v>
      </c>
      <c r="M71" s="5">
        <f t="shared" si="112"/>
        <v>0.13200000000000001</v>
      </c>
      <c r="N71" s="5">
        <v>0.12</v>
      </c>
      <c r="O71" s="5">
        <f t="shared" si="113"/>
        <v>0.108</v>
      </c>
      <c r="P71" s="5">
        <f t="shared" si="114"/>
        <v>0.13200000000000001</v>
      </c>
      <c r="Q71" s="5">
        <v>0.12</v>
      </c>
      <c r="R71" s="5">
        <f t="shared" si="115"/>
        <v>0.108</v>
      </c>
      <c r="S71" s="5">
        <f t="shared" si="116"/>
        <v>0.13200000000000001</v>
      </c>
      <c r="T71" s="5">
        <v>0.12</v>
      </c>
      <c r="U71" s="5">
        <f t="shared" si="117"/>
        <v>0.108</v>
      </c>
      <c r="V71" s="5">
        <f t="shared" si="118"/>
        <v>0.13200000000000001</v>
      </c>
      <c r="W71" s="5">
        <v>0.12</v>
      </c>
      <c r="X71" s="5">
        <f t="shared" si="119"/>
        <v>0.108</v>
      </c>
      <c r="Y71" s="5">
        <f t="shared" si="120"/>
        <v>0.13200000000000001</v>
      </c>
      <c r="Z71" s="5">
        <v>0.12</v>
      </c>
      <c r="AA71" s="5">
        <f t="shared" si="121"/>
        <v>0.108</v>
      </c>
      <c r="AB71" s="5">
        <f t="shared" si="122"/>
        <v>0.13200000000000001</v>
      </c>
    </row>
    <row r="72" spans="1:28" hidden="1" x14ac:dyDescent="0.2">
      <c r="A72" s="11" t="s">
        <v>17</v>
      </c>
      <c r="B72" s="11" t="s">
        <v>59</v>
      </c>
      <c r="C72" s="11" t="s">
        <v>69</v>
      </c>
      <c r="D72" s="11" t="s">
        <v>84</v>
      </c>
      <c r="E72" s="11" t="s">
        <v>81</v>
      </c>
      <c r="F72" s="3" t="s">
        <v>32</v>
      </c>
      <c r="G72" s="3" t="s">
        <v>29</v>
      </c>
      <c r="H72" s="3" t="s">
        <v>61</v>
      </c>
      <c r="I72" s="3" t="s">
        <v>86</v>
      </c>
      <c r="J72" s="3" t="s">
        <v>25</v>
      </c>
      <c r="K72" s="5">
        <v>0.43</v>
      </c>
      <c r="L72" s="5">
        <f t="shared" si="111"/>
        <v>0.38700000000000001</v>
      </c>
      <c r="M72" s="5">
        <f t="shared" si="112"/>
        <v>0.47300000000000003</v>
      </c>
      <c r="N72" s="5">
        <v>0.43</v>
      </c>
      <c r="O72" s="5">
        <f t="shared" ref="O72" si="123">N72*0.9</f>
        <v>0.38700000000000001</v>
      </c>
      <c r="P72" s="5">
        <f t="shared" ref="P72" si="124">N72*1.1</f>
        <v>0.47300000000000003</v>
      </c>
      <c r="Q72" s="5">
        <v>0.43</v>
      </c>
      <c r="R72" s="5">
        <f t="shared" ref="R72" si="125">Q72*0.9</f>
        <v>0.38700000000000001</v>
      </c>
      <c r="S72" s="5">
        <f t="shared" ref="S72" si="126">Q72*1.1</f>
        <v>0.47300000000000003</v>
      </c>
      <c r="T72" s="5">
        <v>0.41</v>
      </c>
      <c r="U72" s="5">
        <f t="shared" ref="U72" si="127">T72*0.9</f>
        <v>0.36899999999999999</v>
      </c>
      <c r="V72" s="5">
        <f t="shared" ref="V72" si="128">T72*1.1</f>
        <v>0.45100000000000001</v>
      </c>
      <c r="W72" s="5">
        <v>0.4</v>
      </c>
      <c r="X72" s="5">
        <f t="shared" ref="X72" si="129">W72*0.9</f>
        <v>0.36000000000000004</v>
      </c>
      <c r="Y72" s="5">
        <f t="shared" ref="Y72" si="130">W72*1.1</f>
        <v>0.44000000000000006</v>
      </c>
      <c r="Z72" s="5">
        <v>0.39</v>
      </c>
      <c r="AA72" s="5">
        <f t="shared" ref="AA72" si="131">Z72*0.9</f>
        <v>0.35100000000000003</v>
      </c>
      <c r="AB72" s="5">
        <f t="shared" ref="AB72" si="132">Z72*1.1</f>
        <v>0.42900000000000005</v>
      </c>
    </row>
    <row r="73" spans="1:28" hidden="1" x14ac:dyDescent="0.2">
      <c r="A73" s="11" t="s">
        <v>17</v>
      </c>
      <c r="B73" s="11" t="s">
        <v>59</v>
      </c>
      <c r="C73" s="11" t="s">
        <v>56</v>
      </c>
      <c r="D73" s="11" t="s">
        <v>84</v>
      </c>
      <c r="E73" s="11" t="s">
        <v>81</v>
      </c>
      <c r="F73" s="3" t="s">
        <v>32</v>
      </c>
      <c r="G73" s="3" t="s">
        <v>29</v>
      </c>
      <c r="H73" s="3" t="s">
        <v>61</v>
      </c>
      <c r="I73" s="3" t="s">
        <v>86</v>
      </c>
      <c r="J73" s="3" t="s">
        <v>25</v>
      </c>
      <c r="K73" s="5">
        <v>0.25</v>
      </c>
      <c r="L73" s="5">
        <f t="shared" ref="L73:L75" si="133">K73*0.9</f>
        <v>0.22500000000000001</v>
      </c>
      <c r="M73" s="5">
        <f t="shared" ref="M73:M75" si="134">K73*1.1</f>
        <v>0.27500000000000002</v>
      </c>
      <c r="N73" s="5">
        <v>0.25</v>
      </c>
      <c r="O73" s="5">
        <f t="shared" ref="O73" si="135">N73*0.9</f>
        <v>0.22500000000000001</v>
      </c>
      <c r="P73" s="5">
        <f t="shared" ref="P73:P75" si="136">N73*1.1</f>
        <v>0.27500000000000002</v>
      </c>
      <c r="Q73" s="5">
        <v>0.25</v>
      </c>
      <c r="R73" s="5">
        <f t="shared" ref="R73" si="137">Q73*0.9</f>
        <v>0.22500000000000001</v>
      </c>
      <c r="S73" s="5">
        <f t="shared" ref="S73:S75" si="138">Q73*1.1</f>
        <v>0.27500000000000002</v>
      </c>
      <c r="T73" s="5">
        <v>0.24</v>
      </c>
      <c r="U73" s="5">
        <f t="shared" ref="U73" si="139">T73*0.9</f>
        <v>0.216</v>
      </c>
      <c r="V73" s="5">
        <f t="shared" ref="V73:V75" si="140">T73*1.1</f>
        <v>0.26400000000000001</v>
      </c>
      <c r="W73" s="5">
        <v>0.24</v>
      </c>
      <c r="X73" s="5">
        <f t="shared" ref="X73" si="141">W73*0.9</f>
        <v>0.216</v>
      </c>
      <c r="Y73" s="5">
        <f t="shared" ref="Y73:Y75" si="142">W73*1.1</f>
        <v>0.26400000000000001</v>
      </c>
      <c r="Z73" s="5">
        <v>0.23</v>
      </c>
      <c r="AA73" s="5">
        <f t="shared" ref="AA73" si="143">Z73*0.9</f>
        <v>0.20700000000000002</v>
      </c>
      <c r="AB73" s="5">
        <f t="shared" ref="AB73:AB75" si="144">Z73*1.1</f>
        <v>0.25300000000000006</v>
      </c>
    </row>
    <row r="74" spans="1:28" hidden="1" x14ac:dyDescent="0.2">
      <c r="A74" s="11" t="s">
        <v>17</v>
      </c>
      <c r="B74" s="11" t="s">
        <v>59</v>
      </c>
      <c r="C74" s="11" t="s">
        <v>62</v>
      </c>
      <c r="D74" s="11" t="s">
        <v>84</v>
      </c>
      <c r="E74" s="11" t="s">
        <v>81</v>
      </c>
      <c r="F74" s="3" t="s">
        <v>32</v>
      </c>
      <c r="G74" s="3" t="s">
        <v>29</v>
      </c>
      <c r="H74" s="3" t="s">
        <v>61</v>
      </c>
      <c r="I74" s="3" t="s">
        <v>86</v>
      </c>
      <c r="J74" s="3" t="s">
        <v>25</v>
      </c>
      <c r="K74" s="5">
        <v>0.26</v>
      </c>
      <c r="L74" s="5">
        <f t="shared" si="133"/>
        <v>0.23400000000000001</v>
      </c>
      <c r="M74" s="5">
        <f t="shared" si="134"/>
        <v>0.28600000000000003</v>
      </c>
      <c r="N74" s="5">
        <v>0.26</v>
      </c>
      <c r="O74" s="5">
        <f t="shared" ref="O74" si="145">N74*0.9</f>
        <v>0.23400000000000001</v>
      </c>
      <c r="P74" s="5">
        <f t="shared" si="136"/>
        <v>0.28600000000000003</v>
      </c>
      <c r="Q74" s="5">
        <v>0.26</v>
      </c>
      <c r="R74" s="5">
        <f t="shared" ref="R74" si="146">Q74*0.9</f>
        <v>0.23400000000000001</v>
      </c>
      <c r="S74" s="5">
        <f t="shared" si="138"/>
        <v>0.28600000000000003</v>
      </c>
      <c r="T74" s="5">
        <v>0.26</v>
      </c>
      <c r="U74" s="5">
        <f t="shared" ref="U74" si="147">T74*0.9</f>
        <v>0.23400000000000001</v>
      </c>
      <c r="V74" s="5">
        <f t="shared" si="140"/>
        <v>0.28600000000000003</v>
      </c>
      <c r="W74" s="5">
        <v>0.25</v>
      </c>
      <c r="X74" s="5">
        <f t="shared" ref="X74" si="148">W74*0.9</f>
        <v>0.22500000000000001</v>
      </c>
      <c r="Y74" s="5">
        <f t="shared" si="142"/>
        <v>0.27500000000000002</v>
      </c>
      <c r="Z74" s="5">
        <v>0.24</v>
      </c>
      <c r="AA74" s="5">
        <f t="shared" ref="AA74" si="149">Z74*0.9</f>
        <v>0.216</v>
      </c>
      <c r="AB74" s="5">
        <f t="shared" si="144"/>
        <v>0.26400000000000001</v>
      </c>
    </row>
    <row r="75" spans="1:28" hidden="1" x14ac:dyDescent="0.2">
      <c r="A75" s="11" t="s">
        <v>17</v>
      </c>
      <c r="B75" s="11" t="s">
        <v>59</v>
      </c>
      <c r="C75" s="11" t="s">
        <v>77</v>
      </c>
      <c r="D75" s="11" t="s">
        <v>84</v>
      </c>
      <c r="E75" s="11" t="s">
        <v>81</v>
      </c>
      <c r="F75" s="3" t="s">
        <v>32</v>
      </c>
      <c r="G75" s="3" t="s">
        <v>29</v>
      </c>
      <c r="H75" s="3" t="s">
        <v>61</v>
      </c>
      <c r="I75" s="3" t="s">
        <v>86</v>
      </c>
      <c r="J75" s="3" t="s">
        <v>25</v>
      </c>
      <c r="K75" s="5">
        <v>0.11</v>
      </c>
      <c r="L75" s="5">
        <f t="shared" si="133"/>
        <v>9.9000000000000005E-2</v>
      </c>
      <c r="M75" s="5">
        <f t="shared" si="134"/>
        <v>0.12100000000000001</v>
      </c>
      <c r="N75" s="5">
        <v>0.11</v>
      </c>
      <c r="O75" s="5">
        <f t="shared" ref="O75" si="150">N75*0.9</f>
        <v>9.9000000000000005E-2</v>
      </c>
      <c r="P75" s="5">
        <f t="shared" si="136"/>
        <v>0.12100000000000001</v>
      </c>
      <c r="Q75" s="5">
        <v>0.11</v>
      </c>
      <c r="R75" s="5">
        <f t="shared" ref="R75" si="151">Q75*0.9</f>
        <v>9.9000000000000005E-2</v>
      </c>
      <c r="S75" s="5">
        <f t="shared" si="138"/>
        <v>0.12100000000000001</v>
      </c>
      <c r="T75" s="5">
        <v>0.1</v>
      </c>
      <c r="U75" s="5">
        <f t="shared" ref="U75" si="152">T75*0.9</f>
        <v>9.0000000000000011E-2</v>
      </c>
      <c r="V75" s="5">
        <f t="shared" si="140"/>
        <v>0.11000000000000001</v>
      </c>
      <c r="W75" s="5">
        <v>0.1</v>
      </c>
      <c r="X75" s="5">
        <f t="shared" ref="X75" si="153">W75*0.9</f>
        <v>9.0000000000000011E-2</v>
      </c>
      <c r="Y75" s="5">
        <f t="shared" si="142"/>
        <v>0.11000000000000001</v>
      </c>
      <c r="Z75" s="5">
        <v>0.1</v>
      </c>
      <c r="AA75" s="5">
        <f t="shared" ref="AA75" si="154">Z75*0.9</f>
        <v>9.0000000000000011E-2</v>
      </c>
      <c r="AB75" s="5">
        <f t="shared" si="144"/>
        <v>0.11000000000000001</v>
      </c>
    </row>
    <row r="76" spans="1:28" hidden="1" x14ac:dyDescent="0.2">
      <c r="A76" s="11" t="s">
        <v>17</v>
      </c>
      <c r="B76" s="11" t="s">
        <v>59</v>
      </c>
      <c r="C76" s="11" t="s">
        <v>80</v>
      </c>
      <c r="D76" s="11" t="s">
        <v>84</v>
      </c>
      <c r="E76" s="11" t="s">
        <v>81</v>
      </c>
      <c r="F76" s="3" t="s">
        <v>32</v>
      </c>
      <c r="G76" s="3" t="s">
        <v>29</v>
      </c>
      <c r="H76" s="3" t="s">
        <v>61</v>
      </c>
      <c r="I76" s="3" t="s">
        <v>85</v>
      </c>
      <c r="J76" s="3" t="s">
        <v>25</v>
      </c>
      <c r="K76" s="5">
        <v>0.11</v>
      </c>
      <c r="L76" s="5">
        <f t="shared" ref="L76:L89" si="155">K76*0.9</f>
        <v>9.9000000000000005E-2</v>
      </c>
      <c r="M76" s="5">
        <f t="shared" ref="M76:M89" si="156">K76*1.1</f>
        <v>0.12100000000000001</v>
      </c>
      <c r="N76" s="5">
        <v>0.11</v>
      </c>
      <c r="O76" s="5">
        <f t="shared" ref="O76:O89" si="157">N76*0.9</f>
        <v>9.9000000000000005E-2</v>
      </c>
      <c r="P76" s="5">
        <f t="shared" ref="P76:P89" si="158">N76*1.1</f>
        <v>0.12100000000000001</v>
      </c>
      <c r="Q76" s="5">
        <v>0.11</v>
      </c>
      <c r="R76" s="5">
        <f t="shared" ref="R76:R89" si="159">Q76*0.9</f>
        <v>9.9000000000000005E-2</v>
      </c>
      <c r="S76" s="5">
        <f t="shared" ref="S76:S89" si="160">Q76*1.1</f>
        <v>0.12100000000000001</v>
      </c>
      <c r="T76" s="5">
        <v>0.11</v>
      </c>
      <c r="U76" s="5">
        <f t="shared" ref="U76:U89" si="161">T76*0.9</f>
        <v>9.9000000000000005E-2</v>
      </c>
      <c r="V76" s="5">
        <f t="shared" ref="V76:V89" si="162">T76*1.1</f>
        <v>0.12100000000000001</v>
      </c>
      <c r="W76" s="5">
        <v>0.11</v>
      </c>
      <c r="X76" s="5">
        <f>W76*0.9</f>
        <v>9.9000000000000005E-2</v>
      </c>
      <c r="Y76" s="5">
        <f t="shared" ref="Y76:Y89" si="163">W76*1.1</f>
        <v>0.12100000000000001</v>
      </c>
      <c r="Z76" s="5">
        <v>0.11</v>
      </c>
      <c r="AA76" s="5">
        <f>Z76*0.9</f>
        <v>9.9000000000000005E-2</v>
      </c>
      <c r="AB76" s="5">
        <f t="shared" ref="AB76:AB89" si="164">Z76*1.1</f>
        <v>0.12100000000000001</v>
      </c>
    </row>
    <row r="77" spans="1:28" hidden="1" x14ac:dyDescent="0.2">
      <c r="A77" s="11" t="s">
        <v>17</v>
      </c>
      <c r="B77" s="11" t="s">
        <v>59</v>
      </c>
      <c r="C77" s="11" t="s">
        <v>63</v>
      </c>
      <c r="D77" s="11" t="s">
        <v>84</v>
      </c>
      <c r="E77" s="11" t="s">
        <v>81</v>
      </c>
      <c r="F77" s="3" t="s">
        <v>32</v>
      </c>
      <c r="G77" s="3" t="s">
        <v>29</v>
      </c>
      <c r="H77" s="3" t="s">
        <v>61</v>
      </c>
      <c r="I77" s="3" t="s">
        <v>85</v>
      </c>
      <c r="J77" s="3" t="s">
        <v>25</v>
      </c>
      <c r="K77" s="5">
        <v>0.19</v>
      </c>
      <c r="L77" s="5">
        <f t="shared" si="155"/>
        <v>0.17100000000000001</v>
      </c>
      <c r="M77" s="5">
        <f t="shared" si="156"/>
        <v>0.20900000000000002</v>
      </c>
      <c r="N77" s="5">
        <v>0.19</v>
      </c>
      <c r="O77" s="5">
        <f t="shared" si="157"/>
        <v>0.17100000000000001</v>
      </c>
      <c r="P77" s="5">
        <f t="shared" si="158"/>
        <v>0.20900000000000002</v>
      </c>
      <c r="Q77" s="5">
        <v>0.19</v>
      </c>
      <c r="R77" s="5">
        <f t="shared" si="159"/>
        <v>0.17100000000000001</v>
      </c>
      <c r="S77" s="5">
        <f t="shared" si="160"/>
        <v>0.20900000000000002</v>
      </c>
      <c r="T77" s="5">
        <v>0.19</v>
      </c>
      <c r="U77" s="5">
        <f t="shared" si="161"/>
        <v>0.17100000000000001</v>
      </c>
      <c r="V77" s="5">
        <f t="shared" si="162"/>
        <v>0.20900000000000002</v>
      </c>
      <c r="W77" s="5">
        <v>0.19</v>
      </c>
      <c r="X77" s="5">
        <f>W77*0.9</f>
        <v>0.17100000000000001</v>
      </c>
      <c r="Y77" s="5">
        <f t="shared" si="163"/>
        <v>0.20900000000000002</v>
      </c>
      <c r="Z77" s="5">
        <v>0.19</v>
      </c>
      <c r="AA77" s="5">
        <f>Z77*0.9</f>
        <v>0.17100000000000001</v>
      </c>
      <c r="AB77" s="5">
        <f t="shared" si="164"/>
        <v>0.20900000000000002</v>
      </c>
    </row>
    <row r="78" spans="1:28" hidden="1" x14ac:dyDescent="0.2">
      <c r="A78" s="11" t="s">
        <v>17</v>
      </c>
      <c r="B78" s="11" t="s">
        <v>59</v>
      </c>
      <c r="C78" s="11" t="s">
        <v>64</v>
      </c>
      <c r="D78" s="11" t="s">
        <v>84</v>
      </c>
      <c r="E78" s="11" t="s">
        <v>81</v>
      </c>
      <c r="F78" s="3" t="s">
        <v>32</v>
      </c>
      <c r="G78" s="3" t="s">
        <v>29</v>
      </c>
      <c r="H78" s="3" t="s">
        <v>61</v>
      </c>
      <c r="I78" s="3" t="s">
        <v>85</v>
      </c>
      <c r="J78" s="3" t="s">
        <v>25</v>
      </c>
      <c r="K78" s="5">
        <v>0.2</v>
      </c>
      <c r="L78" s="5">
        <f t="shared" si="155"/>
        <v>0.18000000000000002</v>
      </c>
      <c r="M78" s="5">
        <f t="shared" si="156"/>
        <v>0.22000000000000003</v>
      </c>
      <c r="N78" s="5">
        <v>0.2</v>
      </c>
      <c r="O78" s="5">
        <f t="shared" si="157"/>
        <v>0.18000000000000002</v>
      </c>
      <c r="P78" s="5">
        <f t="shared" si="158"/>
        <v>0.22000000000000003</v>
      </c>
      <c r="Q78" s="5">
        <v>0.2</v>
      </c>
      <c r="R78" s="5">
        <f t="shared" si="159"/>
        <v>0.18000000000000002</v>
      </c>
      <c r="S78" s="5">
        <f t="shared" si="160"/>
        <v>0.22000000000000003</v>
      </c>
      <c r="T78" s="5">
        <v>0.2</v>
      </c>
      <c r="U78" s="5">
        <f t="shared" si="161"/>
        <v>0.18000000000000002</v>
      </c>
      <c r="V78" s="5">
        <f t="shared" si="162"/>
        <v>0.22000000000000003</v>
      </c>
      <c r="W78" s="5">
        <v>0.2</v>
      </c>
      <c r="X78" s="5">
        <f>W78*0.9</f>
        <v>0.18000000000000002</v>
      </c>
      <c r="Y78" s="5">
        <f t="shared" si="163"/>
        <v>0.22000000000000003</v>
      </c>
      <c r="Z78" s="5">
        <v>0.2</v>
      </c>
      <c r="AA78" s="5">
        <f>Z78*0.9</f>
        <v>0.18000000000000002</v>
      </c>
      <c r="AB78" s="5">
        <f t="shared" si="164"/>
        <v>0.22000000000000003</v>
      </c>
    </row>
    <row r="79" spans="1:28" hidden="1" x14ac:dyDescent="0.2">
      <c r="A79" s="11" t="s">
        <v>17</v>
      </c>
      <c r="B79" s="11" t="s">
        <v>59</v>
      </c>
      <c r="C79" s="11" t="s">
        <v>65</v>
      </c>
      <c r="D79" s="11" t="s">
        <v>84</v>
      </c>
      <c r="E79" s="11" t="s">
        <v>81</v>
      </c>
      <c r="F79" s="3" t="s">
        <v>32</v>
      </c>
      <c r="G79" s="3" t="s">
        <v>29</v>
      </c>
      <c r="H79" s="3" t="s">
        <v>61</v>
      </c>
      <c r="I79" s="3" t="s">
        <v>85</v>
      </c>
      <c r="J79" s="3" t="s">
        <v>25</v>
      </c>
      <c r="K79" s="5">
        <v>0.23</v>
      </c>
      <c r="L79" s="5">
        <f t="shared" si="155"/>
        <v>0.20700000000000002</v>
      </c>
      <c r="M79" s="5">
        <f t="shared" si="156"/>
        <v>0.25300000000000006</v>
      </c>
      <c r="N79" s="5">
        <v>0.23</v>
      </c>
      <c r="O79" s="5">
        <f t="shared" si="157"/>
        <v>0.20700000000000002</v>
      </c>
      <c r="P79" s="5">
        <f t="shared" si="158"/>
        <v>0.25300000000000006</v>
      </c>
      <c r="Q79" s="5">
        <v>0.23</v>
      </c>
      <c r="R79" s="5">
        <f t="shared" si="159"/>
        <v>0.20700000000000002</v>
      </c>
      <c r="S79" s="5">
        <f t="shared" si="160"/>
        <v>0.25300000000000006</v>
      </c>
      <c r="T79" s="5">
        <v>0.23</v>
      </c>
      <c r="U79" s="5">
        <f t="shared" si="161"/>
        <v>0.20700000000000002</v>
      </c>
      <c r="V79" s="5">
        <f t="shared" si="162"/>
        <v>0.25300000000000006</v>
      </c>
      <c r="W79" s="5">
        <v>0.23</v>
      </c>
      <c r="X79" s="5">
        <f>W79*0.9</f>
        <v>0.20700000000000002</v>
      </c>
      <c r="Y79" s="5">
        <f t="shared" si="163"/>
        <v>0.25300000000000006</v>
      </c>
      <c r="Z79" s="5">
        <v>0.23</v>
      </c>
      <c r="AA79" s="5">
        <f>Z79*0.9</f>
        <v>0.20700000000000002</v>
      </c>
      <c r="AB79" s="5">
        <f t="shared" si="164"/>
        <v>0.25300000000000006</v>
      </c>
    </row>
    <row r="80" spans="1:28" hidden="1" x14ac:dyDescent="0.2">
      <c r="A80" s="11" t="s">
        <v>17</v>
      </c>
      <c r="B80" s="11" t="s">
        <v>59</v>
      </c>
      <c r="C80" s="11" t="s">
        <v>66</v>
      </c>
      <c r="D80" s="11" t="s">
        <v>84</v>
      </c>
      <c r="E80" s="11" t="s">
        <v>81</v>
      </c>
      <c r="F80" s="3" t="s">
        <v>32</v>
      </c>
      <c r="G80" s="3" t="s">
        <v>29</v>
      </c>
      <c r="H80" s="3" t="s">
        <v>61</v>
      </c>
      <c r="I80" s="3" t="s">
        <v>85</v>
      </c>
      <c r="J80" s="3" t="s">
        <v>25</v>
      </c>
      <c r="K80" s="5">
        <v>0.21</v>
      </c>
      <c r="L80" s="5">
        <f t="shared" si="155"/>
        <v>0.189</v>
      </c>
      <c r="M80" s="5">
        <f t="shared" si="156"/>
        <v>0.23100000000000001</v>
      </c>
      <c r="N80" s="5">
        <v>0.21</v>
      </c>
      <c r="O80" s="5">
        <f t="shared" si="157"/>
        <v>0.189</v>
      </c>
      <c r="P80" s="5">
        <f t="shared" si="158"/>
        <v>0.23100000000000001</v>
      </c>
      <c r="Q80" s="5">
        <v>0.21</v>
      </c>
      <c r="R80" s="5">
        <f t="shared" si="159"/>
        <v>0.189</v>
      </c>
      <c r="S80" s="5">
        <f t="shared" si="160"/>
        <v>0.23100000000000001</v>
      </c>
      <c r="T80" s="5">
        <v>0.21</v>
      </c>
      <c r="U80" s="5">
        <f t="shared" si="161"/>
        <v>0.189</v>
      </c>
      <c r="V80" s="5">
        <f t="shared" si="162"/>
        <v>0.23100000000000001</v>
      </c>
      <c r="W80" s="5">
        <v>0.12</v>
      </c>
      <c r="X80" s="5">
        <f>W80*0.9</f>
        <v>0.108</v>
      </c>
      <c r="Y80" s="5">
        <f t="shared" ref="Y80" si="165">W80*1.1</f>
        <v>0.13200000000000001</v>
      </c>
      <c r="Z80" s="5">
        <v>0.12</v>
      </c>
      <c r="AA80" s="5">
        <f>Z80*0.9</f>
        <v>0.108</v>
      </c>
      <c r="AB80" s="5">
        <f t="shared" ref="AB80" si="166">Z80*1.1</f>
        <v>0.13200000000000001</v>
      </c>
    </row>
    <row r="81" spans="1:28" hidden="1" x14ac:dyDescent="0.2">
      <c r="A81" s="11" t="s">
        <v>88</v>
      </c>
      <c r="B81" s="11" t="s">
        <v>59</v>
      </c>
      <c r="C81" s="11" t="s">
        <v>69</v>
      </c>
      <c r="D81" s="11" t="s">
        <v>87</v>
      </c>
      <c r="E81" s="11" t="s">
        <v>47</v>
      </c>
      <c r="F81" s="3" t="s">
        <v>31</v>
      </c>
      <c r="G81" s="3" t="s">
        <v>29</v>
      </c>
      <c r="H81" s="3" t="s">
        <v>61</v>
      </c>
      <c r="I81" s="3" t="s">
        <v>86</v>
      </c>
      <c r="J81" s="3" t="s">
        <v>25</v>
      </c>
      <c r="K81" s="5">
        <v>1.6</v>
      </c>
      <c r="L81" s="5">
        <f t="shared" si="155"/>
        <v>1.4400000000000002</v>
      </c>
      <c r="M81" s="5">
        <f t="shared" si="156"/>
        <v>1.7600000000000002</v>
      </c>
      <c r="N81" s="5">
        <v>1.6</v>
      </c>
      <c r="O81" s="5">
        <f t="shared" si="157"/>
        <v>1.4400000000000002</v>
      </c>
      <c r="P81" s="5">
        <f t="shared" si="158"/>
        <v>1.7600000000000002</v>
      </c>
      <c r="Q81" s="5">
        <v>1.6</v>
      </c>
      <c r="R81" s="5">
        <f t="shared" si="159"/>
        <v>1.4400000000000002</v>
      </c>
      <c r="S81" s="5">
        <f t="shared" si="160"/>
        <v>1.7600000000000002</v>
      </c>
      <c r="T81" s="5">
        <v>1.6</v>
      </c>
      <c r="U81" s="5">
        <f t="shared" si="161"/>
        <v>1.4400000000000002</v>
      </c>
      <c r="V81" s="5">
        <f t="shared" si="162"/>
        <v>1.7600000000000002</v>
      </c>
      <c r="W81" s="5">
        <v>1.6</v>
      </c>
      <c r="X81" s="5">
        <f t="shared" ref="X81:X89" si="167">W81*0.9</f>
        <v>1.4400000000000002</v>
      </c>
      <c r="Y81" s="5">
        <f t="shared" si="163"/>
        <v>1.7600000000000002</v>
      </c>
      <c r="Z81" s="5">
        <v>1.6</v>
      </c>
      <c r="AA81" s="5">
        <f t="shared" ref="AA81:AA89" si="168">Z81*0.9</f>
        <v>1.4400000000000002</v>
      </c>
      <c r="AB81" s="5">
        <f t="shared" si="164"/>
        <v>1.7600000000000002</v>
      </c>
    </row>
    <row r="82" spans="1:28" hidden="1" x14ac:dyDescent="0.2">
      <c r="A82" s="11" t="s">
        <v>88</v>
      </c>
      <c r="B82" s="11" t="s">
        <v>59</v>
      </c>
      <c r="C82" s="11" t="s">
        <v>56</v>
      </c>
      <c r="D82" s="11" t="s">
        <v>87</v>
      </c>
      <c r="E82" s="11" t="s">
        <v>47</v>
      </c>
      <c r="F82" s="3" t="s">
        <v>31</v>
      </c>
      <c r="G82" s="3" t="s">
        <v>29</v>
      </c>
      <c r="H82" s="3" t="s">
        <v>61</v>
      </c>
      <c r="I82" s="3" t="s">
        <v>86</v>
      </c>
      <c r="J82" s="3" t="s">
        <v>25</v>
      </c>
      <c r="K82" s="5">
        <v>3.3</v>
      </c>
      <c r="L82" s="5">
        <f t="shared" si="155"/>
        <v>2.9699999999999998</v>
      </c>
      <c r="M82" s="5">
        <f t="shared" si="156"/>
        <v>3.63</v>
      </c>
      <c r="N82" s="5">
        <v>3.3</v>
      </c>
      <c r="O82" s="5">
        <f t="shared" si="157"/>
        <v>2.9699999999999998</v>
      </c>
      <c r="P82" s="5">
        <f t="shared" si="158"/>
        <v>3.63</v>
      </c>
      <c r="Q82" s="5">
        <v>3.3</v>
      </c>
      <c r="R82" s="5">
        <f t="shared" si="159"/>
        <v>2.9699999999999998</v>
      </c>
      <c r="S82" s="5">
        <f t="shared" si="160"/>
        <v>3.63</v>
      </c>
      <c r="T82" s="5">
        <v>3.3</v>
      </c>
      <c r="U82" s="5">
        <f t="shared" si="161"/>
        <v>2.9699999999999998</v>
      </c>
      <c r="V82" s="5">
        <f t="shared" si="162"/>
        <v>3.63</v>
      </c>
      <c r="W82" s="5">
        <v>3.3</v>
      </c>
      <c r="X82" s="5">
        <f t="shared" si="167"/>
        <v>2.9699999999999998</v>
      </c>
      <c r="Y82" s="5">
        <f t="shared" si="163"/>
        <v>3.63</v>
      </c>
      <c r="Z82" s="5">
        <v>3.3</v>
      </c>
      <c r="AA82" s="5">
        <f t="shared" si="168"/>
        <v>2.9699999999999998</v>
      </c>
      <c r="AB82" s="5">
        <f t="shared" si="164"/>
        <v>3.63</v>
      </c>
    </row>
    <row r="83" spans="1:28" hidden="1" x14ac:dyDescent="0.2">
      <c r="A83" s="11" t="s">
        <v>88</v>
      </c>
      <c r="B83" s="11" t="s">
        <v>59</v>
      </c>
      <c r="C83" s="11" t="s">
        <v>62</v>
      </c>
      <c r="D83" s="11" t="s">
        <v>87</v>
      </c>
      <c r="E83" s="11" t="s">
        <v>47</v>
      </c>
      <c r="F83" s="3" t="s">
        <v>31</v>
      </c>
      <c r="G83" s="3" t="s">
        <v>29</v>
      </c>
      <c r="H83" s="3" t="s">
        <v>61</v>
      </c>
      <c r="I83" s="3" t="s">
        <v>86</v>
      </c>
      <c r="J83" s="3" t="s">
        <v>25</v>
      </c>
      <c r="K83" s="5">
        <v>4.7</v>
      </c>
      <c r="L83" s="5">
        <f t="shared" si="155"/>
        <v>4.2300000000000004</v>
      </c>
      <c r="M83" s="5">
        <f t="shared" si="156"/>
        <v>5.1700000000000008</v>
      </c>
      <c r="N83" s="5">
        <v>4.7</v>
      </c>
      <c r="O83" s="5">
        <f t="shared" si="157"/>
        <v>4.2300000000000004</v>
      </c>
      <c r="P83" s="5">
        <f t="shared" si="158"/>
        <v>5.1700000000000008</v>
      </c>
      <c r="Q83" s="5">
        <v>4.7</v>
      </c>
      <c r="R83" s="5">
        <f t="shared" si="159"/>
        <v>4.2300000000000004</v>
      </c>
      <c r="S83" s="5">
        <f t="shared" si="160"/>
        <v>5.1700000000000008</v>
      </c>
      <c r="T83" s="5">
        <v>4.7</v>
      </c>
      <c r="U83" s="5">
        <f t="shared" si="161"/>
        <v>4.2300000000000004</v>
      </c>
      <c r="V83" s="5">
        <f t="shared" si="162"/>
        <v>5.1700000000000008</v>
      </c>
      <c r="W83" s="5">
        <v>4.7</v>
      </c>
      <c r="X83" s="5">
        <f t="shared" si="167"/>
        <v>4.2300000000000004</v>
      </c>
      <c r="Y83" s="5">
        <f t="shared" si="163"/>
        <v>5.1700000000000008</v>
      </c>
      <c r="Z83" s="5">
        <v>4.7</v>
      </c>
      <c r="AA83" s="5">
        <f t="shared" si="168"/>
        <v>4.2300000000000004</v>
      </c>
      <c r="AB83" s="5">
        <f t="shared" si="164"/>
        <v>5.1700000000000008</v>
      </c>
    </row>
    <row r="84" spans="1:28" hidden="1" x14ac:dyDescent="0.2">
      <c r="A84" s="11" t="s">
        <v>88</v>
      </c>
      <c r="B84" s="11" t="s">
        <v>59</v>
      </c>
      <c r="C84" s="11" t="s">
        <v>77</v>
      </c>
      <c r="D84" s="11" t="s">
        <v>87</v>
      </c>
      <c r="E84" s="11" t="s">
        <v>47</v>
      </c>
      <c r="F84" s="3" t="s">
        <v>31</v>
      </c>
      <c r="G84" s="3" t="s">
        <v>29</v>
      </c>
      <c r="H84" s="3" t="s">
        <v>61</v>
      </c>
      <c r="I84" s="3" t="s">
        <v>86</v>
      </c>
      <c r="J84" s="3" t="s">
        <v>25</v>
      </c>
      <c r="K84" s="5">
        <v>3.8</v>
      </c>
      <c r="L84" s="5">
        <f t="shared" si="155"/>
        <v>3.42</v>
      </c>
      <c r="M84" s="5">
        <f t="shared" si="156"/>
        <v>4.18</v>
      </c>
      <c r="N84" s="5">
        <v>3.8</v>
      </c>
      <c r="O84" s="5">
        <f t="shared" si="157"/>
        <v>3.42</v>
      </c>
      <c r="P84" s="5">
        <f t="shared" si="158"/>
        <v>4.18</v>
      </c>
      <c r="Q84" s="5">
        <v>3.8</v>
      </c>
      <c r="R84" s="5">
        <f t="shared" si="159"/>
        <v>3.42</v>
      </c>
      <c r="S84" s="5">
        <f t="shared" si="160"/>
        <v>4.18</v>
      </c>
      <c r="T84" s="5">
        <v>3.8</v>
      </c>
      <c r="U84" s="5">
        <f t="shared" si="161"/>
        <v>3.42</v>
      </c>
      <c r="V84" s="5">
        <f t="shared" si="162"/>
        <v>4.18</v>
      </c>
      <c r="W84" s="5">
        <v>3.8</v>
      </c>
      <c r="X84" s="5">
        <f t="shared" si="167"/>
        <v>3.42</v>
      </c>
      <c r="Y84" s="5">
        <f t="shared" si="163"/>
        <v>4.18</v>
      </c>
      <c r="Z84" s="5">
        <v>3.8</v>
      </c>
      <c r="AA84" s="5">
        <f t="shared" si="168"/>
        <v>3.42</v>
      </c>
      <c r="AB84" s="5">
        <f t="shared" si="164"/>
        <v>4.18</v>
      </c>
    </row>
    <row r="85" spans="1:28" hidden="1" x14ac:dyDescent="0.2">
      <c r="A85" s="11" t="s">
        <v>88</v>
      </c>
      <c r="B85" s="11" t="s">
        <v>59</v>
      </c>
      <c r="C85" s="11" t="s">
        <v>80</v>
      </c>
      <c r="D85" s="11" t="s">
        <v>87</v>
      </c>
      <c r="E85" s="11" t="s">
        <v>47</v>
      </c>
      <c r="F85" s="3" t="s">
        <v>31</v>
      </c>
      <c r="G85" s="3" t="s">
        <v>29</v>
      </c>
      <c r="H85" s="3" t="s">
        <v>61</v>
      </c>
      <c r="I85" s="3" t="s">
        <v>85</v>
      </c>
      <c r="J85" s="3" t="s">
        <v>25</v>
      </c>
      <c r="K85" s="5">
        <v>15</v>
      </c>
      <c r="L85" s="5">
        <f t="shared" si="155"/>
        <v>13.5</v>
      </c>
      <c r="M85" s="5">
        <f t="shared" si="156"/>
        <v>16.5</v>
      </c>
      <c r="N85" s="5">
        <v>15</v>
      </c>
      <c r="O85" s="5">
        <f t="shared" si="157"/>
        <v>13.5</v>
      </c>
      <c r="P85" s="5">
        <f t="shared" si="158"/>
        <v>16.5</v>
      </c>
      <c r="Q85" s="5">
        <v>15</v>
      </c>
      <c r="R85" s="5">
        <f t="shared" si="159"/>
        <v>13.5</v>
      </c>
      <c r="S85" s="5">
        <f t="shared" si="160"/>
        <v>16.5</v>
      </c>
      <c r="T85" s="5">
        <v>17</v>
      </c>
      <c r="U85" s="5">
        <f t="shared" si="161"/>
        <v>15.3</v>
      </c>
      <c r="V85" s="5">
        <f t="shared" si="162"/>
        <v>18.700000000000003</v>
      </c>
      <c r="W85" s="5">
        <v>19</v>
      </c>
      <c r="X85" s="5">
        <f t="shared" si="167"/>
        <v>17.100000000000001</v>
      </c>
      <c r="Y85" s="5">
        <f t="shared" si="163"/>
        <v>20.900000000000002</v>
      </c>
      <c r="Z85" s="5">
        <v>21</v>
      </c>
      <c r="AA85" s="5">
        <f t="shared" si="168"/>
        <v>18.900000000000002</v>
      </c>
      <c r="AB85" s="5">
        <f t="shared" si="164"/>
        <v>23.1</v>
      </c>
    </row>
    <row r="86" spans="1:28" hidden="1" x14ac:dyDescent="0.2">
      <c r="A86" s="11" t="s">
        <v>88</v>
      </c>
      <c r="B86" s="11" t="s">
        <v>59</v>
      </c>
      <c r="C86" s="11" t="s">
        <v>63</v>
      </c>
      <c r="D86" s="11" t="s">
        <v>87</v>
      </c>
      <c r="E86" s="11" t="s">
        <v>47</v>
      </c>
      <c r="F86" s="3" t="s">
        <v>31</v>
      </c>
      <c r="G86" s="3" t="s">
        <v>29</v>
      </c>
      <c r="H86" s="3" t="s">
        <v>61</v>
      </c>
      <c r="I86" s="3" t="s">
        <v>85</v>
      </c>
      <c r="J86" s="3" t="s">
        <v>25</v>
      </c>
      <c r="K86" s="5">
        <v>21.5</v>
      </c>
      <c r="L86" s="5">
        <f t="shared" si="155"/>
        <v>19.350000000000001</v>
      </c>
      <c r="M86" s="5">
        <f t="shared" si="156"/>
        <v>23.650000000000002</v>
      </c>
      <c r="N86" s="5">
        <v>21.5</v>
      </c>
      <c r="O86" s="5">
        <f t="shared" si="157"/>
        <v>19.350000000000001</v>
      </c>
      <c r="P86" s="5">
        <f t="shared" si="158"/>
        <v>23.650000000000002</v>
      </c>
      <c r="Q86" s="5">
        <v>21.5</v>
      </c>
      <c r="R86" s="5">
        <f t="shared" si="159"/>
        <v>19.350000000000001</v>
      </c>
      <c r="S86" s="5">
        <f t="shared" si="160"/>
        <v>23.650000000000002</v>
      </c>
      <c r="T86" s="5">
        <v>24.7</v>
      </c>
      <c r="U86" s="5">
        <f t="shared" si="161"/>
        <v>22.23</v>
      </c>
      <c r="V86" s="5">
        <f t="shared" si="162"/>
        <v>27.17</v>
      </c>
      <c r="W86" s="5">
        <v>26.7</v>
      </c>
      <c r="X86" s="5">
        <f t="shared" si="167"/>
        <v>24.03</v>
      </c>
      <c r="Y86" s="5">
        <f t="shared" si="163"/>
        <v>29.37</v>
      </c>
      <c r="Z86" s="5">
        <v>28.1</v>
      </c>
      <c r="AA86" s="5">
        <f t="shared" si="168"/>
        <v>25.290000000000003</v>
      </c>
      <c r="AB86" s="5">
        <f t="shared" si="164"/>
        <v>30.910000000000004</v>
      </c>
    </row>
    <row r="87" spans="1:28" hidden="1" x14ac:dyDescent="0.2">
      <c r="A87" s="11" t="s">
        <v>88</v>
      </c>
      <c r="B87" s="11" t="s">
        <v>59</v>
      </c>
      <c r="C87" s="11" t="s">
        <v>64</v>
      </c>
      <c r="D87" s="11" t="s">
        <v>87</v>
      </c>
      <c r="E87" s="11" t="s">
        <v>47</v>
      </c>
      <c r="F87" s="3" t="s">
        <v>31</v>
      </c>
      <c r="G87" s="3" t="s">
        <v>29</v>
      </c>
      <c r="H87" s="3" t="s">
        <v>61</v>
      </c>
      <c r="I87" s="3" t="s">
        <v>85</v>
      </c>
      <c r="J87" s="3" t="s">
        <v>25</v>
      </c>
      <c r="K87" s="5">
        <v>15</v>
      </c>
      <c r="L87" s="5">
        <f t="shared" si="155"/>
        <v>13.5</v>
      </c>
      <c r="M87" s="5">
        <f t="shared" si="156"/>
        <v>16.5</v>
      </c>
      <c r="N87" s="5">
        <v>15</v>
      </c>
      <c r="O87" s="5">
        <f t="shared" si="157"/>
        <v>13.5</v>
      </c>
      <c r="P87" s="5">
        <f t="shared" si="158"/>
        <v>16.5</v>
      </c>
      <c r="Q87" s="5">
        <v>15</v>
      </c>
      <c r="R87" s="5">
        <f t="shared" si="159"/>
        <v>13.5</v>
      </c>
      <c r="S87" s="5">
        <f t="shared" si="160"/>
        <v>16.5</v>
      </c>
      <c r="T87" s="5">
        <v>15</v>
      </c>
      <c r="U87" s="5">
        <f t="shared" si="161"/>
        <v>13.5</v>
      </c>
      <c r="V87" s="5">
        <f t="shared" si="162"/>
        <v>16.5</v>
      </c>
      <c r="W87" s="5">
        <v>15</v>
      </c>
      <c r="X87" s="5">
        <f t="shared" si="167"/>
        <v>13.5</v>
      </c>
      <c r="Y87" s="5">
        <f t="shared" si="163"/>
        <v>16.5</v>
      </c>
      <c r="Z87" s="5">
        <v>15</v>
      </c>
      <c r="AA87" s="5">
        <f t="shared" si="168"/>
        <v>13.5</v>
      </c>
      <c r="AB87" s="5">
        <f t="shared" si="164"/>
        <v>16.5</v>
      </c>
    </row>
    <row r="88" spans="1:28" hidden="1" x14ac:dyDescent="0.2">
      <c r="A88" s="11" t="s">
        <v>88</v>
      </c>
      <c r="B88" s="11" t="s">
        <v>59</v>
      </c>
      <c r="C88" s="11" t="s">
        <v>65</v>
      </c>
      <c r="D88" s="11" t="s">
        <v>87</v>
      </c>
      <c r="E88" s="11" t="s">
        <v>47</v>
      </c>
      <c r="F88" s="3" t="s">
        <v>31</v>
      </c>
      <c r="G88" s="3" t="s">
        <v>29</v>
      </c>
      <c r="H88" s="3" t="s">
        <v>61</v>
      </c>
      <c r="I88" s="3" t="s">
        <v>85</v>
      </c>
      <c r="J88" s="3" t="s">
        <v>25</v>
      </c>
      <c r="K88" s="5">
        <v>40</v>
      </c>
      <c r="L88" s="5">
        <f t="shared" si="155"/>
        <v>36</v>
      </c>
      <c r="M88" s="5">
        <f t="shared" si="156"/>
        <v>44</v>
      </c>
      <c r="N88" s="5">
        <v>40</v>
      </c>
      <c r="O88" s="5">
        <f t="shared" si="157"/>
        <v>36</v>
      </c>
      <c r="P88" s="5">
        <f t="shared" si="158"/>
        <v>44</v>
      </c>
      <c r="Q88" s="5">
        <v>40</v>
      </c>
      <c r="R88" s="5">
        <f t="shared" si="159"/>
        <v>36</v>
      </c>
      <c r="S88" s="5">
        <f t="shared" si="160"/>
        <v>44</v>
      </c>
      <c r="T88" s="5">
        <v>40</v>
      </c>
      <c r="U88" s="5">
        <f t="shared" si="161"/>
        <v>36</v>
      </c>
      <c r="V88" s="5">
        <f t="shared" si="162"/>
        <v>44</v>
      </c>
      <c r="W88" s="5">
        <v>40</v>
      </c>
      <c r="X88" s="5">
        <f t="shared" si="167"/>
        <v>36</v>
      </c>
      <c r="Y88" s="5">
        <f t="shared" si="163"/>
        <v>44</v>
      </c>
      <c r="Z88" s="5">
        <v>40</v>
      </c>
      <c r="AA88" s="5">
        <f t="shared" si="168"/>
        <v>36</v>
      </c>
      <c r="AB88" s="5">
        <f t="shared" si="164"/>
        <v>44</v>
      </c>
    </row>
    <row r="89" spans="1:28" hidden="1" x14ac:dyDescent="0.2">
      <c r="A89" s="11" t="s">
        <v>88</v>
      </c>
      <c r="B89" s="11" t="s">
        <v>59</v>
      </c>
      <c r="C89" s="11" t="s">
        <v>66</v>
      </c>
      <c r="D89" s="11" t="s">
        <v>87</v>
      </c>
      <c r="E89" s="11" t="s">
        <v>47</v>
      </c>
      <c r="F89" s="3" t="s">
        <v>31</v>
      </c>
      <c r="G89" s="3" t="s">
        <v>29</v>
      </c>
      <c r="H89" s="3" t="s">
        <v>61</v>
      </c>
      <c r="I89" s="3" t="s">
        <v>85</v>
      </c>
      <c r="J89" s="3" t="s">
        <v>25</v>
      </c>
      <c r="K89" s="5">
        <v>82</v>
      </c>
      <c r="L89" s="5">
        <f t="shared" si="155"/>
        <v>73.8</v>
      </c>
      <c r="M89" s="5">
        <f t="shared" si="156"/>
        <v>90.2</v>
      </c>
      <c r="N89" s="5">
        <v>82</v>
      </c>
      <c r="O89" s="5">
        <f t="shared" si="157"/>
        <v>73.8</v>
      </c>
      <c r="P89" s="5">
        <f t="shared" si="158"/>
        <v>90.2</v>
      </c>
      <c r="Q89" s="5">
        <v>82</v>
      </c>
      <c r="R89" s="5">
        <f t="shared" si="159"/>
        <v>73.8</v>
      </c>
      <c r="S89" s="5">
        <f t="shared" si="160"/>
        <v>90.2</v>
      </c>
      <c r="T89" s="5">
        <v>82</v>
      </c>
      <c r="U89" s="5">
        <f t="shared" si="161"/>
        <v>73.8</v>
      </c>
      <c r="V89" s="5">
        <f t="shared" si="162"/>
        <v>90.2</v>
      </c>
      <c r="W89" s="5">
        <v>82</v>
      </c>
      <c r="X89" s="5">
        <f t="shared" si="167"/>
        <v>73.8</v>
      </c>
      <c r="Y89" s="5">
        <f t="shared" si="163"/>
        <v>90.2</v>
      </c>
      <c r="Z89" s="5">
        <v>82</v>
      </c>
      <c r="AA89" s="5">
        <f t="shared" si="168"/>
        <v>73.8</v>
      </c>
      <c r="AB89" s="5">
        <f t="shared" si="164"/>
        <v>90.2</v>
      </c>
    </row>
    <row r="90" spans="1:28" hidden="1" x14ac:dyDescent="0.2">
      <c r="A90" s="11" t="s">
        <v>88</v>
      </c>
      <c r="B90" s="11" t="s">
        <v>59</v>
      </c>
      <c r="C90" s="11" t="s">
        <v>15</v>
      </c>
      <c r="D90" s="11" t="s">
        <v>190</v>
      </c>
      <c r="E90" s="11" t="s">
        <v>37</v>
      </c>
      <c r="F90" s="3" t="s">
        <v>31</v>
      </c>
      <c r="G90" s="3" t="s">
        <v>30</v>
      </c>
      <c r="H90" s="3" t="s">
        <v>61</v>
      </c>
      <c r="I90" s="3" t="s">
        <v>85</v>
      </c>
      <c r="J90" s="3" t="s">
        <v>25</v>
      </c>
      <c r="K90" s="5">
        <v>0.05</v>
      </c>
      <c r="L90" s="5">
        <v>0.01</v>
      </c>
      <c r="M90" s="5">
        <v>0.1</v>
      </c>
      <c r="N90" s="5">
        <v>0.1</v>
      </c>
      <c r="O90" s="5">
        <v>0.05</v>
      </c>
      <c r="P90" s="5">
        <v>0.15</v>
      </c>
      <c r="Q90" s="5">
        <v>0.2</v>
      </c>
      <c r="R90" s="5">
        <v>0.15</v>
      </c>
      <c r="S90" s="5">
        <v>0.25</v>
      </c>
      <c r="T90" s="5">
        <v>0.3</v>
      </c>
      <c r="U90" s="5">
        <v>0.25</v>
      </c>
      <c r="V90" s="5">
        <v>0.35</v>
      </c>
      <c r="W90" s="5">
        <v>0.4</v>
      </c>
      <c r="X90" s="5">
        <v>0.25</v>
      </c>
      <c r="Y90" s="5">
        <v>0.5</v>
      </c>
      <c r="Z90" s="3">
        <v>0.5</v>
      </c>
      <c r="AA90" s="3">
        <v>0.4</v>
      </c>
      <c r="AB90" s="3">
        <v>0.55000000000000004</v>
      </c>
    </row>
    <row r="91" spans="1:28" hidden="1" x14ac:dyDescent="0.2">
      <c r="A91" s="11" t="s">
        <v>88</v>
      </c>
      <c r="B91" s="11" t="s">
        <v>59</v>
      </c>
      <c r="C91" s="11" t="s">
        <v>15</v>
      </c>
      <c r="D91" s="11" t="s">
        <v>192</v>
      </c>
      <c r="E91" s="11" t="s">
        <v>37</v>
      </c>
      <c r="F91" s="3" t="s">
        <v>31</v>
      </c>
      <c r="G91" s="3" t="s">
        <v>30</v>
      </c>
      <c r="H91" s="3" t="s">
        <v>61</v>
      </c>
      <c r="I91" s="3" t="s">
        <v>85</v>
      </c>
      <c r="J91" s="3" t="s">
        <v>25</v>
      </c>
      <c r="K91" s="5">
        <v>0.05</v>
      </c>
      <c r="L91" s="5">
        <v>0.01</v>
      </c>
      <c r="M91" s="5">
        <v>0.1</v>
      </c>
      <c r="N91" s="5">
        <v>0.1</v>
      </c>
      <c r="O91" s="5">
        <v>0.05</v>
      </c>
      <c r="P91" s="5">
        <v>0.15</v>
      </c>
      <c r="Q91" s="5">
        <v>0.2</v>
      </c>
      <c r="R91" s="5">
        <v>0.15</v>
      </c>
      <c r="S91" s="5">
        <v>0.25</v>
      </c>
      <c r="T91" s="5">
        <v>0.3</v>
      </c>
      <c r="U91" s="5">
        <v>0.25</v>
      </c>
      <c r="V91" s="5">
        <v>0.35</v>
      </c>
      <c r="W91" s="5">
        <v>0.4</v>
      </c>
      <c r="X91" s="5">
        <v>0.25</v>
      </c>
      <c r="Y91" s="5">
        <v>0.5</v>
      </c>
      <c r="Z91" s="3">
        <v>0.5</v>
      </c>
      <c r="AA91" s="3">
        <v>0.4</v>
      </c>
      <c r="AB91" s="3">
        <v>0.55000000000000004</v>
      </c>
    </row>
    <row r="92" spans="1:28" hidden="1" x14ac:dyDescent="0.2">
      <c r="A92" s="11" t="s">
        <v>88</v>
      </c>
      <c r="B92" s="11" t="s">
        <v>59</v>
      </c>
      <c r="C92" s="11" t="s">
        <v>15</v>
      </c>
      <c r="D92" s="11" t="s">
        <v>120</v>
      </c>
      <c r="E92" s="11" t="s">
        <v>37</v>
      </c>
      <c r="F92" s="3" t="s">
        <v>31</v>
      </c>
      <c r="G92" s="3" t="s">
        <v>30</v>
      </c>
      <c r="H92" s="3" t="s">
        <v>61</v>
      </c>
      <c r="I92" s="3" t="s">
        <v>85</v>
      </c>
      <c r="J92" s="3" t="s">
        <v>25</v>
      </c>
      <c r="K92" s="5">
        <v>0.05</v>
      </c>
      <c r="L92" s="5">
        <v>0.01</v>
      </c>
      <c r="M92" s="5">
        <v>0.1</v>
      </c>
      <c r="N92" s="5">
        <v>0.1</v>
      </c>
      <c r="O92" s="5">
        <v>0.05</v>
      </c>
      <c r="P92" s="5">
        <v>0.15</v>
      </c>
      <c r="Q92" s="5">
        <v>0.23</v>
      </c>
      <c r="R92" s="5">
        <v>0.15</v>
      </c>
      <c r="S92" s="5">
        <v>0.25</v>
      </c>
      <c r="T92" s="5">
        <v>0.3</v>
      </c>
      <c r="U92" s="5">
        <v>0.25</v>
      </c>
      <c r="V92" s="5">
        <v>0.35</v>
      </c>
      <c r="W92" s="5">
        <v>0.4</v>
      </c>
      <c r="X92" s="5">
        <v>0.25</v>
      </c>
      <c r="Y92" s="5">
        <v>0.5</v>
      </c>
      <c r="Z92" s="3">
        <v>0.5</v>
      </c>
      <c r="AA92" s="3">
        <v>0.4</v>
      </c>
      <c r="AB92" s="3">
        <v>0.55000000000000004</v>
      </c>
    </row>
    <row r="93" spans="1:28" ht="15" hidden="1" x14ac:dyDescent="0.2">
      <c r="A93" s="11" t="s">
        <v>88</v>
      </c>
      <c r="B93" s="11" t="s">
        <v>59</v>
      </c>
      <c r="C93" s="11" t="s">
        <v>15</v>
      </c>
      <c r="D93" s="11" t="s">
        <v>121</v>
      </c>
      <c r="E93" s="11" t="s">
        <v>37</v>
      </c>
      <c r="F93" s="3" t="s">
        <v>31</v>
      </c>
      <c r="G93" s="3" t="s">
        <v>30</v>
      </c>
      <c r="H93" s="3" t="s">
        <v>61</v>
      </c>
      <c r="I93" s="3" t="s">
        <v>85</v>
      </c>
      <c r="J93" s="3" t="s">
        <v>25</v>
      </c>
      <c r="K93" s="15">
        <v>0.05</v>
      </c>
      <c r="L93" s="15">
        <f t="shared" ref="L93" si="169">K93*0.9</f>
        <v>4.5000000000000005E-2</v>
      </c>
      <c r="M93" s="15">
        <f t="shared" ref="M93" si="170">K93*1.1</f>
        <v>5.5000000000000007E-2</v>
      </c>
      <c r="N93" s="15">
        <v>7.4999999999999997E-2</v>
      </c>
      <c r="O93" s="15">
        <f t="shared" ref="O93" si="171">N93*0.9</f>
        <v>6.7500000000000004E-2</v>
      </c>
      <c r="P93" s="15">
        <f t="shared" ref="P93" si="172">N93*1.1</f>
        <v>8.2500000000000004E-2</v>
      </c>
      <c r="Q93" s="15">
        <v>0.15</v>
      </c>
      <c r="R93" s="15">
        <f t="shared" ref="R93" si="173">Q93*0.9</f>
        <v>0.13500000000000001</v>
      </c>
      <c r="S93" s="15">
        <f t="shared" ref="S93" si="174">Q93*1.1</f>
        <v>0.16500000000000001</v>
      </c>
      <c r="T93" s="15">
        <v>0.17</v>
      </c>
      <c r="U93" s="15">
        <f t="shared" ref="U93" si="175">T93*0.9</f>
        <v>0.15300000000000002</v>
      </c>
      <c r="V93" s="15">
        <f t="shared" ref="V93" si="176">T93*1.1</f>
        <v>0.18700000000000003</v>
      </c>
      <c r="W93" s="15">
        <v>0.19</v>
      </c>
      <c r="X93" s="15">
        <f t="shared" ref="X93" si="177">W93*0.9</f>
        <v>0.17100000000000001</v>
      </c>
      <c r="Y93" s="15">
        <f t="shared" ref="Y93" si="178">W93*1.1</f>
        <v>0.20900000000000002</v>
      </c>
      <c r="Z93" s="15">
        <v>0.21</v>
      </c>
      <c r="AA93" s="15">
        <f t="shared" ref="AA93" si="179">Z93*0.9</f>
        <v>0.189</v>
      </c>
      <c r="AB93" s="15">
        <f t="shared" ref="AB93" si="180">Z93*1.1</f>
        <v>0.23100000000000001</v>
      </c>
    </row>
    <row r="94" spans="1:28" hidden="1" x14ac:dyDescent="0.2">
      <c r="A94" s="3" t="s">
        <v>18</v>
      </c>
      <c r="B94" s="11" t="s">
        <v>59</v>
      </c>
      <c r="C94" s="3" t="s">
        <v>15</v>
      </c>
      <c r="D94" s="3" t="s">
        <v>5</v>
      </c>
      <c r="E94" s="3" t="s">
        <v>34</v>
      </c>
      <c r="F94" s="3" t="s">
        <v>32</v>
      </c>
      <c r="G94" s="6" t="s">
        <v>30</v>
      </c>
      <c r="H94" s="3" t="s">
        <v>27</v>
      </c>
      <c r="I94" s="3" t="s">
        <v>28</v>
      </c>
      <c r="J94" s="3" t="s">
        <v>25</v>
      </c>
      <c r="K94" s="5">
        <v>0.8</v>
      </c>
      <c r="L94" s="5">
        <v>0.75</v>
      </c>
      <c r="M94" s="5">
        <v>0.85</v>
      </c>
      <c r="N94" s="5">
        <v>0.8</v>
      </c>
      <c r="O94" s="5">
        <v>0.75</v>
      </c>
      <c r="P94" s="5">
        <v>0.85</v>
      </c>
      <c r="Q94" s="5">
        <v>0.8</v>
      </c>
      <c r="R94" s="5">
        <v>0.75</v>
      </c>
      <c r="S94" s="5">
        <v>0.85</v>
      </c>
      <c r="T94" s="5">
        <v>0.85</v>
      </c>
      <c r="U94" s="5">
        <v>0.7</v>
      </c>
      <c r="V94" s="5">
        <v>0.9</v>
      </c>
      <c r="W94" s="5">
        <v>0.9</v>
      </c>
      <c r="X94" s="5">
        <v>0.85</v>
      </c>
      <c r="Y94" s="5">
        <v>0.95</v>
      </c>
      <c r="Z94" s="5">
        <v>0.95</v>
      </c>
      <c r="AA94" s="5">
        <v>0.9</v>
      </c>
      <c r="AB94" s="5">
        <v>0.99</v>
      </c>
    </row>
    <row r="95" spans="1:28" hidden="1" x14ac:dyDescent="0.2">
      <c r="A95" s="3" t="s">
        <v>18</v>
      </c>
      <c r="B95" s="11" t="s">
        <v>59</v>
      </c>
      <c r="C95" s="3" t="s">
        <v>15</v>
      </c>
      <c r="D95" s="3" t="s">
        <v>10</v>
      </c>
      <c r="E95" s="3" t="s">
        <v>34</v>
      </c>
      <c r="F95" s="3" t="s">
        <v>32</v>
      </c>
      <c r="G95" s="6" t="s">
        <v>30</v>
      </c>
      <c r="H95" s="3" t="s">
        <v>48</v>
      </c>
      <c r="I95" s="3" t="s">
        <v>49</v>
      </c>
      <c r="J95" s="3" t="s">
        <v>25</v>
      </c>
      <c r="K95" s="5">
        <v>0.88</v>
      </c>
      <c r="L95" s="5">
        <v>0.85</v>
      </c>
      <c r="M95" s="5">
        <v>0.92</v>
      </c>
      <c r="N95" s="5">
        <v>0.88</v>
      </c>
      <c r="O95" s="5">
        <v>0.85</v>
      </c>
      <c r="P95" s="5">
        <v>0.92</v>
      </c>
      <c r="Q95" s="5">
        <v>0.88</v>
      </c>
      <c r="R95" s="5">
        <v>0.85</v>
      </c>
      <c r="S95" s="5">
        <v>0.92</v>
      </c>
      <c r="T95" s="5">
        <v>0.88</v>
      </c>
      <c r="U95" s="5">
        <v>0.85</v>
      </c>
      <c r="V95" s="5">
        <v>0.92</v>
      </c>
      <c r="W95" s="5">
        <f>Q95*1.015</f>
        <v>0.89319999999999988</v>
      </c>
      <c r="X95" s="5">
        <f>R95</f>
        <v>0.85</v>
      </c>
      <c r="Y95" s="5">
        <f>S95*1.03</f>
        <v>0.94760000000000011</v>
      </c>
      <c r="Z95" s="5">
        <f>T95*1.015</f>
        <v>0.89319999999999988</v>
      </c>
      <c r="AA95" s="5">
        <f>U95</f>
        <v>0.85</v>
      </c>
      <c r="AB95" s="5">
        <f>V95*1.03</f>
        <v>0.94760000000000011</v>
      </c>
    </row>
    <row r="96" spans="1:28" hidden="1" x14ac:dyDescent="0.2">
      <c r="A96" s="3" t="s">
        <v>18</v>
      </c>
      <c r="B96" s="11" t="s">
        <v>183</v>
      </c>
      <c r="C96" s="3" t="s">
        <v>15</v>
      </c>
      <c r="D96" s="3" t="s">
        <v>10</v>
      </c>
      <c r="E96" s="3" t="s">
        <v>34</v>
      </c>
      <c r="F96" s="3" t="s">
        <v>32</v>
      </c>
      <c r="G96" s="6"/>
      <c r="H96" s="3"/>
      <c r="I96" s="3"/>
      <c r="J96" s="3" t="s">
        <v>39</v>
      </c>
      <c r="K96" s="5">
        <v>1</v>
      </c>
      <c r="L96" s="5"/>
      <c r="M96" s="5"/>
      <c r="N96" s="5">
        <v>1</v>
      </c>
      <c r="O96" s="5"/>
      <c r="P96" s="5"/>
      <c r="Q96" s="5">
        <v>1</v>
      </c>
      <c r="R96" s="5"/>
      <c r="S96" s="5"/>
      <c r="T96" s="5">
        <v>1</v>
      </c>
      <c r="U96" s="5"/>
      <c r="V96" s="5"/>
      <c r="W96" s="5">
        <v>1</v>
      </c>
      <c r="X96" s="5"/>
      <c r="Y96" s="5"/>
      <c r="Z96" s="5">
        <v>1</v>
      </c>
      <c r="AA96" s="5"/>
      <c r="AB96" s="5"/>
    </row>
    <row r="97" spans="1:28" hidden="1" x14ac:dyDescent="0.2">
      <c r="A97" s="3" t="s">
        <v>18</v>
      </c>
      <c r="B97" s="11" t="s">
        <v>59</v>
      </c>
      <c r="C97" s="3" t="s">
        <v>15</v>
      </c>
      <c r="D97" s="3" t="s">
        <v>191</v>
      </c>
      <c r="E97" s="3" t="s">
        <v>36</v>
      </c>
      <c r="F97" s="3" t="s">
        <v>31</v>
      </c>
      <c r="G97" s="3"/>
      <c r="H97" s="3" t="s">
        <v>53</v>
      </c>
      <c r="I97" s="3" t="s">
        <v>54</v>
      </c>
      <c r="J97" s="3" t="s">
        <v>25</v>
      </c>
      <c r="K97" s="5">
        <v>3000</v>
      </c>
      <c r="L97" s="5">
        <f>K97*0.75</f>
        <v>2250</v>
      </c>
      <c r="M97" s="5">
        <f>K97*1.25</f>
        <v>3750</v>
      </c>
      <c r="N97" s="5">
        <v>3000</v>
      </c>
      <c r="O97" s="5">
        <f>N97*0.75</f>
        <v>2250</v>
      </c>
      <c r="P97" s="5">
        <f>N97*1.25</f>
        <v>3750</v>
      </c>
      <c r="Q97" s="5">
        <v>3000</v>
      </c>
      <c r="R97" s="5">
        <f>Q97*0.75</f>
        <v>2250</v>
      </c>
      <c r="S97" s="5">
        <f>Q97*1.25</f>
        <v>3750</v>
      </c>
      <c r="T97" s="5">
        <v>4000</v>
      </c>
      <c r="U97" s="5">
        <f>T97*0.75</f>
        <v>3000</v>
      </c>
      <c r="V97" s="5">
        <f>T97*1.25</f>
        <v>5000</v>
      </c>
      <c r="W97" s="5">
        <v>4000</v>
      </c>
      <c r="X97" s="5">
        <f>W97*0.75</f>
        <v>3000</v>
      </c>
      <c r="Y97" s="5">
        <f>W97*1.25</f>
        <v>5000</v>
      </c>
      <c r="Z97" s="5">
        <v>4000</v>
      </c>
      <c r="AA97" s="5">
        <f>Z97*0.75</f>
        <v>3000</v>
      </c>
      <c r="AB97" s="5">
        <f>Z97*1.25</f>
        <v>5000</v>
      </c>
    </row>
    <row r="98" spans="1:28" hidden="1" x14ac:dyDescent="0.2">
      <c r="A98" s="3" t="s">
        <v>18</v>
      </c>
      <c r="B98" s="11" t="s">
        <v>59</v>
      </c>
      <c r="C98" s="3" t="s">
        <v>15</v>
      </c>
      <c r="D98" s="3" t="s">
        <v>50</v>
      </c>
      <c r="E98" s="3" t="s">
        <v>36</v>
      </c>
      <c r="F98" s="3" t="s">
        <v>31</v>
      </c>
      <c r="G98" s="3"/>
      <c r="H98" s="3" t="s">
        <v>53</v>
      </c>
      <c r="I98" s="3" t="s">
        <v>54</v>
      </c>
      <c r="J98" s="3" t="s">
        <v>25</v>
      </c>
      <c r="K98" s="5">
        <v>1500</v>
      </c>
      <c r="L98" s="5">
        <f>K98*0.75</f>
        <v>1125</v>
      </c>
      <c r="M98" s="5">
        <f>K98*1.25</f>
        <v>1875</v>
      </c>
      <c r="N98" s="5">
        <v>1500</v>
      </c>
      <c r="O98" s="5">
        <f>N98*0.75</f>
        <v>1125</v>
      </c>
      <c r="P98" s="5">
        <f>N98*1.25</f>
        <v>1875</v>
      </c>
      <c r="Q98" s="5">
        <v>1500</v>
      </c>
      <c r="R98" s="5">
        <f>Q98*0.75</f>
        <v>1125</v>
      </c>
      <c r="S98" s="5">
        <f>Q98*1.25</f>
        <v>1875</v>
      </c>
      <c r="T98" s="5">
        <v>2000</v>
      </c>
      <c r="U98" s="5">
        <f>T98*0.75</f>
        <v>1500</v>
      </c>
      <c r="V98" s="5">
        <f>T98*1.25</f>
        <v>2500</v>
      </c>
      <c r="W98" s="5">
        <v>2000</v>
      </c>
      <c r="X98" s="5">
        <f>W98*0.75</f>
        <v>1500</v>
      </c>
      <c r="Y98" s="5">
        <f>W98*1.25</f>
        <v>2500</v>
      </c>
      <c r="Z98" s="5">
        <v>2000</v>
      </c>
      <c r="AA98" s="5">
        <f>Z98*0.75</f>
        <v>1500</v>
      </c>
      <c r="AB98" s="5">
        <f>Z98*1.25</f>
        <v>2500</v>
      </c>
    </row>
    <row r="99" spans="1:28" hidden="1" x14ac:dyDescent="0.2">
      <c r="A99" s="3" t="s">
        <v>18</v>
      </c>
      <c r="B99" s="11" t="s">
        <v>59</v>
      </c>
      <c r="C99" s="3" t="s">
        <v>15</v>
      </c>
      <c r="D99" s="3" t="s">
        <v>52</v>
      </c>
      <c r="E99" s="3" t="s">
        <v>36</v>
      </c>
      <c r="F99" s="3" t="s">
        <v>31</v>
      </c>
      <c r="G99" s="3"/>
      <c r="H99" s="3" t="s">
        <v>53</v>
      </c>
      <c r="I99" s="3" t="s">
        <v>54</v>
      </c>
      <c r="J99" s="3" t="s">
        <v>25</v>
      </c>
      <c r="K99" s="5">
        <v>14000</v>
      </c>
      <c r="L99" s="5">
        <f>K99*0.75</f>
        <v>10500</v>
      </c>
      <c r="M99" s="5">
        <f>K99*1.25</f>
        <v>17500</v>
      </c>
      <c r="N99" s="5">
        <v>14000</v>
      </c>
      <c r="O99" s="5">
        <f>N99*0.75</f>
        <v>10500</v>
      </c>
      <c r="P99" s="5">
        <f>N99*1.25</f>
        <v>17500</v>
      </c>
      <c r="Q99" s="5">
        <v>14000</v>
      </c>
      <c r="R99" s="5">
        <f>Q99*0.75</f>
        <v>10500</v>
      </c>
      <c r="S99" s="5">
        <f>Q99*1.25</f>
        <v>17500</v>
      </c>
      <c r="T99" s="5">
        <v>14000</v>
      </c>
      <c r="U99" s="5">
        <f>T99*0.75</f>
        <v>10500</v>
      </c>
      <c r="V99" s="5">
        <f>T99*1.25</f>
        <v>17500</v>
      </c>
      <c r="W99" s="5">
        <v>14000</v>
      </c>
      <c r="X99" s="5">
        <f>W99*0.75</f>
        <v>10500</v>
      </c>
      <c r="Y99" s="5">
        <f>W99*1.25</f>
        <v>17500</v>
      </c>
      <c r="Z99" s="5">
        <v>14000</v>
      </c>
      <c r="AA99" s="5">
        <f>Z99*0.75</f>
        <v>10500</v>
      </c>
      <c r="AB99" s="5">
        <f>Z99*1.25</f>
        <v>17500</v>
      </c>
    </row>
    <row r="100" spans="1:28" hidden="1" x14ac:dyDescent="0.2">
      <c r="A100" s="3" t="s">
        <v>18</v>
      </c>
      <c r="B100" s="11" t="s">
        <v>59</v>
      </c>
      <c r="C100" s="3" t="s">
        <v>15</v>
      </c>
      <c r="D100" s="3" t="s">
        <v>51</v>
      </c>
      <c r="E100" s="3" t="s">
        <v>36</v>
      </c>
      <c r="F100" s="3" t="s">
        <v>31</v>
      </c>
      <c r="G100" s="3"/>
      <c r="H100" s="3" t="s">
        <v>53</v>
      </c>
      <c r="I100" s="3" t="s">
        <v>54</v>
      </c>
      <c r="J100" s="3" t="s">
        <v>25</v>
      </c>
      <c r="K100" s="5">
        <v>7000</v>
      </c>
      <c r="L100" s="5">
        <f>K100*0.75</f>
        <v>5250</v>
      </c>
      <c r="M100" s="5">
        <f>K100*1.25</f>
        <v>8750</v>
      </c>
      <c r="N100" s="5">
        <v>7000</v>
      </c>
      <c r="O100" s="5">
        <f>N100*0.75</f>
        <v>5250</v>
      </c>
      <c r="P100" s="5">
        <f>N100*1.25</f>
        <v>8750</v>
      </c>
      <c r="Q100" s="5">
        <v>7000</v>
      </c>
      <c r="R100" s="5">
        <f>Q100*0.75</f>
        <v>5250</v>
      </c>
      <c r="S100" s="5">
        <f>Q100*1.25</f>
        <v>8750</v>
      </c>
      <c r="T100" s="5">
        <v>7000</v>
      </c>
      <c r="U100" s="5">
        <f>T100*0.75</f>
        <v>5250</v>
      </c>
      <c r="V100" s="5">
        <f>T100*1.25</f>
        <v>8750</v>
      </c>
      <c r="W100" s="5">
        <v>7000</v>
      </c>
      <c r="X100" s="5">
        <f>W100*0.75</f>
        <v>5250</v>
      </c>
      <c r="Y100" s="5">
        <f>W100*1.25</f>
        <v>8750</v>
      </c>
      <c r="Z100" s="5">
        <v>7000</v>
      </c>
      <c r="AA100" s="5">
        <f>Z100*0.75</f>
        <v>5250</v>
      </c>
      <c r="AB100" s="5">
        <f>Z100*1.25</f>
        <v>8750</v>
      </c>
    </row>
    <row r="101" spans="1:28" hidden="1" x14ac:dyDescent="0.2">
      <c r="A101" s="3" t="s">
        <v>18</v>
      </c>
      <c r="B101" s="11" t="s">
        <v>59</v>
      </c>
      <c r="C101" s="3" t="s">
        <v>15</v>
      </c>
      <c r="D101" s="3" t="s">
        <v>11</v>
      </c>
      <c r="E101" s="3" t="s">
        <v>34</v>
      </c>
      <c r="F101" s="3" t="s">
        <v>32</v>
      </c>
      <c r="G101" s="6" t="s">
        <v>30</v>
      </c>
      <c r="H101" s="3" t="s">
        <v>61</v>
      </c>
      <c r="I101" s="3" t="s">
        <v>28</v>
      </c>
      <c r="J101" s="3" t="s">
        <v>25</v>
      </c>
      <c r="K101" s="5">
        <v>0.85</v>
      </c>
      <c r="L101" s="5">
        <v>0.8</v>
      </c>
      <c r="M101" s="5">
        <v>0.9</v>
      </c>
      <c r="N101" s="5">
        <v>0.85</v>
      </c>
      <c r="O101" s="5">
        <v>0.8</v>
      </c>
      <c r="P101" s="5">
        <v>0.9</v>
      </c>
      <c r="Q101" s="5">
        <v>0.85</v>
      </c>
      <c r="R101" s="5">
        <v>0.8</v>
      </c>
      <c r="S101" s="5">
        <v>0.9</v>
      </c>
      <c r="T101" s="5">
        <v>0.85</v>
      </c>
      <c r="U101" s="5">
        <v>0.8</v>
      </c>
      <c r="V101" s="5">
        <v>0.9</v>
      </c>
      <c r="W101" s="5">
        <f>Q101*1.015</f>
        <v>0.86274999999999991</v>
      </c>
      <c r="X101" s="5">
        <f>R101</f>
        <v>0.8</v>
      </c>
      <c r="Y101" s="5">
        <f>S101*1.03</f>
        <v>0.92700000000000005</v>
      </c>
      <c r="Z101" s="5">
        <f>W101*1.015</f>
        <v>0.87569124999999981</v>
      </c>
      <c r="AA101" s="5">
        <f>X101</f>
        <v>0.8</v>
      </c>
      <c r="AB101" s="5">
        <f>Y101*1.03</f>
        <v>0.95481000000000005</v>
      </c>
    </row>
    <row r="102" spans="1:28" hidden="1" x14ac:dyDescent="0.2">
      <c r="A102" s="3" t="s">
        <v>18</v>
      </c>
      <c r="B102" s="11" t="s">
        <v>59</v>
      </c>
      <c r="C102" s="3" t="s">
        <v>15</v>
      </c>
      <c r="D102" s="3" t="s">
        <v>22</v>
      </c>
      <c r="E102" s="3" t="s">
        <v>34</v>
      </c>
      <c r="F102" s="3" t="s">
        <v>31</v>
      </c>
      <c r="G102" s="6" t="s">
        <v>30</v>
      </c>
      <c r="H102" s="3" t="s">
        <v>61</v>
      </c>
      <c r="I102" s="3" t="s">
        <v>28</v>
      </c>
      <c r="J102" s="3" t="s">
        <v>25</v>
      </c>
      <c r="K102" s="5">
        <v>0.5</v>
      </c>
      <c r="L102" s="5">
        <v>0.1</v>
      </c>
      <c r="M102" s="5">
        <v>0.9</v>
      </c>
      <c r="N102" s="5">
        <v>0.5</v>
      </c>
      <c r="O102" s="5">
        <v>0.1</v>
      </c>
      <c r="P102" s="5">
        <v>0.9</v>
      </c>
      <c r="Q102" s="5">
        <v>0.5</v>
      </c>
      <c r="R102" s="5">
        <v>0.1</v>
      </c>
      <c r="S102" s="5">
        <v>0.9</v>
      </c>
      <c r="T102" s="5">
        <v>0.5</v>
      </c>
      <c r="U102" s="5">
        <v>0.1</v>
      </c>
      <c r="V102" s="5">
        <v>0.9</v>
      </c>
      <c r="W102" s="5">
        <v>0.5</v>
      </c>
      <c r="X102" s="5">
        <v>0.1</v>
      </c>
      <c r="Y102" s="5">
        <v>0.9</v>
      </c>
      <c r="Z102" s="5">
        <v>0.5</v>
      </c>
      <c r="AA102" s="5">
        <v>0.1</v>
      </c>
      <c r="AB102" s="5">
        <v>0.9</v>
      </c>
    </row>
    <row r="103" spans="1:28" hidden="1" x14ac:dyDescent="0.2">
      <c r="A103" s="3" t="s">
        <v>18</v>
      </c>
      <c r="B103" s="11" t="s">
        <v>59</v>
      </c>
      <c r="C103" s="3" t="s">
        <v>15</v>
      </c>
      <c r="D103" s="3" t="s">
        <v>22</v>
      </c>
      <c r="E103" s="3" t="s">
        <v>34</v>
      </c>
      <c r="F103" s="3" t="s">
        <v>31</v>
      </c>
      <c r="G103" s="6" t="s">
        <v>30</v>
      </c>
      <c r="H103" s="3" t="s">
        <v>61</v>
      </c>
      <c r="I103" s="3" t="s">
        <v>28</v>
      </c>
      <c r="J103" s="3" t="s">
        <v>25</v>
      </c>
      <c r="K103" s="5">
        <v>0.5</v>
      </c>
      <c r="L103" s="5">
        <v>0.1</v>
      </c>
      <c r="M103" s="5">
        <v>0.9</v>
      </c>
      <c r="N103" s="5">
        <v>0.5</v>
      </c>
      <c r="O103" s="5">
        <v>0.1</v>
      </c>
      <c r="P103" s="5">
        <v>0.9</v>
      </c>
      <c r="Q103" s="5">
        <v>0.5</v>
      </c>
      <c r="R103" s="5">
        <v>0.1</v>
      </c>
      <c r="S103" s="5">
        <v>0.9</v>
      </c>
      <c r="T103" s="5">
        <v>0.5</v>
      </c>
      <c r="U103" s="5">
        <v>0.1</v>
      </c>
      <c r="V103" s="5">
        <v>0.9</v>
      </c>
      <c r="W103" s="5">
        <v>0.5</v>
      </c>
      <c r="X103" s="5">
        <v>0.1</v>
      </c>
      <c r="Y103" s="5">
        <v>0.9</v>
      </c>
      <c r="Z103" s="5">
        <v>0.5</v>
      </c>
      <c r="AA103" s="5">
        <v>0.1</v>
      </c>
      <c r="AB103" s="5">
        <v>0.9</v>
      </c>
    </row>
    <row r="104" spans="1:28" hidden="1" x14ac:dyDescent="0.2">
      <c r="A104" s="3" t="s">
        <v>18</v>
      </c>
      <c r="B104" s="11" t="s">
        <v>59</v>
      </c>
      <c r="C104" s="3" t="s">
        <v>15</v>
      </c>
      <c r="D104" s="3" t="s">
        <v>23</v>
      </c>
      <c r="E104" s="3" t="s">
        <v>37</v>
      </c>
      <c r="F104" s="3" t="s">
        <v>31</v>
      </c>
      <c r="G104" s="6" t="s">
        <v>30</v>
      </c>
      <c r="H104" s="3" t="s">
        <v>61</v>
      </c>
      <c r="I104" s="3" t="s">
        <v>28</v>
      </c>
      <c r="J104" s="3" t="s">
        <v>25</v>
      </c>
      <c r="K104" s="5">
        <v>32</v>
      </c>
      <c r="L104" s="5">
        <v>16</v>
      </c>
      <c r="M104" s="5">
        <v>48</v>
      </c>
      <c r="N104" s="5">
        <v>16</v>
      </c>
      <c r="O104" s="5">
        <v>8</v>
      </c>
      <c r="P104" s="5">
        <v>24</v>
      </c>
      <c r="Q104" s="5">
        <v>8</v>
      </c>
      <c r="R104" s="5">
        <v>4</v>
      </c>
      <c r="S104" s="5">
        <v>20</v>
      </c>
      <c r="T104" s="3">
        <v>8</v>
      </c>
      <c r="U104" s="3">
        <v>4</v>
      </c>
      <c r="V104" s="3">
        <v>16</v>
      </c>
      <c r="W104" s="5">
        <v>8</v>
      </c>
      <c r="X104" s="5">
        <v>4</v>
      </c>
      <c r="Y104" s="5">
        <v>12</v>
      </c>
      <c r="Z104" s="3">
        <v>6</v>
      </c>
      <c r="AA104" s="3">
        <v>4</v>
      </c>
      <c r="AB104" s="3">
        <v>10</v>
      </c>
    </row>
    <row r="105" spans="1:28" hidden="1" x14ac:dyDescent="0.2">
      <c r="A105" s="3" t="s">
        <v>18</v>
      </c>
      <c r="B105" s="11" t="s">
        <v>59</v>
      </c>
      <c r="C105" s="3" t="s">
        <v>15</v>
      </c>
      <c r="D105" s="3" t="s">
        <v>23</v>
      </c>
      <c r="E105" s="3" t="s">
        <v>37</v>
      </c>
      <c r="F105" s="3" t="s">
        <v>31</v>
      </c>
      <c r="G105" s="6" t="s">
        <v>30</v>
      </c>
      <c r="H105" s="3" t="s">
        <v>61</v>
      </c>
      <c r="I105" s="3" t="s">
        <v>28</v>
      </c>
      <c r="J105" s="3" t="s">
        <v>25</v>
      </c>
      <c r="K105" s="5">
        <v>32</v>
      </c>
      <c r="L105" s="5">
        <v>16</v>
      </c>
      <c r="M105" s="5">
        <v>48</v>
      </c>
      <c r="N105" s="5">
        <v>16</v>
      </c>
      <c r="O105" s="5">
        <v>8</v>
      </c>
      <c r="P105" s="5">
        <v>24</v>
      </c>
      <c r="Q105" s="5">
        <v>8</v>
      </c>
      <c r="R105" s="5">
        <v>4</v>
      </c>
      <c r="S105" s="5">
        <v>20</v>
      </c>
      <c r="T105" s="3">
        <v>8</v>
      </c>
      <c r="U105" s="3">
        <v>4</v>
      </c>
      <c r="V105" s="3">
        <v>16</v>
      </c>
      <c r="W105" s="5">
        <v>8</v>
      </c>
      <c r="X105" s="5">
        <v>4</v>
      </c>
      <c r="Y105" s="5">
        <v>12</v>
      </c>
      <c r="Z105" s="3">
        <v>6</v>
      </c>
      <c r="AA105" s="3">
        <v>4</v>
      </c>
      <c r="AB105" s="3">
        <v>10</v>
      </c>
    </row>
    <row r="106" spans="1:28" hidden="1" x14ac:dyDescent="0.2">
      <c r="A106" s="3" t="s">
        <v>18</v>
      </c>
      <c r="B106" s="11" t="s">
        <v>59</v>
      </c>
      <c r="C106" s="3" t="s">
        <v>15</v>
      </c>
      <c r="D106" s="3" t="s">
        <v>21</v>
      </c>
      <c r="E106" s="3" t="s">
        <v>38</v>
      </c>
      <c r="F106" s="3" t="s">
        <v>31</v>
      </c>
      <c r="G106" s="6" t="s">
        <v>30</v>
      </c>
      <c r="H106" s="3" t="s">
        <v>61</v>
      </c>
      <c r="I106" s="3" t="s">
        <v>28</v>
      </c>
      <c r="J106" s="3" t="s">
        <v>25</v>
      </c>
      <c r="K106" s="5">
        <v>2</v>
      </c>
      <c r="L106" s="5">
        <v>1.3</v>
      </c>
      <c r="M106" s="5">
        <v>2.2999999999999998</v>
      </c>
      <c r="N106" s="5">
        <v>2</v>
      </c>
      <c r="O106" s="5">
        <v>1.3</v>
      </c>
      <c r="P106" s="5">
        <v>2.2999999999999998</v>
      </c>
      <c r="Q106" s="5">
        <v>2</v>
      </c>
      <c r="R106" s="5">
        <v>1.3</v>
      </c>
      <c r="S106" s="5">
        <v>2.2999999999999998</v>
      </c>
      <c r="T106" s="5">
        <v>2</v>
      </c>
      <c r="U106" s="5">
        <v>1.3</v>
      </c>
      <c r="V106" s="5">
        <v>2.2999999999999998</v>
      </c>
      <c r="W106" s="5">
        <f t="shared" ref="W106" si="181">Q106*1.5</f>
        <v>3</v>
      </c>
      <c r="X106" s="5">
        <f t="shared" ref="X106" si="182">R106*1.5</f>
        <v>1.9500000000000002</v>
      </c>
      <c r="Y106" s="5">
        <f t="shared" ref="Y106" si="183">S106*1.5</f>
        <v>3.4499999999999997</v>
      </c>
      <c r="Z106" s="5">
        <f t="shared" ref="Z106" si="184">T106*1.5</f>
        <v>3</v>
      </c>
      <c r="AA106" s="5">
        <f t="shared" ref="AA106" si="185">U106*1.5</f>
        <v>1.9500000000000002</v>
      </c>
      <c r="AB106" s="5">
        <f t="shared" ref="AB106" si="186">V106*1.5</f>
        <v>3.4499999999999997</v>
      </c>
    </row>
    <row r="107" spans="1:28" hidden="1" x14ac:dyDescent="0.2">
      <c r="A107" s="3" t="s">
        <v>18</v>
      </c>
      <c r="B107" s="11" t="s">
        <v>59</v>
      </c>
      <c r="C107" s="3" t="s">
        <v>15</v>
      </c>
      <c r="D107" s="3" t="s">
        <v>13</v>
      </c>
      <c r="E107" s="3" t="s">
        <v>34</v>
      </c>
      <c r="F107" s="3" t="s">
        <v>31</v>
      </c>
      <c r="G107" s="6" t="s">
        <v>30</v>
      </c>
      <c r="H107" s="3" t="s">
        <v>61</v>
      </c>
      <c r="I107" s="3" t="s">
        <v>28</v>
      </c>
      <c r="J107" s="3" t="s">
        <v>25</v>
      </c>
      <c r="K107" s="5">
        <v>0.6</v>
      </c>
      <c r="L107" s="5">
        <v>0.55000000000000004</v>
      </c>
      <c r="M107" s="5">
        <v>0.75</v>
      </c>
      <c r="N107" s="5">
        <v>0.6</v>
      </c>
      <c r="O107" s="5">
        <v>0.55000000000000004</v>
      </c>
      <c r="P107" s="5">
        <v>0.75</v>
      </c>
      <c r="Q107" s="5">
        <v>0.7</v>
      </c>
      <c r="R107" s="5">
        <v>0.55000000000000004</v>
      </c>
      <c r="S107" s="5">
        <v>0.75</v>
      </c>
      <c r="T107" s="5">
        <v>0.7</v>
      </c>
      <c r="U107" s="5">
        <v>0.55000000000000004</v>
      </c>
      <c r="V107" s="5">
        <v>0.75</v>
      </c>
      <c r="W107" s="5">
        <v>0.75</v>
      </c>
      <c r="X107" s="5">
        <v>0.6</v>
      </c>
      <c r="Y107" s="5">
        <v>0.75</v>
      </c>
      <c r="Z107" s="5">
        <v>0.8</v>
      </c>
      <c r="AA107" s="5">
        <v>0.65</v>
      </c>
      <c r="AB107" s="5">
        <v>0.8</v>
      </c>
    </row>
    <row r="108" spans="1:28" hidden="1" x14ac:dyDescent="0.2">
      <c r="A108" s="3" t="s">
        <v>18</v>
      </c>
      <c r="B108" s="11" t="s">
        <v>59</v>
      </c>
      <c r="C108" s="3" t="s">
        <v>15</v>
      </c>
      <c r="D108" s="3" t="s">
        <v>193</v>
      </c>
      <c r="E108" s="3" t="s">
        <v>34</v>
      </c>
      <c r="F108" s="3" t="s">
        <v>31</v>
      </c>
      <c r="G108" s="6" t="s">
        <v>30</v>
      </c>
      <c r="H108" s="3" t="s">
        <v>61</v>
      </c>
      <c r="I108" s="3" t="s">
        <v>28</v>
      </c>
      <c r="J108" s="3" t="s">
        <v>25</v>
      </c>
      <c r="K108" s="5">
        <v>0.55000000000000004</v>
      </c>
      <c r="L108" s="5">
        <f>K108*0.9</f>
        <v>0.49500000000000005</v>
      </c>
      <c r="M108" s="5">
        <f>K108*1.1</f>
        <v>0.60500000000000009</v>
      </c>
      <c r="N108" s="5">
        <v>0.6</v>
      </c>
      <c r="O108" s="5">
        <f>N108*0.9</f>
        <v>0.54</v>
      </c>
      <c r="P108" s="5">
        <f>N108*1.1</f>
        <v>0.66</v>
      </c>
      <c r="Q108" s="5">
        <v>0.8</v>
      </c>
      <c r="R108" s="5">
        <f>Q108*0.9</f>
        <v>0.72000000000000008</v>
      </c>
      <c r="S108" s="5">
        <f>Q108*1.1</f>
        <v>0.88000000000000012</v>
      </c>
      <c r="T108" s="5">
        <v>0.8</v>
      </c>
      <c r="U108" s="5">
        <f>T108*0.9</f>
        <v>0.72000000000000008</v>
      </c>
      <c r="V108" s="5">
        <f>T108*1.1</f>
        <v>0.88000000000000012</v>
      </c>
      <c r="W108" s="5">
        <v>0.85</v>
      </c>
      <c r="X108" s="5">
        <f>W108*0.9</f>
        <v>0.76500000000000001</v>
      </c>
      <c r="Y108" s="5">
        <f>W108*1.1</f>
        <v>0.93500000000000005</v>
      </c>
      <c r="Z108" s="5">
        <v>0.85</v>
      </c>
      <c r="AA108" s="5">
        <f>Z108*0.9</f>
        <v>0.76500000000000001</v>
      </c>
      <c r="AB108" s="5">
        <f>Z108*1.1</f>
        <v>0.93500000000000005</v>
      </c>
    </row>
    <row r="109" spans="1:28" hidden="1" x14ac:dyDescent="0.2">
      <c r="A109" s="3" t="s">
        <v>16</v>
      </c>
      <c r="B109" s="3" t="s">
        <v>15</v>
      </c>
      <c r="C109" s="11" t="s">
        <v>118</v>
      </c>
      <c r="D109" s="3" t="s">
        <v>4</v>
      </c>
      <c r="E109" s="3" t="s">
        <v>34</v>
      </c>
      <c r="F109" s="10" t="s">
        <v>31</v>
      </c>
      <c r="G109" s="6" t="s">
        <v>30</v>
      </c>
      <c r="H109" s="3" t="s">
        <v>90</v>
      </c>
      <c r="I109" s="3" t="s">
        <v>94</v>
      </c>
      <c r="J109" s="3" t="s">
        <v>25</v>
      </c>
      <c r="K109" s="9">
        <v>0.02</v>
      </c>
      <c r="L109" s="9">
        <f>K109*0.8</f>
        <v>1.6E-2</v>
      </c>
      <c r="M109" s="9">
        <f>K109*1.2</f>
        <v>2.4E-2</v>
      </c>
      <c r="N109" s="9">
        <v>0.02</v>
      </c>
      <c r="O109" s="9">
        <f>N109*0.8</f>
        <v>1.6E-2</v>
      </c>
      <c r="P109" s="9">
        <f>N109*1.2</f>
        <v>2.4E-2</v>
      </c>
      <c r="Q109" s="9">
        <v>0.02</v>
      </c>
      <c r="R109" s="9">
        <f>Q109*0.8</f>
        <v>1.6E-2</v>
      </c>
      <c r="S109" s="9">
        <f>Q109*1.2</f>
        <v>2.4E-2</v>
      </c>
      <c r="T109" s="9">
        <v>0.02</v>
      </c>
      <c r="U109" s="9">
        <f>T109*0.8</f>
        <v>1.6E-2</v>
      </c>
      <c r="V109" s="9">
        <f>T109*1.2</f>
        <v>2.4E-2</v>
      </c>
      <c r="W109" s="9">
        <v>0.02</v>
      </c>
      <c r="X109" s="9">
        <f>W109*0.8</f>
        <v>1.6E-2</v>
      </c>
      <c r="Y109" s="9">
        <f>W109*1.2</f>
        <v>2.4E-2</v>
      </c>
      <c r="Z109" s="9">
        <v>0.02</v>
      </c>
      <c r="AA109" s="9">
        <f>Z109*0.8</f>
        <v>1.6E-2</v>
      </c>
      <c r="AB109" s="9">
        <f>Z109*1.2</f>
        <v>2.4E-2</v>
      </c>
    </row>
    <row r="110" spans="1:28" hidden="1" x14ac:dyDescent="0.2">
      <c r="A110" s="3" t="s">
        <v>16</v>
      </c>
      <c r="B110" s="3" t="s">
        <v>15</v>
      </c>
      <c r="C110" s="11" t="s">
        <v>106</v>
      </c>
      <c r="D110" s="3" t="s">
        <v>4</v>
      </c>
      <c r="E110" s="3" t="s">
        <v>34</v>
      </c>
      <c r="F110" s="10" t="s">
        <v>31</v>
      </c>
      <c r="G110" s="6" t="s">
        <v>30</v>
      </c>
      <c r="H110" s="3" t="s">
        <v>104</v>
      </c>
      <c r="I110" s="3" t="s">
        <v>105</v>
      </c>
      <c r="J110" s="3" t="s">
        <v>25</v>
      </c>
      <c r="K110" s="9">
        <v>1.4E-2</v>
      </c>
      <c r="L110" s="9">
        <f>K110*0.8</f>
        <v>1.1200000000000002E-2</v>
      </c>
      <c r="M110" s="9">
        <f>K110*1.2</f>
        <v>1.6799999999999999E-2</v>
      </c>
      <c r="N110" s="9">
        <v>1.4E-2</v>
      </c>
      <c r="O110" s="9">
        <f>N110*0.8</f>
        <v>1.1200000000000002E-2</v>
      </c>
      <c r="P110" s="9">
        <f>N110*1.2</f>
        <v>1.6799999999999999E-2</v>
      </c>
      <c r="Q110" s="9">
        <v>1.4E-2</v>
      </c>
      <c r="R110" s="9">
        <f>Q110*0.8</f>
        <v>1.1200000000000002E-2</v>
      </c>
      <c r="S110" s="9">
        <f>Q110*1.2</f>
        <v>1.6799999999999999E-2</v>
      </c>
      <c r="T110" s="9">
        <v>1.4E-2</v>
      </c>
      <c r="U110" s="9">
        <f>T110*0.8</f>
        <v>1.1200000000000002E-2</v>
      </c>
      <c r="V110" s="9">
        <f>T110*1.2</f>
        <v>1.6799999999999999E-2</v>
      </c>
      <c r="W110" s="9">
        <v>1.4E-2</v>
      </c>
      <c r="X110" s="9">
        <f>W110*0.8</f>
        <v>1.1200000000000002E-2</v>
      </c>
      <c r="Y110" s="9">
        <f>W110*1.2</f>
        <v>1.6799999999999999E-2</v>
      </c>
      <c r="Z110" s="9">
        <v>1.4E-2</v>
      </c>
      <c r="AA110" s="9">
        <f>Z110*0.8</f>
        <v>1.1200000000000002E-2</v>
      </c>
      <c r="AB110" s="9">
        <f>Z110*1.2</f>
        <v>1.6799999999999999E-2</v>
      </c>
    </row>
    <row r="111" spans="1:28" hidden="1" x14ac:dyDescent="0.2">
      <c r="A111" s="3" t="s">
        <v>16</v>
      </c>
      <c r="B111" s="3" t="s">
        <v>15</v>
      </c>
      <c r="C111" s="11" t="s">
        <v>91</v>
      </c>
      <c r="D111" s="3" t="s">
        <v>4</v>
      </c>
      <c r="E111" s="3" t="s">
        <v>34</v>
      </c>
      <c r="F111" s="10" t="s">
        <v>31</v>
      </c>
      <c r="G111" s="6" t="s">
        <v>30</v>
      </c>
      <c r="H111" s="3" t="s">
        <v>103</v>
      </c>
      <c r="I111" s="3" t="s">
        <v>93</v>
      </c>
      <c r="J111" s="3" t="s">
        <v>25</v>
      </c>
      <c r="K111" s="9">
        <v>4.0000000000000001E-3</v>
      </c>
      <c r="L111" s="9">
        <f>K111*0.8</f>
        <v>3.2000000000000002E-3</v>
      </c>
      <c r="M111" s="9">
        <f>K111*1.2</f>
        <v>4.7999999999999996E-3</v>
      </c>
      <c r="N111" s="9">
        <v>4.0000000000000001E-3</v>
      </c>
      <c r="O111" s="9">
        <f>N111*0.8</f>
        <v>3.2000000000000002E-3</v>
      </c>
      <c r="P111" s="9">
        <f>N111*1.2</f>
        <v>4.7999999999999996E-3</v>
      </c>
      <c r="Q111" s="9">
        <v>4.0000000000000001E-3</v>
      </c>
      <c r="R111" s="9">
        <f>Q111*0.8</f>
        <v>3.2000000000000002E-3</v>
      </c>
      <c r="S111" s="9">
        <f>Q111*1.2</f>
        <v>4.7999999999999996E-3</v>
      </c>
      <c r="T111" s="9">
        <v>4.0000000000000001E-3</v>
      </c>
      <c r="U111" s="9">
        <f>T111*0.8</f>
        <v>3.2000000000000002E-3</v>
      </c>
      <c r="V111" s="9">
        <f>T111*1.2</f>
        <v>4.7999999999999996E-3</v>
      </c>
      <c r="W111" s="9">
        <v>4.0000000000000001E-3</v>
      </c>
      <c r="X111" s="9">
        <f>W111*0.8</f>
        <v>3.2000000000000002E-3</v>
      </c>
      <c r="Y111" s="9">
        <f>W111*1.2</f>
        <v>4.7999999999999996E-3</v>
      </c>
      <c r="Z111" s="9">
        <v>4.0000000000000001E-3</v>
      </c>
      <c r="AA111" s="9">
        <f>Z111*0.8</f>
        <v>3.2000000000000002E-3</v>
      </c>
      <c r="AB111" s="9">
        <f>Z111*1.2</f>
        <v>4.7999999999999996E-3</v>
      </c>
    </row>
    <row r="112" spans="1:28" hidden="1" x14ac:dyDescent="0.2">
      <c r="A112" s="3" t="s">
        <v>16</v>
      </c>
      <c r="B112" s="3" t="s">
        <v>15</v>
      </c>
      <c r="C112" s="11" t="s">
        <v>69</v>
      </c>
      <c r="D112" s="3" t="s">
        <v>4</v>
      </c>
      <c r="E112" s="3" t="s">
        <v>34</v>
      </c>
      <c r="F112" s="10" t="s">
        <v>31</v>
      </c>
      <c r="G112" s="6" t="s">
        <v>30</v>
      </c>
      <c r="H112" s="3" t="s">
        <v>92</v>
      </c>
      <c r="I112" s="3" t="s">
        <v>93</v>
      </c>
      <c r="J112" s="3" t="s">
        <v>25</v>
      </c>
      <c r="K112" s="9">
        <v>2E-3</v>
      </c>
      <c r="L112" s="9">
        <f>K112*0.8</f>
        <v>1.6000000000000001E-3</v>
      </c>
      <c r="M112" s="9">
        <f>K112*1.2</f>
        <v>2.3999999999999998E-3</v>
      </c>
      <c r="N112" s="9">
        <v>2E-3</v>
      </c>
      <c r="O112" s="9">
        <f>N112*0.8</f>
        <v>1.6000000000000001E-3</v>
      </c>
      <c r="P112" s="9">
        <f>N112*1.2</f>
        <v>2.3999999999999998E-3</v>
      </c>
      <c r="Q112" s="9">
        <v>2E-3</v>
      </c>
      <c r="R112" s="9">
        <f>Q112*0.8</f>
        <v>1.6000000000000001E-3</v>
      </c>
      <c r="S112" s="9">
        <f>Q112*1.2</f>
        <v>2.3999999999999998E-3</v>
      </c>
      <c r="T112" s="9">
        <v>2E-3</v>
      </c>
      <c r="U112" s="9">
        <f>T112*0.8</f>
        <v>1.6000000000000001E-3</v>
      </c>
      <c r="V112" s="9">
        <f>T112*1.2</f>
        <v>2.3999999999999998E-3</v>
      </c>
      <c r="W112" s="9">
        <v>2E-3</v>
      </c>
      <c r="X112" s="9">
        <f>W112*0.8</f>
        <v>1.6000000000000001E-3</v>
      </c>
      <c r="Y112" s="9">
        <f>W112*1.2</f>
        <v>2.3999999999999998E-3</v>
      </c>
      <c r="Z112" s="9">
        <v>2E-3</v>
      </c>
      <c r="AA112" s="9">
        <f>Z112*0.8</f>
        <v>1.6000000000000001E-3</v>
      </c>
      <c r="AB112" s="9">
        <f>Z112*1.2</f>
        <v>2.3999999999999998E-3</v>
      </c>
    </row>
    <row r="113" spans="1:28" hidden="1" x14ac:dyDescent="0.2">
      <c r="A113" s="11" t="s">
        <v>16</v>
      </c>
      <c r="B113" s="11" t="s">
        <v>15</v>
      </c>
      <c r="C113" s="11" t="s">
        <v>200</v>
      </c>
      <c r="D113" s="11" t="s">
        <v>138</v>
      </c>
      <c r="E113" s="11" t="s">
        <v>34</v>
      </c>
      <c r="F113" s="3" t="s">
        <v>31</v>
      </c>
      <c r="G113" s="6" t="s">
        <v>30</v>
      </c>
      <c r="H113" s="3" t="s">
        <v>99</v>
      </c>
      <c r="I113" s="3" t="s">
        <v>98</v>
      </c>
      <c r="J113" s="3" t="s">
        <v>25</v>
      </c>
      <c r="K113" s="5">
        <v>1.1000000000000001</v>
      </c>
      <c r="L113" s="5">
        <f t="shared" ref="L113:L127" si="187">K113*0.9</f>
        <v>0.9900000000000001</v>
      </c>
      <c r="M113" s="5">
        <f t="shared" ref="M113:M127" si="188">K113*1.1</f>
        <v>1.2100000000000002</v>
      </c>
      <c r="N113" s="5">
        <v>1.1000000000000001</v>
      </c>
      <c r="O113" s="5">
        <f t="shared" ref="O113:O127" si="189">N113*0.9</f>
        <v>0.9900000000000001</v>
      </c>
      <c r="P113" s="5">
        <f t="shared" ref="P113:P127" si="190">N113*1.1</f>
        <v>1.2100000000000002</v>
      </c>
      <c r="Q113" s="5">
        <v>1.1000000000000001</v>
      </c>
      <c r="R113" s="5">
        <f t="shared" ref="R113:R127" si="191">Q113*0.9</f>
        <v>0.9900000000000001</v>
      </c>
      <c r="S113" s="5">
        <f t="shared" ref="S113:S127" si="192">Q113*1.1</f>
        <v>1.2100000000000002</v>
      </c>
      <c r="T113" s="5">
        <v>1.1000000000000001</v>
      </c>
      <c r="U113" s="5">
        <f t="shared" ref="U113:U127" si="193">T113*0.9</f>
        <v>0.9900000000000001</v>
      </c>
      <c r="V113" s="5">
        <f t="shared" ref="V113:V127" si="194">T113*1.1</f>
        <v>1.2100000000000002</v>
      </c>
      <c r="W113" s="5">
        <v>1.1000000000000001</v>
      </c>
      <c r="X113" s="5">
        <f t="shared" ref="X113:X127" si="195">W113*0.9</f>
        <v>0.9900000000000001</v>
      </c>
      <c r="Y113" s="5">
        <f t="shared" ref="Y113:Y127" si="196">W113*1.1</f>
        <v>1.2100000000000002</v>
      </c>
      <c r="Z113" s="5">
        <v>1.1000000000000001</v>
      </c>
      <c r="AA113" s="5">
        <f t="shared" ref="AA113:AA127" si="197">Z113*0.9</f>
        <v>0.9900000000000001</v>
      </c>
      <c r="AB113" s="5">
        <f t="shared" ref="AB113:AB127" si="198">Z113*1.1</f>
        <v>1.2100000000000002</v>
      </c>
    </row>
    <row r="114" spans="1:28" hidden="1" x14ac:dyDescent="0.2">
      <c r="A114" s="11" t="s">
        <v>16</v>
      </c>
      <c r="B114" s="11" t="s">
        <v>15</v>
      </c>
      <c r="C114" s="11" t="s">
        <v>77</v>
      </c>
      <c r="D114" s="11" t="s">
        <v>138</v>
      </c>
      <c r="E114" s="11" t="s">
        <v>34</v>
      </c>
      <c r="F114" s="3" t="s">
        <v>31</v>
      </c>
      <c r="G114" s="6" t="s">
        <v>30</v>
      </c>
      <c r="H114" s="3" t="s">
        <v>99</v>
      </c>
      <c r="I114" s="3" t="s">
        <v>98</v>
      </c>
      <c r="J114" s="3" t="s">
        <v>25</v>
      </c>
      <c r="K114" s="5">
        <f>K113*1.15</f>
        <v>1.2649999999999999</v>
      </c>
      <c r="L114" s="5">
        <f t="shared" ref="L114" si="199">K114*0.9</f>
        <v>1.1384999999999998</v>
      </c>
      <c r="M114" s="5">
        <f t="shared" ref="M114" si="200">K114*1.1</f>
        <v>1.3915</v>
      </c>
      <c r="N114" s="5">
        <f>N113*1.15</f>
        <v>1.2649999999999999</v>
      </c>
      <c r="O114" s="5">
        <f t="shared" si="189"/>
        <v>1.1384999999999998</v>
      </c>
      <c r="P114" s="5">
        <f t="shared" si="190"/>
        <v>1.3915</v>
      </c>
      <c r="Q114" s="5">
        <f>Q113*1.15</f>
        <v>1.2649999999999999</v>
      </c>
      <c r="R114" s="5">
        <f t="shared" si="191"/>
        <v>1.1384999999999998</v>
      </c>
      <c r="S114" s="5">
        <f t="shared" si="192"/>
        <v>1.3915</v>
      </c>
      <c r="T114" s="5">
        <f>T113*1.15</f>
        <v>1.2649999999999999</v>
      </c>
      <c r="U114" s="5">
        <f t="shared" si="193"/>
        <v>1.1384999999999998</v>
      </c>
      <c r="V114" s="5">
        <f t="shared" si="194"/>
        <v>1.3915</v>
      </c>
      <c r="W114" s="5">
        <f>W113*1.15</f>
        <v>1.2649999999999999</v>
      </c>
      <c r="X114" s="5">
        <f t="shared" si="195"/>
        <v>1.1384999999999998</v>
      </c>
      <c r="Y114" s="5">
        <f t="shared" si="196"/>
        <v>1.3915</v>
      </c>
      <c r="Z114" s="5">
        <f>Z113*1.15</f>
        <v>1.2649999999999999</v>
      </c>
      <c r="AA114" s="5">
        <f t="shared" si="197"/>
        <v>1.1384999999999998</v>
      </c>
      <c r="AB114" s="5">
        <f t="shared" si="198"/>
        <v>1.3915</v>
      </c>
    </row>
    <row r="115" spans="1:28" ht="15" hidden="1" x14ac:dyDescent="0.2">
      <c r="A115" s="11" t="s">
        <v>16</v>
      </c>
      <c r="B115" s="11" t="s">
        <v>15</v>
      </c>
      <c r="C115" s="11" t="s">
        <v>118</v>
      </c>
      <c r="D115" s="11" t="s">
        <v>138</v>
      </c>
      <c r="E115" s="11" t="s">
        <v>34</v>
      </c>
      <c r="F115" s="3" t="s">
        <v>31</v>
      </c>
      <c r="G115" s="6" t="s">
        <v>30</v>
      </c>
      <c r="H115" s="7" t="s">
        <v>96</v>
      </c>
      <c r="I115" s="3" t="s">
        <v>97</v>
      </c>
      <c r="J115" s="3" t="s">
        <v>25</v>
      </c>
      <c r="K115" s="5">
        <v>0.8</v>
      </c>
      <c r="L115" s="5">
        <f t="shared" si="187"/>
        <v>0.72000000000000008</v>
      </c>
      <c r="M115" s="5">
        <f t="shared" si="188"/>
        <v>0.88000000000000012</v>
      </c>
      <c r="N115" s="5">
        <v>0.8</v>
      </c>
      <c r="O115" s="5">
        <f t="shared" si="189"/>
        <v>0.72000000000000008</v>
      </c>
      <c r="P115" s="5">
        <f t="shared" si="190"/>
        <v>0.88000000000000012</v>
      </c>
      <c r="Q115" s="5">
        <v>0.8</v>
      </c>
      <c r="R115" s="5">
        <f t="shared" si="191"/>
        <v>0.72000000000000008</v>
      </c>
      <c r="S115" s="5">
        <f t="shared" si="192"/>
        <v>0.88000000000000012</v>
      </c>
      <c r="T115" s="5">
        <v>0.78</v>
      </c>
      <c r="U115" s="5">
        <f t="shared" si="193"/>
        <v>0.70200000000000007</v>
      </c>
      <c r="V115" s="5">
        <f t="shared" si="194"/>
        <v>0.8580000000000001</v>
      </c>
      <c r="W115" s="5">
        <v>0.76</v>
      </c>
      <c r="X115" s="5">
        <f t="shared" si="195"/>
        <v>0.68400000000000005</v>
      </c>
      <c r="Y115" s="5">
        <f t="shared" si="196"/>
        <v>0.83600000000000008</v>
      </c>
      <c r="Z115" s="5">
        <v>0.75</v>
      </c>
      <c r="AA115" s="5">
        <f t="shared" si="197"/>
        <v>0.67500000000000004</v>
      </c>
      <c r="AB115" s="5">
        <f t="shared" si="198"/>
        <v>0.82500000000000007</v>
      </c>
    </row>
    <row r="116" spans="1:28" hidden="1" x14ac:dyDescent="0.2">
      <c r="A116" s="11" t="s">
        <v>16</v>
      </c>
      <c r="B116" s="11" t="s">
        <v>15</v>
      </c>
      <c r="C116" s="11" t="s">
        <v>69</v>
      </c>
      <c r="D116" s="11" t="s">
        <v>138</v>
      </c>
      <c r="E116" s="11" t="s">
        <v>34</v>
      </c>
      <c r="F116" s="3" t="s">
        <v>31</v>
      </c>
      <c r="G116" s="6" t="s">
        <v>30</v>
      </c>
      <c r="H116" s="3" t="s">
        <v>101</v>
      </c>
      <c r="I116" s="3" t="s">
        <v>102</v>
      </c>
      <c r="J116" s="3" t="s">
        <v>25</v>
      </c>
      <c r="K116" s="5">
        <v>1.02</v>
      </c>
      <c r="L116" s="5">
        <f t="shared" si="187"/>
        <v>0.91800000000000004</v>
      </c>
      <c r="M116" s="5">
        <f t="shared" si="188"/>
        <v>1.1220000000000001</v>
      </c>
      <c r="N116" s="5">
        <v>1.02</v>
      </c>
      <c r="O116" s="5">
        <f t="shared" si="189"/>
        <v>0.91800000000000004</v>
      </c>
      <c r="P116" s="5">
        <f t="shared" si="190"/>
        <v>1.1220000000000001</v>
      </c>
      <c r="Q116" s="5">
        <v>1.02</v>
      </c>
      <c r="R116" s="5">
        <f t="shared" si="191"/>
        <v>0.91800000000000004</v>
      </c>
      <c r="S116" s="5">
        <f t="shared" si="192"/>
        <v>1.1220000000000001</v>
      </c>
      <c r="T116" s="5">
        <v>1.02</v>
      </c>
      <c r="U116" s="5">
        <f t="shared" si="193"/>
        <v>0.91800000000000004</v>
      </c>
      <c r="V116" s="5">
        <f t="shared" si="194"/>
        <v>1.1220000000000001</v>
      </c>
      <c r="W116" s="5">
        <v>1.02</v>
      </c>
      <c r="X116" s="5">
        <f t="shared" si="195"/>
        <v>0.91800000000000004</v>
      </c>
      <c r="Y116" s="5">
        <f t="shared" si="196"/>
        <v>1.1220000000000001</v>
      </c>
      <c r="Z116" s="5">
        <v>1.02</v>
      </c>
      <c r="AA116" s="5">
        <f t="shared" si="197"/>
        <v>0.91800000000000004</v>
      </c>
      <c r="AB116" s="5">
        <f t="shared" si="198"/>
        <v>1.1220000000000001</v>
      </c>
    </row>
    <row r="117" spans="1:28" hidden="1" x14ac:dyDescent="0.2">
      <c r="A117" s="11" t="s">
        <v>16</v>
      </c>
      <c r="B117" s="11" t="s">
        <v>15</v>
      </c>
      <c r="C117" s="11" t="s">
        <v>106</v>
      </c>
      <c r="D117" s="11" t="s">
        <v>138</v>
      </c>
      <c r="E117" s="11" t="s">
        <v>34</v>
      </c>
      <c r="F117" s="3" t="s">
        <v>31</v>
      </c>
      <c r="G117" s="6" t="s">
        <v>30</v>
      </c>
      <c r="H117" s="3" t="s">
        <v>101</v>
      </c>
      <c r="I117" s="3" t="s">
        <v>107</v>
      </c>
      <c r="J117" s="3" t="s">
        <v>25</v>
      </c>
      <c r="K117" s="5">
        <v>0.6</v>
      </c>
      <c r="L117" s="5">
        <f t="shared" si="187"/>
        <v>0.54</v>
      </c>
      <c r="M117" s="5">
        <f t="shared" si="188"/>
        <v>0.66</v>
      </c>
      <c r="N117" s="5">
        <v>0.6</v>
      </c>
      <c r="O117" s="5">
        <f t="shared" si="189"/>
        <v>0.54</v>
      </c>
      <c r="P117" s="5">
        <f t="shared" si="190"/>
        <v>0.66</v>
      </c>
      <c r="Q117" s="5">
        <v>0.6</v>
      </c>
      <c r="R117" s="5">
        <f t="shared" si="191"/>
        <v>0.54</v>
      </c>
      <c r="S117" s="5">
        <f t="shared" si="192"/>
        <v>0.66</v>
      </c>
      <c r="T117" s="5">
        <v>0.6</v>
      </c>
      <c r="U117" s="5">
        <f t="shared" si="193"/>
        <v>0.54</v>
      </c>
      <c r="V117" s="5">
        <f t="shared" si="194"/>
        <v>0.66</v>
      </c>
      <c r="W117" s="5">
        <v>0.6</v>
      </c>
      <c r="X117" s="5">
        <f t="shared" si="195"/>
        <v>0.54</v>
      </c>
      <c r="Y117" s="5">
        <f t="shared" si="196"/>
        <v>0.66</v>
      </c>
      <c r="Z117" s="5">
        <v>0.6</v>
      </c>
      <c r="AA117" s="5">
        <f t="shared" si="197"/>
        <v>0.54</v>
      </c>
      <c r="AB117" s="5">
        <f t="shared" si="198"/>
        <v>0.66</v>
      </c>
    </row>
    <row r="118" spans="1:28" hidden="1" x14ac:dyDescent="0.2">
      <c r="A118" s="11" t="s">
        <v>16</v>
      </c>
      <c r="B118" s="11" t="s">
        <v>15</v>
      </c>
      <c r="C118" s="11" t="s">
        <v>200</v>
      </c>
      <c r="D118" s="11" t="s">
        <v>26</v>
      </c>
      <c r="E118" s="11" t="s">
        <v>89</v>
      </c>
      <c r="F118" s="3" t="s">
        <v>31</v>
      </c>
      <c r="G118" s="6" t="s">
        <v>30</v>
      </c>
      <c r="H118" s="3" t="s">
        <v>99</v>
      </c>
      <c r="I118" s="3" t="s">
        <v>100</v>
      </c>
      <c r="J118" s="3" t="s">
        <v>25</v>
      </c>
      <c r="K118" s="5">
        <v>0.5</v>
      </c>
      <c r="L118" s="5">
        <f t="shared" si="187"/>
        <v>0.45</v>
      </c>
      <c r="M118" s="5">
        <f t="shared" si="188"/>
        <v>0.55000000000000004</v>
      </c>
      <c r="N118" s="5">
        <v>0.5</v>
      </c>
      <c r="O118" s="5">
        <f t="shared" si="189"/>
        <v>0.45</v>
      </c>
      <c r="P118" s="5">
        <f t="shared" si="190"/>
        <v>0.55000000000000004</v>
      </c>
      <c r="Q118" s="5">
        <v>0.5</v>
      </c>
      <c r="R118" s="5">
        <f t="shared" si="191"/>
        <v>0.45</v>
      </c>
      <c r="S118" s="5">
        <f t="shared" si="192"/>
        <v>0.55000000000000004</v>
      </c>
      <c r="T118" s="5">
        <v>0.5</v>
      </c>
      <c r="U118" s="5">
        <f t="shared" si="193"/>
        <v>0.45</v>
      </c>
      <c r="V118" s="5">
        <f t="shared" si="194"/>
        <v>0.55000000000000004</v>
      </c>
      <c r="W118" s="5">
        <v>0.5</v>
      </c>
      <c r="X118" s="5">
        <f t="shared" si="195"/>
        <v>0.45</v>
      </c>
      <c r="Y118" s="5">
        <f t="shared" si="196"/>
        <v>0.55000000000000004</v>
      </c>
      <c r="Z118" s="5">
        <v>0.5</v>
      </c>
      <c r="AA118" s="5">
        <f t="shared" si="197"/>
        <v>0.45</v>
      </c>
      <c r="AB118" s="5">
        <f t="shared" si="198"/>
        <v>0.55000000000000004</v>
      </c>
    </row>
    <row r="119" spans="1:28" hidden="1" x14ac:dyDescent="0.2">
      <c r="A119" s="11" t="s">
        <v>16</v>
      </c>
      <c r="B119" s="11" t="s">
        <v>15</v>
      </c>
      <c r="C119" s="11" t="s">
        <v>77</v>
      </c>
      <c r="D119" s="11" t="s">
        <v>26</v>
      </c>
      <c r="E119" s="11" t="s">
        <v>89</v>
      </c>
      <c r="F119" s="3" t="s">
        <v>31</v>
      </c>
      <c r="G119" s="6" t="s">
        <v>30</v>
      </c>
      <c r="H119" s="3" t="s">
        <v>99</v>
      </c>
      <c r="I119" s="3" t="s">
        <v>100</v>
      </c>
      <c r="J119" s="3" t="s">
        <v>25</v>
      </c>
      <c r="K119" s="5">
        <v>0.7</v>
      </c>
      <c r="L119" s="5">
        <f t="shared" ref="L119" si="201">K119*0.9</f>
        <v>0.63</v>
      </c>
      <c r="M119" s="5">
        <f t="shared" ref="M119" si="202">K119*1.1</f>
        <v>0.77</v>
      </c>
      <c r="N119" s="5">
        <v>0.7</v>
      </c>
      <c r="O119" s="5">
        <f t="shared" ref="O119" si="203">N119*0.9</f>
        <v>0.63</v>
      </c>
      <c r="P119" s="5">
        <f t="shared" ref="P119" si="204">N119*1.1</f>
        <v>0.77</v>
      </c>
      <c r="Q119" s="5">
        <v>0.7</v>
      </c>
      <c r="R119" s="5">
        <f t="shared" ref="R119" si="205">Q119*0.9</f>
        <v>0.63</v>
      </c>
      <c r="S119" s="5">
        <f t="shared" ref="S119" si="206">Q119*1.1</f>
        <v>0.77</v>
      </c>
      <c r="T119" s="5">
        <v>0.7</v>
      </c>
      <c r="U119" s="5">
        <f t="shared" ref="U119" si="207">T119*0.9</f>
        <v>0.63</v>
      </c>
      <c r="V119" s="5">
        <f t="shared" ref="V119" si="208">T119*1.1</f>
        <v>0.77</v>
      </c>
      <c r="W119" s="5">
        <v>0.7</v>
      </c>
      <c r="X119" s="5">
        <f t="shared" ref="X119" si="209">W119*0.9</f>
        <v>0.63</v>
      </c>
      <c r="Y119" s="5">
        <f t="shared" ref="Y119" si="210">W119*1.1</f>
        <v>0.77</v>
      </c>
      <c r="Z119" s="5">
        <v>0.7</v>
      </c>
      <c r="AA119" s="5">
        <f t="shared" ref="AA119" si="211">Z119*0.9</f>
        <v>0.63</v>
      </c>
      <c r="AB119" s="5">
        <f t="shared" ref="AB119" si="212">Z119*1.1</f>
        <v>0.77</v>
      </c>
    </row>
    <row r="120" spans="1:28" ht="15" hidden="1" x14ac:dyDescent="0.2">
      <c r="A120" s="11" t="s">
        <v>16</v>
      </c>
      <c r="B120" s="11" t="s">
        <v>15</v>
      </c>
      <c r="C120" s="11" t="s">
        <v>118</v>
      </c>
      <c r="D120" s="11" t="s">
        <v>26</v>
      </c>
      <c r="E120" s="11" t="s">
        <v>89</v>
      </c>
      <c r="F120" s="3" t="s">
        <v>31</v>
      </c>
      <c r="G120" s="6" t="s">
        <v>30</v>
      </c>
      <c r="H120" s="7" t="s">
        <v>96</v>
      </c>
      <c r="I120" s="3" t="s">
        <v>95</v>
      </c>
      <c r="J120" s="3" t="s">
        <v>25</v>
      </c>
      <c r="K120" s="5">
        <v>0.7</v>
      </c>
      <c r="L120" s="5">
        <f t="shared" si="187"/>
        <v>0.63</v>
      </c>
      <c r="M120" s="5">
        <f t="shared" si="188"/>
        <v>0.77</v>
      </c>
      <c r="N120" s="5">
        <v>0.7</v>
      </c>
      <c r="O120" s="5">
        <f t="shared" si="189"/>
        <v>0.63</v>
      </c>
      <c r="P120" s="5">
        <f t="shared" si="190"/>
        <v>0.77</v>
      </c>
      <c r="Q120" s="5">
        <v>0.7</v>
      </c>
      <c r="R120" s="5">
        <f t="shared" si="191"/>
        <v>0.63</v>
      </c>
      <c r="S120" s="5">
        <f t="shared" si="192"/>
        <v>0.77</v>
      </c>
      <c r="T120" s="5">
        <v>0.7</v>
      </c>
      <c r="U120" s="5">
        <f t="shared" si="193"/>
        <v>0.63</v>
      </c>
      <c r="V120" s="5">
        <f t="shared" si="194"/>
        <v>0.77</v>
      </c>
      <c r="W120" s="5">
        <v>0.7</v>
      </c>
      <c r="X120" s="5">
        <f t="shared" si="195"/>
        <v>0.63</v>
      </c>
      <c r="Y120" s="5">
        <f t="shared" si="196"/>
        <v>0.77</v>
      </c>
      <c r="Z120" s="5">
        <v>0.7</v>
      </c>
      <c r="AA120" s="5">
        <f t="shared" si="197"/>
        <v>0.63</v>
      </c>
      <c r="AB120" s="5">
        <f t="shared" si="198"/>
        <v>0.77</v>
      </c>
    </row>
    <row r="121" spans="1:28" hidden="1" x14ac:dyDescent="0.2">
      <c r="A121" s="11" t="s">
        <v>16</v>
      </c>
      <c r="B121" s="11" t="s">
        <v>15</v>
      </c>
      <c r="C121" s="11" t="s">
        <v>69</v>
      </c>
      <c r="D121" s="11" t="s">
        <v>26</v>
      </c>
      <c r="E121" s="11" t="s">
        <v>89</v>
      </c>
      <c r="F121" s="3" t="s">
        <v>31</v>
      </c>
      <c r="G121" s="6" t="s">
        <v>30</v>
      </c>
      <c r="H121" s="3" t="s">
        <v>101</v>
      </c>
      <c r="I121" s="3" t="s">
        <v>102</v>
      </c>
      <c r="J121" s="3" t="s">
        <v>25</v>
      </c>
      <c r="K121" s="5">
        <v>1.07</v>
      </c>
      <c r="L121" s="5">
        <f t="shared" si="187"/>
        <v>0.96300000000000008</v>
      </c>
      <c r="M121" s="5">
        <f t="shared" si="188"/>
        <v>1.1770000000000003</v>
      </c>
      <c r="N121" s="5">
        <v>1.07</v>
      </c>
      <c r="O121" s="5">
        <f t="shared" si="189"/>
        <v>0.96300000000000008</v>
      </c>
      <c r="P121" s="5">
        <f t="shared" si="190"/>
        <v>1.1770000000000003</v>
      </c>
      <c r="Q121" s="5">
        <v>1.07</v>
      </c>
      <c r="R121" s="5">
        <f t="shared" si="191"/>
        <v>0.96300000000000008</v>
      </c>
      <c r="S121" s="5">
        <f t="shared" si="192"/>
        <v>1.1770000000000003</v>
      </c>
      <c r="T121" s="5">
        <v>1.07</v>
      </c>
      <c r="U121" s="5">
        <f t="shared" si="193"/>
        <v>0.96300000000000008</v>
      </c>
      <c r="V121" s="5">
        <f t="shared" si="194"/>
        <v>1.1770000000000003</v>
      </c>
      <c r="W121" s="5">
        <v>1.07</v>
      </c>
      <c r="X121" s="5">
        <f t="shared" si="195"/>
        <v>0.96300000000000008</v>
      </c>
      <c r="Y121" s="5">
        <f t="shared" si="196"/>
        <v>1.1770000000000003</v>
      </c>
      <c r="Z121" s="5">
        <v>1.07</v>
      </c>
      <c r="AA121" s="5">
        <f t="shared" si="197"/>
        <v>0.96300000000000008</v>
      </c>
      <c r="AB121" s="5">
        <f t="shared" si="198"/>
        <v>1.1770000000000003</v>
      </c>
    </row>
    <row r="122" spans="1:28" hidden="1" x14ac:dyDescent="0.2">
      <c r="A122" s="11" t="s">
        <v>16</v>
      </c>
      <c r="B122" s="11" t="s">
        <v>15</v>
      </c>
      <c r="C122" s="11" t="s">
        <v>106</v>
      </c>
      <c r="D122" s="11" t="s">
        <v>26</v>
      </c>
      <c r="E122" s="11" t="s">
        <v>89</v>
      </c>
      <c r="F122" s="3" t="s">
        <v>31</v>
      </c>
      <c r="G122" s="6" t="s">
        <v>30</v>
      </c>
      <c r="H122" s="3" t="s">
        <v>101</v>
      </c>
      <c r="I122" s="3" t="s">
        <v>107</v>
      </c>
      <c r="J122" s="3" t="s">
        <v>25</v>
      </c>
      <c r="K122" s="5">
        <v>0.8</v>
      </c>
      <c r="L122" s="5">
        <f t="shared" si="187"/>
        <v>0.72000000000000008</v>
      </c>
      <c r="M122" s="5">
        <f t="shared" si="188"/>
        <v>0.88000000000000012</v>
      </c>
      <c r="N122" s="5">
        <v>0.8</v>
      </c>
      <c r="O122" s="5">
        <f t="shared" si="189"/>
        <v>0.72000000000000008</v>
      </c>
      <c r="P122" s="5">
        <f t="shared" si="190"/>
        <v>0.88000000000000012</v>
      </c>
      <c r="Q122" s="5">
        <v>0.8</v>
      </c>
      <c r="R122" s="5">
        <f t="shared" si="191"/>
        <v>0.72000000000000008</v>
      </c>
      <c r="S122" s="5">
        <f t="shared" si="192"/>
        <v>0.88000000000000012</v>
      </c>
      <c r="T122" s="5">
        <v>0.8</v>
      </c>
      <c r="U122" s="5">
        <f t="shared" si="193"/>
        <v>0.72000000000000008</v>
      </c>
      <c r="V122" s="5">
        <f t="shared" si="194"/>
        <v>0.88000000000000012</v>
      </c>
      <c r="W122" s="5">
        <v>0.8</v>
      </c>
      <c r="X122" s="5">
        <f t="shared" si="195"/>
        <v>0.72000000000000008</v>
      </c>
      <c r="Y122" s="5">
        <f t="shared" si="196"/>
        <v>0.88000000000000012</v>
      </c>
      <c r="Z122" s="5">
        <v>0.8</v>
      </c>
      <c r="AA122" s="5">
        <f t="shared" si="197"/>
        <v>0.72000000000000008</v>
      </c>
      <c r="AB122" s="5">
        <f t="shared" si="198"/>
        <v>0.88000000000000012</v>
      </c>
    </row>
    <row r="123" spans="1:28" hidden="1" x14ac:dyDescent="0.2">
      <c r="A123" s="3" t="s">
        <v>88</v>
      </c>
      <c r="B123" s="3" t="s">
        <v>79</v>
      </c>
      <c r="C123" s="11" t="s">
        <v>108</v>
      </c>
      <c r="D123" s="3" t="s">
        <v>109</v>
      </c>
      <c r="E123" s="3" t="s">
        <v>47</v>
      </c>
      <c r="F123" s="3" t="s">
        <v>32</v>
      </c>
      <c r="G123" s="6" t="s">
        <v>30</v>
      </c>
      <c r="H123" s="3" t="s">
        <v>61</v>
      </c>
      <c r="I123" s="3"/>
      <c r="J123" s="3" t="s">
        <v>25</v>
      </c>
      <c r="K123" s="5">
        <v>5.25</v>
      </c>
      <c r="L123" s="5">
        <f t="shared" si="187"/>
        <v>4.7250000000000005</v>
      </c>
      <c r="M123" s="5">
        <f t="shared" si="188"/>
        <v>5.7750000000000004</v>
      </c>
      <c r="N123" s="5">
        <v>5.25</v>
      </c>
      <c r="O123" s="5">
        <f t="shared" si="189"/>
        <v>4.7250000000000005</v>
      </c>
      <c r="P123" s="5">
        <f t="shared" si="190"/>
        <v>5.7750000000000004</v>
      </c>
      <c r="Q123" s="5">
        <v>5.25</v>
      </c>
      <c r="R123" s="5">
        <f t="shared" si="191"/>
        <v>4.7250000000000005</v>
      </c>
      <c r="S123" s="5">
        <f t="shared" si="192"/>
        <v>5.7750000000000004</v>
      </c>
      <c r="T123" s="5">
        <v>5.25</v>
      </c>
      <c r="U123" s="5">
        <f t="shared" si="193"/>
        <v>4.7250000000000005</v>
      </c>
      <c r="V123" s="5">
        <f t="shared" si="194"/>
        <v>5.7750000000000004</v>
      </c>
      <c r="W123" s="5">
        <v>5.25</v>
      </c>
      <c r="X123" s="5">
        <f t="shared" si="195"/>
        <v>4.7250000000000005</v>
      </c>
      <c r="Y123" s="5">
        <f t="shared" si="196"/>
        <v>5.7750000000000004</v>
      </c>
      <c r="Z123" s="5">
        <v>5.25</v>
      </c>
      <c r="AA123" s="5">
        <f t="shared" si="197"/>
        <v>4.7250000000000005</v>
      </c>
      <c r="AB123" s="5">
        <f t="shared" si="198"/>
        <v>5.7750000000000004</v>
      </c>
    </row>
    <row r="124" spans="1:28" hidden="1" x14ac:dyDescent="0.2">
      <c r="A124" s="3" t="s">
        <v>88</v>
      </c>
      <c r="B124" s="3" t="s">
        <v>79</v>
      </c>
      <c r="C124" s="11" t="s">
        <v>110</v>
      </c>
      <c r="D124" s="3" t="s">
        <v>109</v>
      </c>
      <c r="E124" s="3" t="s">
        <v>47</v>
      </c>
      <c r="F124" s="3" t="s">
        <v>32</v>
      </c>
      <c r="G124" s="6" t="s">
        <v>30</v>
      </c>
      <c r="H124" s="3" t="s">
        <v>61</v>
      </c>
      <c r="I124" s="3"/>
      <c r="J124" s="3" t="s">
        <v>25</v>
      </c>
      <c r="K124" s="5">
        <v>6.75</v>
      </c>
      <c r="L124" s="5">
        <f t="shared" si="187"/>
        <v>6.0750000000000002</v>
      </c>
      <c r="M124" s="5">
        <f t="shared" si="188"/>
        <v>7.4250000000000007</v>
      </c>
      <c r="N124" s="5">
        <v>6.75</v>
      </c>
      <c r="O124" s="5">
        <f t="shared" si="189"/>
        <v>6.0750000000000002</v>
      </c>
      <c r="P124" s="5">
        <f t="shared" si="190"/>
        <v>7.4250000000000007</v>
      </c>
      <c r="Q124" s="5">
        <v>6.75</v>
      </c>
      <c r="R124" s="5">
        <f t="shared" si="191"/>
        <v>6.0750000000000002</v>
      </c>
      <c r="S124" s="5">
        <f t="shared" si="192"/>
        <v>7.4250000000000007</v>
      </c>
      <c r="T124" s="5">
        <v>6.75</v>
      </c>
      <c r="U124" s="5">
        <f t="shared" si="193"/>
        <v>6.0750000000000002</v>
      </c>
      <c r="V124" s="5">
        <f t="shared" si="194"/>
        <v>7.4250000000000007</v>
      </c>
      <c r="W124" s="5">
        <v>6.75</v>
      </c>
      <c r="X124" s="5">
        <f t="shared" si="195"/>
        <v>6.0750000000000002</v>
      </c>
      <c r="Y124" s="5">
        <f t="shared" si="196"/>
        <v>7.4250000000000007</v>
      </c>
      <c r="Z124" s="5">
        <v>6.75</v>
      </c>
      <c r="AA124" s="5">
        <f t="shared" si="197"/>
        <v>6.0750000000000002</v>
      </c>
      <c r="AB124" s="5">
        <f t="shared" si="198"/>
        <v>7.4250000000000007</v>
      </c>
    </row>
    <row r="125" spans="1:28" hidden="1" x14ac:dyDescent="0.2">
      <c r="A125" s="3" t="s">
        <v>88</v>
      </c>
      <c r="B125" s="3" t="s">
        <v>79</v>
      </c>
      <c r="C125" s="11" t="s">
        <v>65</v>
      </c>
      <c r="D125" s="3" t="s">
        <v>109</v>
      </c>
      <c r="E125" s="3" t="s">
        <v>47</v>
      </c>
      <c r="F125" s="3" t="s">
        <v>32</v>
      </c>
      <c r="G125" s="6" t="s">
        <v>30</v>
      </c>
      <c r="H125" s="3" t="s">
        <v>61</v>
      </c>
      <c r="I125" s="3"/>
      <c r="J125" s="3" t="s">
        <v>25</v>
      </c>
      <c r="K125" s="5">
        <v>11.25</v>
      </c>
      <c r="L125" s="5">
        <f t="shared" si="187"/>
        <v>10.125</v>
      </c>
      <c r="M125" s="5">
        <f t="shared" si="188"/>
        <v>12.375000000000002</v>
      </c>
      <c r="N125" s="5">
        <v>11.25</v>
      </c>
      <c r="O125" s="5">
        <f t="shared" si="189"/>
        <v>10.125</v>
      </c>
      <c r="P125" s="5">
        <f t="shared" si="190"/>
        <v>12.375000000000002</v>
      </c>
      <c r="Q125" s="5">
        <v>11.25</v>
      </c>
      <c r="R125" s="5">
        <f t="shared" si="191"/>
        <v>10.125</v>
      </c>
      <c r="S125" s="5">
        <f t="shared" si="192"/>
        <v>12.375000000000002</v>
      </c>
      <c r="T125" s="5">
        <v>11.25</v>
      </c>
      <c r="U125" s="5">
        <f t="shared" si="193"/>
        <v>10.125</v>
      </c>
      <c r="V125" s="5">
        <f t="shared" si="194"/>
        <v>12.375000000000002</v>
      </c>
      <c r="W125" s="5">
        <v>11.25</v>
      </c>
      <c r="X125" s="5">
        <f t="shared" si="195"/>
        <v>10.125</v>
      </c>
      <c r="Y125" s="5">
        <f t="shared" si="196"/>
        <v>12.375000000000002</v>
      </c>
      <c r="Z125" s="5">
        <v>11.25</v>
      </c>
      <c r="AA125" s="5">
        <f t="shared" si="197"/>
        <v>10.125</v>
      </c>
      <c r="AB125" s="5">
        <f t="shared" si="198"/>
        <v>12.375000000000002</v>
      </c>
    </row>
    <row r="126" spans="1:28" hidden="1" x14ac:dyDescent="0.2">
      <c r="A126" s="3" t="s">
        <v>88</v>
      </c>
      <c r="B126" s="3" t="s">
        <v>79</v>
      </c>
      <c r="C126" s="11" t="s">
        <v>66</v>
      </c>
      <c r="D126" s="3" t="s">
        <v>109</v>
      </c>
      <c r="E126" s="3" t="s">
        <v>47</v>
      </c>
      <c r="F126" s="3" t="s">
        <v>32</v>
      </c>
      <c r="G126" s="6" t="s">
        <v>30</v>
      </c>
      <c r="H126" s="3" t="s">
        <v>61</v>
      </c>
      <c r="I126" s="3"/>
      <c r="J126" s="3" t="s">
        <v>25</v>
      </c>
      <c r="K126" s="5">
        <v>13.5</v>
      </c>
      <c r="L126" s="5">
        <f t="shared" si="187"/>
        <v>12.15</v>
      </c>
      <c r="M126" s="5">
        <f t="shared" si="188"/>
        <v>14.850000000000001</v>
      </c>
      <c r="N126" s="5">
        <v>13.5</v>
      </c>
      <c r="O126" s="5">
        <f t="shared" si="189"/>
        <v>12.15</v>
      </c>
      <c r="P126" s="5">
        <f t="shared" si="190"/>
        <v>14.850000000000001</v>
      </c>
      <c r="Q126" s="5">
        <v>13.5</v>
      </c>
      <c r="R126" s="5">
        <f t="shared" si="191"/>
        <v>12.15</v>
      </c>
      <c r="S126" s="5">
        <f t="shared" si="192"/>
        <v>14.850000000000001</v>
      </c>
      <c r="T126" s="5">
        <v>13.5</v>
      </c>
      <c r="U126" s="5">
        <f t="shared" si="193"/>
        <v>12.15</v>
      </c>
      <c r="V126" s="5">
        <f t="shared" si="194"/>
        <v>14.850000000000001</v>
      </c>
      <c r="W126" s="5">
        <v>13.5</v>
      </c>
      <c r="X126" s="5">
        <f t="shared" si="195"/>
        <v>12.15</v>
      </c>
      <c r="Y126" s="5">
        <f t="shared" si="196"/>
        <v>14.850000000000001</v>
      </c>
      <c r="Z126" s="5">
        <v>13.5</v>
      </c>
      <c r="AA126" s="5">
        <f t="shared" si="197"/>
        <v>12.15</v>
      </c>
      <c r="AB126" s="5">
        <f t="shared" si="198"/>
        <v>14.850000000000001</v>
      </c>
    </row>
    <row r="127" spans="1:28" hidden="1" x14ac:dyDescent="0.2">
      <c r="A127" s="3" t="s">
        <v>88</v>
      </c>
      <c r="B127" s="3" t="s">
        <v>79</v>
      </c>
      <c r="C127" s="11" t="s">
        <v>15</v>
      </c>
      <c r="D127" s="3" t="s">
        <v>111</v>
      </c>
      <c r="E127" s="3" t="s">
        <v>47</v>
      </c>
      <c r="F127" s="3" t="s">
        <v>32</v>
      </c>
      <c r="G127" s="6" t="s">
        <v>30</v>
      </c>
      <c r="H127" s="3" t="s">
        <v>61</v>
      </c>
      <c r="I127" s="3" t="s">
        <v>112</v>
      </c>
      <c r="J127" s="3" t="s">
        <v>25</v>
      </c>
      <c r="K127" s="5">
        <v>0.15</v>
      </c>
      <c r="L127" s="5">
        <f t="shared" si="187"/>
        <v>0.13500000000000001</v>
      </c>
      <c r="M127" s="5">
        <f t="shared" si="188"/>
        <v>0.16500000000000001</v>
      </c>
      <c r="N127" s="5">
        <v>0.15</v>
      </c>
      <c r="O127" s="5">
        <f t="shared" si="189"/>
        <v>0.13500000000000001</v>
      </c>
      <c r="P127" s="5">
        <f t="shared" si="190"/>
        <v>0.16500000000000001</v>
      </c>
      <c r="Q127" s="5">
        <v>0.15</v>
      </c>
      <c r="R127" s="5">
        <f t="shared" si="191"/>
        <v>0.13500000000000001</v>
      </c>
      <c r="S127" s="5">
        <f t="shared" si="192"/>
        <v>0.16500000000000001</v>
      </c>
      <c r="T127" s="5">
        <v>0.15</v>
      </c>
      <c r="U127" s="5">
        <f t="shared" si="193"/>
        <v>0.13500000000000001</v>
      </c>
      <c r="V127" s="5">
        <f t="shared" si="194"/>
        <v>0.16500000000000001</v>
      </c>
      <c r="W127" s="5">
        <v>0.15</v>
      </c>
      <c r="X127" s="5">
        <f t="shared" si="195"/>
        <v>0.13500000000000001</v>
      </c>
      <c r="Y127" s="5">
        <f t="shared" si="196"/>
        <v>0.16500000000000001</v>
      </c>
      <c r="Z127" s="5">
        <v>0.15</v>
      </c>
      <c r="AA127" s="5">
        <f t="shared" si="197"/>
        <v>0.13500000000000001</v>
      </c>
      <c r="AB127" s="5">
        <f t="shared" si="198"/>
        <v>0.16500000000000001</v>
      </c>
    </row>
    <row r="128" spans="1:28" hidden="1" x14ac:dyDescent="0.2">
      <c r="A128" s="3" t="s">
        <v>17</v>
      </c>
      <c r="B128" s="3" t="s">
        <v>55</v>
      </c>
      <c r="C128" s="3" t="s">
        <v>15</v>
      </c>
      <c r="D128" s="3" t="s">
        <v>46</v>
      </c>
      <c r="E128" s="3" t="s">
        <v>34</v>
      </c>
      <c r="F128" s="10" t="s">
        <v>31</v>
      </c>
      <c r="G128" s="3" t="s">
        <v>29</v>
      </c>
      <c r="H128" s="3" t="s">
        <v>92</v>
      </c>
      <c r="I128" s="3" t="s">
        <v>113</v>
      </c>
      <c r="J128" s="3" t="s">
        <v>25</v>
      </c>
      <c r="K128" s="5">
        <v>0.125</v>
      </c>
      <c r="L128" s="5">
        <f>K128*0.95</f>
        <v>0.11874999999999999</v>
      </c>
      <c r="M128" s="5">
        <v>0.2</v>
      </c>
      <c r="N128" s="5">
        <v>0.125</v>
      </c>
      <c r="O128" s="5">
        <f>N128*0.95</f>
        <v>0.11874999999999999</v>
      </c>
      <c r="P128" s="5">
        <v>0.2</v>
      </c>
      <c r="Q128" s="5">
        <v>0.125</v>
      </c>
      <c r="R128" s="5">
        <f>Q128*0.95</f>
        <v>0.11874999999999999</v>
      </c>
      <c r="S128" s="5">
        <v>0.2</v>
      </c>
      <c r="T128" s="5">
        <v>0.125</v>
      </c>
      <c r="U128" s="5">
        <f t="shared" ref="U128:U133" si="213">T128*0.95</f>
        <v>0.11874999999999999</v>
      </c>
      <c r="V128" s="5">
        <v>0.2</v>
      </c>
      <c r="W128" s="5">
        <v>0.125</v>
      </c>
      <c r="X128" s="5">
        <f t="shared" ref="X128:X133" si="214">W128*0.95</f>
        <v>0.11874999999999999</v>
      </c>
      <c r="Y128" s="5">
        <v>0.2</v>
      </c>
      <c r="Z128" s="5">
        <v>0.125</v>
      </c>
      <c r="AA128" s="5">
        <f t="shared" ref="AA128:AA133" si="215">Z128*0.95</f>
        <v>0.11874999999999999</v>
      </c>
      <c r="AB128" s="5">
        <v>0.2</v>
      </c>
    </row>
    <row r="129" spans="1:28" hidden="1" x14ac:dyDescent="0.2">
      <c r="A129" s="3" t="s">
        <v>17</v>
      </c>
      <c r="B129" s="3" t="s">
        <v>59</v>
      </c>
      <c r="C129" s="3" t="s">
        <v>227</v>
      </c>
      <c r="D129" s="3" t="s">
        <v>46</v>
      </c>
      <c r="E129" s="3" t="s">
        <v>34</v>
      </c>
      <c r="F129" s="10" t="s">
        <v>31</v>
      </c>
      <c r="G129" s="3" t="s">
        <v>29</v>
      </c>
      <c r="H129" s="3" t="s">
        <v>90</v>
      </c>
      <c r="I129" s="3"/>
      <c r="J129" s="3" t="s">
        <v>25</v>
      </c>
      <c r="K129" s="8">
        <v>0.9</v>
      </c>
      <c r="L129" s="8">
        <f>K129*0.95</f>
        <v>0.85499999999999998</v>
      </c>
      <c r="M129" s="8">
        <f>K129*1.05</f>
        <v>0.94500000000000006</v>
      </c>
      <c r="N129" s="8">
        <v>0.9</v>
      </c>
      <c r="O129" s="8">
        <f>N129*0.95</f>
        <v>0.85499999999999998</v>
      </c>
      <c r="P129" s="8">
        <f>N129*1.05</f>
        <v>0.94500000000000006</v>
      </c>
      <c r="Q129" s="8">
        <v>0.9</v>
      </c>
      <c r="R129" s="8">
        <f>Q129*0.95</f>
        <v>0.85499999999999998</v>
      </c>
      <c r="S129" s="8">
        <f>Q129*1.05</f>
        <v>0.94500000000000006</v>
      </c>
      <c r="T129" s="8">
        <f>Q129*POWER(1+0.002,10)</f>
        <v>0.91816286703126948</v>
      </c>
      <c r="U129" s="8">
        <f t="shared" si="213"/>
        <v>0.87225472367970591</v>
      </c>
      <c r="V129" s="8">
        <f t="shared" ref="V129:V133" si="216">T129*1.05</f>
        <v>0.96407101038283305</v>
      </c>
      <c r="W129" s="8">
        <f>T129*POWER(1+0.002,10)</f>
        <v>0.93669227821675627</v>
      </c>
      <c r="X129" s="8">
        <f t="shared" si="214"/>
        <v>0.88985766430591839</v>
      </c>
      <c r="Y129" s="8">
        <f t="shared" ref="Y129:Y133" si="217">W129*1.05</f>
        <v>0.98352689212759414</v>
      </c>
      <c r="Z129" s="8">
        <f>W129*POWER(1+0.002,10)</f>
        <v>0.95559563077060938</v>
      </c>
      <c r="AA129" s="8">
        <f t="shared" si="215"/>
        <v>0.90781584923207892</v>
      </c>
      <c r="AB129" s="8">
        <f t="shared" ref="AB129:AB133" si="218">Z129*1.05</f>
        <v>1.0033754123091398</v>
      </c>
    </row>
    <row r="130" spans="1:28" hidden="1" x14ac:dyDescent="0.2">
      <c r="A130" s="3" t="s">
        <v>17</v>
      </c>
      <c r="B130" s="3" t="s">
        <v>79</v>
      </c>
      <c r="C130" s="3" t="s">
        <v>80</v>
      </c>
      <c r="D130" s="3" t="s">
        <v>46</v>
      </c>
      <c r="E130" s="3" t="s">
        <v>34</v>
      </c>
      <c r="F130" s="10" t="s">
        <v>31</v>
      </c>
      <c r="G130" s="3" t="s">
        <v>29</v>
      </c>
      <c r="H130" s="3" t="s">
        <v>90</v>
      </c>
      <c r="I130" s="3"/>
      <c r="J130" s="3" t="s">
        <v>25</v>
      </c>
      <c r="K130" s="8">
        <v>5.0000000000000001E-3</v>
      </c>
      <c r="L130" s="8">
        <f>K130*0.75</f>
        <v>3.7499999999999999E-3</v>
      </c>
      <c r="M130" s="8">
        <f>K130*1.25</f>
        <v>6.2500000000000003E-3</v>
      </c>
      <c r="N130" s="8">
        <v>5.0000000000000001E-3</v>
      </c>
      <c r="O130" s="8">
        <f>N130*0.75</f>
        <v>3.7499999999999999E-3</v>
      </c>
      <c r="P130" s="8">
        <f>N130*1.25</f>
        <v>6.2500000000000003E-3</v>
      </c>
      <c r="Q130" s="8">
        <v>5.0000000000000001E-3</v>
      </c>
      <c r="R130" s="8">
        <f>Q130*0.75</f>
        <v>3.7499999999999999E-3</v>
      </c>
      <c r="S130" s="8">
        <f>Q130*1.25</f>
        <v>6.2500000000000003E-3</v>
      </c>
      <c r="T130" s="8">
        <v>5.0000000000000001E-3</v>
      </c>
      <c r="U130" s="8">
        <f>T130*0.75</f>
        <v>3.7499999999999999E-3</v>
      </c>
      <c r="V130" s="8">
        <f>T130*1.25</f>
        <v>6.2500000000000003E-3</v>
      </c>
      <c r="W130" s="8">
        <v>5.0000000000000001E-3</v>
      </c>
      <c r="X130" s="8">
        <f>W130*0.75</f>
        <v>3.7499999999999999E-3</v>
      </c>
      <c r="Y130" s="8">
        <f>W130*1.25</f>
        <v>6.2500000000000003E-3</v>
      </c>
      <c r="Z130" s="8">
        <v>5.0000000000000001E-3</v>
      </c>
      <c r="AA130" s="8">
        <f>Z130*0.75</f>
        <v>3.7499999999999999E-3</v>
      </c>
      <c r="AB130" s="8">
        <f>Z130*1.25</f>
        <v>6.2500000000000003E-3</v>
      </c>
    </row>
    <row r="131" spans="1:28" hidden="1" x14ac:dyDescent="0.2">
      <c r="A131" s="3" t="s">
        <v>17</v>
      </c>
      <c r="B131" s="3" t="s">
        <v>79</v>
      </c>
      <c r="C131" s="3" t="s">
        <v>15</v>
      </c>
      <c r="D131" s="3" t="s">
        <v>139</v>
      </c>
      <c r="E131" s="3" t="s">
        <v>34</v>
      </c>
      <c r="F131" s="10" t="s">
        <v>31</v>
      </c>
      <c r="G131" s="3" t="s">
        <v>29</v>
      </c>
      <c r="H131" s="3"/>
      <c r="I131" s="3" t="s">
        <v>114</v>
      </c>
      <c r="J131" s="3" t="s">
        <v>25</v>
      </c>
      <c r="K131" s="8">
        <v>0.8</v>
      </c>
      <c r="L131" s="8">
        <f t="shared" ref="L131:L133" si="219">K131-0.01</f>
        <v>0.79</v>
      </c>
      <c r="M131" s="8">
        <f t="shared" ref="M131:M133" si="220">K131+0.01</f>
        <v>0.81</v>
      </c>
      <c r="N131" s="8">
        <v>0.8</v>
      </c>
      <c r="O131" s="8">
        <f t="shared" ref="O131:O133" si="221">N131-0.01</f>
        <v>0.79</v>
      </c>
      <c r="P131" s="8">
        <f t="shared" ref="P131:P133" si="222">N131+0.01</f>
        <v>0.81</v>
      </c>
      <c r="Q131" s="8">
        <v>0.8</v>
      </c>
      <c r="R131" s="8">
        <f t="shared" ref="R131:R133" si="223">Q131-0.01</f>
        <v>0.79</v>
      </c>
      <c r="S131" s="8">
        <f t="shared" ref="S131:S133" si="224">Q131+0.01</f>
        <v>0.81</v>
      </c>
      <c r="T131" s="8">
        <v>0.8</v>
      </c>
      <c r="U131" s="8">
        <f t="shared" si="213"/>
        <v>0.76</v>
      </c>
      <c r="V131" s="8">
        <f t="shared" si="216"/>
        <v>0.84000000000000008</v>
      </c>
      <c r="W131" s="8">
        <v>0.8</v>
      </c>
      <c r="X131" s="8">
        <f t="shared" si="214"/>
        <v>0.76</v>
      </c>
      <c r="Y131" s="8">
        <f t="shared" si="217"/>
        <v>0.84000000000000008</v>
      </c>
      <c r="Z131" s="8">
        <v>0.8</v>
      </c>
      <c r="AA131" s="8">
        <f t="shared" si="215"/>
        <v>0.76</v>
      </c>
      <c r="AB131" s="8">
        <f t="shared" si="218"/>
        <v>0.84000000000000008</v>
      </c>
    </row>
    <row r="132" spans="1:28" hidden="1" x14ac:dyDescent="0.2">
      <c r="A132" s="3" t="s">
        <v>17</v>
      </c>
      <c r="B132" s="3" t="s">
        <v>59</v>
      </c>
      <c r="C132" s="3" t="s">
        <v>15</v>
      </c>
      <c r="D132" s="3" t="s">
        <v>139</v>
      </c>
      <c r="E132" s="3" t="s">
        <v>34</v>
      </c>
      <c r="F132" s="10" t="s">
        <v>31</v>
      </c>
      <c r="G132" s="3" t="s">
        <v>29</v>
      </c>
      <c r="H132" s="3"/>
      <c r="I132" s="3" t="s">
        <v>114</v>
      </c>
      <c r="J132" s="3" t="s">
        <v>25</v>
      </c>
      <c r="K132" s="8">
        <v>0.9</v>
      </c>
      <c r="L132" s="8">
        <f t="shared" si="219"/>
        <v>0.89</v>
      </c>
      <c r="M132" s="8">
        <f t="shared" si="220"/>
        <v>0.91</v>
      </c>
      <c r="N132" s="8">
        <v>0.9</v>
      </c>
      <c r="O132" s="8">
        <f t="shared" si="221"/>
        <v>0.89</v>
      </c>
      <c r="P132" s="8">
        <f t="shared" si="222"/>
        <v>0.91</v>
      </c>
      <c r="Q132" s="8">
        <v>0.9</v>
      </c>
      <c r="R132" s="8">
        <f t="shared" si="223"/>
        <v>0.89</v>
      </c>
      <c r="S132" s="8">
        <f t="shared" si="224"/>
        <v>0.91</v>
      </c>
      <c r="T132" s="8">
        <v>0.9</v>
      </c>
      <c r="U132" s="8">
        <f t="shared" si="213"/>
        <v>0.85499999999999998</v>
      </c>
      <c r="V132" s="8">
        <f t="shared" si="216"/>
        <v>0.94500000000000006</v>
      </c>
      <c r="W132" s="8">
        <v>0.9</v>
      </c>
      <c r="X132" s="8">
        <f t="shared" si="214"/>
        <v>0.85499999999999998</v>
      </c>
      <c r="Y132" s="8">
        <f t="shared" si="217"/>
        <v>0.94500000000000006</v>
      </c>
      <c r="Z132" s="8">
        <v>0.9</v>
      </c>
      <c r="AA132" s="8">
        <f t="shared" si="215"/>
        <v>0.85499999999999998</v>
      </c>
      <c r="AB132" s="8">
        <f t="shared" si="218"/>
        <v>0.94500000000000006</v>
      </c>
    </row>
    <row r="133" spans="1:28" hidden="1" x14ac:dyDescent="0.2">
      <c r="A133" s="3" t="s">
        <v>17</v>
      </c>
      <c r="B133" s="3" t="s">
        <v>55</v>
      </c>
      <c r="C133" s="3" t="s">
        <v>15</v>
      </c>
      <c r="D133" s="3" t="s">
        <v>139</v>
      </c>
      <c r="E133" s="3" t="s">
        <v>34</v>
      </c>
      <c r="F133" s="10" t="s">
        <v>31</v>
      </c>
      <c r="G133" s="3" t="s">
        <v>29</v>
      </c>
      <c r="H133" s="3" t="s">
        <v>92</v>
      </c>
      <c r="I133" s="3"/>
      <c r="J133" s="3" t="s">
        <v>25</v>
      </c>
      <c r="K133" s="8">
        <v>0.99</v>
      </c>
      <c r="L133" s="8">
        <f t="shared" si="219"/>
        <v>0.98</v>
      </c>
      <c r="M133" s="8">
        <f t="shared" si="220"/>
        <v>1</v>
      </c>
      <c r="N133" s="8">
        <v>0.99</v>
      </c>
      <c r="O133" s="8">
        <f t="shared" si="221"/>
        <v>0.98</v>
      </c>
      <c r="P133" s="8">
        <f t="shared" si="222"/>
        <v>1</v>
      </c>
      <c r="Q133" s="8">
        <v>0.99</v>
      </c>
      <c r="R133" s="8">
        <f t="shared" si="223"/>
        <v>0.98</v>
      </c>
      <c r="S133" s="8">
        <f t="shared" si="224"/>
        <v>1</v>
      </c>
      <c r="T133" s="8">
        <v>0.99</v>
      </c>
      <c r="U133" s="8">
        <f t="shared" si="213"/>
        <v>0.9405</v>
      </c>
      <c r="V133" s="8">
        <f t="shared" si="216"/>
        <v>1.0395000000000001</v>
      </c>
      <c r="W133" s="8">
        <v>0.99</v>
      </c>
      <c r="X133" s="8">
        <f t="shared" si="214"/>
        <v>0.9405</v>
      </c>
      <c r="Y133" s="8">
        <f t="shared" si="217"/>
        <v>1.0395000000000001</v>
      </c>
      <c r="Z133" s="8">
        <v>0.99</v>
      </c>
      <c r="AA133" s="8">
        <f t="shared" si="215"/>
        <v>0.9405</v>
      </c>
      <c r="AB133" s="8">
        <f t="shared" si="218"/>
        <v>1.0395000000000001</v>
      </c>
    </row>
    <row r="134" spans="1:28" hidden="1" x14ac:dyDescent="0.2">
      <c r="A134" s="3" t="s">
        <v>17</v>
      </c>
      <c r="B134" s="3" t="s">
        <v>59</v>
      </c>
      <c r="C134" s="3" t="s">
        <v>91</v>
      </c>
      <c r="D134" s="3" t="s">
        <v>188</v>
      </c>
      <c r="E134" s="3" t="s">
        <v>34</v>
      </c>
      <c r="F134" s="10" t="s">
        <v>31</v>
      </c>
      <c r="G134" s="3" t="s">
        <v>29</v>
      </c>
      <c r="H134" s="3"/>
      <c r="I134" s="3" t="s">
        <v>189</v>
      </c>
      <c r="J134" s="3" t="s">
        <v>39</v>
      </c>
      <c r="K134" s="8">
        <v>0</v>
      </c>
      <c r="L134" s="8"/>
      <c r="M134" s="8"/>
      <c r="N134" s="8">
        <v>0</v>
      </c>
      <c r="O134" s="8"/>
      <c r="P134" s="8"/>
      <c r="Q134" s="8">
        <v>0</v>
      </c>
      <c r="R134" s="8"/>
      <c r="S134" s="8"/>
      <c r="T134" s="8">
        <v>1</v>
      </c>
      <c r="U134" s="8"/>
      <c r="V134" s="8"/>
      <c r="W134" s="8">
        <v>1</v>
      </c>
      <c r="X134" s="8"/>
      <c r="Y134" s="8"/>
      <c r="Z134" s="8">
        <v>1</v>
      </c>
      <c r="AA134" s="8"/>
      <c r="AB134" s="8"/>
    </row>
    <row r="135" spans="1:28" hidden="1" x14ac:dyDescent="0.2">
      <c r="A135" s="3" t="s">
        <v>17</v>
      </c>
      <c r="B135" s="3" t="s">
        <v>59</v>
      </c>
      <c r="C135" s="3" t="s">
        <v>187</v>
      </c>
      <c r="D135" s="3" t="s">
        <v>188</v>
      </c>
      <c r="E135" s="3" t="s">
        <v>34</v>
      </c>
      <c r="F135" s="10" t="s">
        <v>31</v>
      </c>
      <c r="G135" s="3" t="s">
        <v>29</v>
      </c>
      <c r="H135" s="3"/>
      <c r="I135" s="3" t="s">
        <v>189</v>
      </c>
      <c r="J135" s="3" t="s">
        <v>39</v>
      </c>
      <c r="K135" s="8">
        <v>1</v>
      </c>
      <c r="L135" s="8"/>
      <c r="M135" s="8"/>
      <c r="N135" s="8">
        <v>1</v>
      </c>
      <c r="O135" s="8"/>
      <c r="P135" s="8"/>
      <c r="Q135" s="8">
        <v>1</v>
      </c>
      <c r="R135" s="8"/>
      <c r="S135" s="8"/>
      <c r="T135" s="8">
        <v>1</v>
      </c>
      <c r="U135" s="8"/>
      <c r="V135" s="8"/>
      <c r="W135" s="8">
        <v>1</v>
      </c>
      <c r="X135" s="8"/>
      <c r="Y135" s="8"/>
      <c r="Z135" s="8">
        <v>1</v>
      </c>
      <c r="AA135" s="8"/>
      <c r="AB135" s="8"/>
    </row>
    <row r="136" spans="1:28" hidden="1" x14ac:dyDescent="0.2">
      <c r="A136" s="3" t="s">
        <v>88</v>
      </c>
      <c r="B136" s="3" t="s">
        <v>59</v>
      </c>
      <c r="C136" s="11" t="s">
        <v>118</v>
      </c>
      <c r="D136" s="3" t="s">
        <v>115</v>
      </c>
      <c r="E136" s="3" t="s">
        <v>47</v>
      </c>
      <c r="F136" s="10" t="s">
        <v>32</v>
      </c>
      <c r="G136" s="3" t="s">
        <v>29</v>
      </c>
      <c r="H136" s="3" t="s">
        <v>90</v>
      </c>
      <c r="I136" s="3"/>
      <c r="J136" s="3" t="s">
        <v>25</v>
      </c>
      <c r="K136" s="8">
        <v>1.3</v>
      </c>
      <c r="L136" s="8">
        <f>K136*0.9</f>
        <v>1.1700000000000002</v>
      </c>
      <c r="M136" s="8">
        <f>K136*1.1</f>
        <v>1.4300000000000002</v>
      </c>
      <c r="N136" s="8">
        <v>1.3</v>
      </c>
      <c r="O136" s="8">
        <f t="shared" ref="O136:O150" si="225">N136*0.9</f>
        <v>1.1700000000000002</v>
      </c>
      <c r="P136" s="8">
        <f t="shared" ref="P136:P150" si="226">N136*1.1</f>
        <v>1.4300000000000002</v>
      </c>
      <c r="Q136" s="8">
        <v>1.3</v>
      </c>
      <c r="R136" s="8">
        <f t="shared" ref="R136:R150" si="227">Q136*0.9</f>
        <v>1.1700000000000002</v>
      </c>
      <c r="S136" s="8">
        <f t="shared" ref="S136:S150" si="228">Q136*1.1</f>
        <v>1.4300000000000002</v>
      </c>
      <c r="T136" s="8">
        <v>1.3</v>
      </c>
      <c r="U136" s="8">
        <f t="shared" ref="U136:U150" si="229">T136*0.9</f>
        <v>1.1700000000000002</v>
      </c>
      <c r="V136" s="8">
        <f t="shared" ref="V136:V150" si="230">T136*1.1</f>
        <v>1.4300000000000002</v>
      </c>
      <c r="W136" s="8">
        <v>1.3</v>
      </c>
      <c r="X136" s="8">
        <f t="shared" ref="X136:X150" si="231">W136*0.9</f>
        <v>1.1700000000000002</v>
      </c>
      <c r="Y136" s="8">
        <f t="shared" ref="Y136:Y150" si="232">W136*1.1</f>
        <v>1.4300000000000002</v>
      </c>
      <c r="Z136" s="8">
        <v>1.3</v>
      </c>
      <c r="AA136" s="8">
        <f t="shared" ref="AA136:AA150" si="233">Z136*0.9</f>
        <v>1.1700000000000002</v>
      </c>
      <c r="AB136" s="8">
        <f t="shared" ref="AB136:AB150" si="234">Z136*1.1</f>
        <v>1.4300000000000002</v>
      </c>
    </row>
    <row r="137" spans="1:28" hidden="1" x14ac:dyDescent="0.2">
      <c r="A137" s="3" t="s">
        <v>88</v>
      </c>
      <c r="B137" s="3" t="s">
        <v>59</v>
      </c>
      <c r="C137" s="11" t="s">
        <v>119</v>
      </c>
      <c r="D137" s="3" t="s">
        <v>115</v>
      </c>
      <c r="E137" s="3" t="s">
        <v>47</v>
      </c>
      <c r="F137" s="10" t="s">
        <v>32</v>
      </c>
      <c r="G137" s="3" t="s">
        <v>29</v>
      </c>
      <c r="H137" s="3"/>
      <c r="I137" s="3" t="s">
        <v>116</v>
      </c>
      <c r="J137" s="3" t="s">
        <v>25</v>
      </c>
      <c r="K137" s="8">
        <f>K136/2</f>
        <v>0.65</v>
      </c>
      <c r="L137" s="8">
        <f t="shared" ref="L137:L147" si="235">K137*0.9</f>
        <v>0.58500000000000008</v>
      </c>
      <c r="M137" s="8">
        <f t="shared" ref="M137:M147" si="236">K137*1.1</f>
        <v>0.71500000000000008</v>
      </c>
      <c r="N137" s="8">
        <f>N136/2</f>
        <v>0.65</v>
      </c>
      <c r="O137" s="8">
        <f t="shared" si="225"/>
        <v>0.58500000000000008</v>
      </c>
      <c r="P137" s="8">
        <f t="shared" si="226"/>
        <v>0.71500000000000008</v>
      </c>
      <c r="Q137" s="8">
        <f>Q136/2</f>
        <v>0.65</v>
      </c>
      <c r="R137" s="8">
        <f t="shared" si="227"/>
        <v>0.58500000000000008</v>
      </c>
      <c r="S137" s="8">
        <f t="shared" si="228"/>
        <v>0.71500000000000008</v>
      </c>
      <c r="T137" s="8">
        <f>T136/2</f>
        <v>0.65</v>
      </c>
      <c r="U137" s="8">
        <f t="shared" si="229"/>
        <v>0.58500000000000008</v>
      </c>
      <c r="V137" s="8">
        <f t="shared" si="230"/>
        <v>0.71500000000000008</v>
      </c>
      <c r="W137" s="8">
        <f>W136/2</f>
        <v>0.65</v>
      </c>
      <c r="X137" s="8">
        <f t="shared" si="231"/>
        <v>0.58500000000000008</v>
      </c>
      <c r="Y137" s="8">
        <f t="shared" si="232"/>
        <v>0.71500000000000008</v>
      </c>
      <c r="Z137" s="8">
        <f>Z136/2</f>
        <v>0.65</v>
      </c>
      <c r="AA137" s="8">
        <f t="shared" si="233"/>
        <v>0.58500000000000008</v>
      </c>
      <c r="AB137" s="8">
        <f t="shared" si="234"/>
        <v>0.71500000000000008</v>
      </c>
    </row>
    <row r="138" spans="1:28" hidden="1" x14ac:dyDescent="0.2">
      <c r="A138" s="3" t="s">
        <v>88</v>
      </c>
      <c r="B138" s="3" t="s">
        <v>59</v>
      </c>
      <c r="C138" s="11" t="s">
        <v>182</v>
      </c>
      <c r="D138" s="3" t="s">
        <v>115</v>
      </c>
      <c r="E138" s="3" t="s">
        <v>47</v>
      </c>
      <c r="F138" s="10" t="s">
        <v>32</v>
      </c>
      <c r="G138" s="3" t="s">
        <v>29</v>
      </c>
      <c r="H138" s="3"/>
      <c r="I138" s="3" t="s">
        <v>117</v>
      </c>
      <c r="J138" s="3" t="s">
        <v>25</v>
      </c>
      <c r="K138" s="8">
        <f>K137/2</f>
        <v>0.32500000000000001</v>
      </c>
      <c r="L138" s="8">
        <f t="shared" si="235"/>
        <v>0.29250000000000004</v>
      </c>
      <c r="M138" s="8">
        <f t="shared" si="236"/>
        <v>0.35750000000000004</v>
      </c>
      <c r="N138" s="8">
        <f>N137/2</f>
        <v>0.32500000000000001</v>
      </c>
      <c r="O138" s="8">
        <f t="shared" si="225"/>
        <v>0.29250000000000004</v>
      </c>
      <c r="P138" s="8">
        <f t="shared" si="226"/>
        <v>0.35750000000000004</v>
      </c>
      <c r="Q138" s="8">
        <f>Q137/2</f>
        <v>0.32500000000000001</v>
      </c>
      <c r="R138" s="8">
        <f t="shared" si="227"/>
        <v>0.29250000000000004</v>
      </c>
      <c r="S138" s="8">
        <f t="shared" si="228"/>
        <v>0.35750000000000004</v>
      </c>
      <c r="T138" s="8">
        <f>T137/2</f>
        <v>0.32500000000000001</v>
      </c>
      <c r="U138" s="8">
        <f t="shared" si="229"/>
        <v>0.29250000000000004</v>
      </c>
      <c r="V138" s="8">
        <f t="shared" si="230"/>
        <v>0.35750000000000004</v>
      </c>
      <c r="W138" s="8">
        <f>W137/2</f>
        <v>0.32500000000000001</v>
      </c>
      <c r="X138" s="8">
        <f t="shared" si="231"/>
        <v>0.29250000000000004</v>
      </c>
      <c r="Y138" s="8">
        <f t="shared" si="232"/>
        <v>0.35750000000000004</v>
      </c>
      <c r="Z138" s="8">
        <f>Z137/2</f>
        <v>0.32500000000000001</v>
      </c>
      <c r="AA138" s="8">
        <f t="shared" si="233"/>
        <v>0.29250000000000004</v>
      </c>
      <c r="AB138" s="8">
        <f t="shared" si="234"/>
        <v>0.35750000000000004</v>
      </c>
    </row>
    <row r="139" spans="1:28" hidden="1" x14ac:dyDescent="0.2">
      <c r="A139" s="3" t="s">
        <v>88</v>
      </c>
      <c r="B139" s="3" t="s">
        <v>59</v>
      </c>
      <c r="C139" s="11" t="s">
        <v>118</v>
      </c>
      <c r="D139" s="3" t="s">
        <v>122</v>
      </c>
      <c r="E139" s="3" t="s">
        <v>47</v>
      </c>
      <c r="F139" s="10" t="s">
        <v>32</v>
      </c>
      <c r="G139" s="3" t="s">
        <v>29</v>
      </c>
      <c r="H139" s="3" t="s">
        <v>90</v>
      </c>
      <c r="I139" s="3"/>
      <c r="J139" s="3" t="s">
        <v>25</v>
      </c>
      <c r="K139" s="8">
        <f>4.5/4</f>
        <v>1.125</v>
      </c>
      <c r="L139" s="8">
        <f t="shared" si="235"/>
        <v>1.0125</v>
      </c>
      <c r="M139" s="8">
        <f t="shared" si="236"/>
        <v>1.2375</v>
      </c>
      <c r="N139" s="8">
        <f>4.5/4</f>
        <v>1.125</v>
      </c>
      <c r="O139" s="8">
        <f t="shared" si="225"/>
        <v>1.0125</v>
      </c>
      <c r="P139" s="8">
        <f t="shared" si="226"/>
        <v>1.2375</v>
      </c>
      <c r="Q139" s="8">
        <f>4.5/4</f>
        <v>1.125</v>
      </c>
      <c r="R139" s="8">
        <f t="shared" si="227"/>
        <v>1.0125</v>
      </c>
      <c r="S139" s="8">
        <f t="shared" si="228"/>
        <v>1.2375</v>
      </c>
      <c r="T139" s="8">
        <f>4.5/4</f>
        <v>1.125</v>
      </c>
      <c r="U139" s="8">
        <f t="shared" si="229"/>
        <v>1.0125</v>
      </c>
      <c r="V139" s="8">
        <f t="shared" si="230"/>
        <v>1.2375</v>
      </c>
      <c r="W139" s="8">
        <f>4.5/4</f>
        <v>1.125</v>
      </c>
      <c r="X139" s="8">
        <f t="shared" si="231"/>
        <v>1.0125</v>
      </c>
      <c r="Y139" s="8">
        <f t="shared" si="232"/>
        <v>1.2375</v>
      </c>
      <c r="Z139" s="8">
        <f>4.5/4</f>
        <v>1.125</v>
      </c>
      <c r="AA139" s="8">
        <f t="shared" si="233"/>
        <v>1.0125</v>
      </c>
      <c r="AB139" s="8">
        <f t="shared" si="234"/>
        <v>1.2375</v>
      </c>
    </row>
    <row r="140" spans="1:28" hidden="1" x14ac:dyDescent="0.2">
      <c r="A140" s="3" t="s">
        <v>88</v>
      </c>
      <c r="B140" s="3" t="s">
        <v>59</v>
      </c>
      <c r="C140" s="11" t="s">
        <v>119</v>
      </c>
      <c r="D140" s="3" t="s">
        <v>122</v>
      </c>
      <c r="E140" s="3" t="s">
        <v>47</v>
      </c>
      <c r="F140" s="10" t="s">
        <v>32</v>
      </c>
      <c r="G140" s="3" t="s">
        <v>29</v>
      </c>
      <c r="H140" s="3"/>
      <c r="I140" s="3" t="s">
        <v>116</v>
      </c>
      <c r="J140" s="3" t="s">
        <v>25</v>
      </c>
      <c r="K140" s="8">
        <f>K139/2</f>
        <v>0.5625</v>
      </c>
      <c r="L140" s="8">
        <f t="shared" si="235"/>
        <v>0.50624999999999998</v>
      </c>
      <c r="M140" s="8">
        <f t="shared" si="236"/>
        <v>0.61875000000000002</v>
      </c>
      <c r="N140" s="8">
        <f>N139/2</f>
        <v>0.5625</v>
      </c>
      <c r="O140" s="8">
        <f t="shared" si="225"/>
        <v>0.50624999999999998</v>
      </c>
      <c r="P140" s="8">
        <f t="shared" si="226"/>
        <v>0.61875000000000002</v>
      </c>
      <c r="Q140" s="8">
        <f>Q139/2</f>
        <v>0.5625</v>
      </c>
      <c r="R140" s="8">
        <f t="shared" si="227"/>
        <v>0.50624999999999998</v>
      </c>
      <c r="S140" s="8">
        <f t="shared" si="228"/>
        <v>0.61875000000000002</v>
      </c>
      <c r="T140" s="8">
        <f>T139/2</f>
        <v>0.5625</v>
      </c>
      <c r="U140" s="8">
        <f t="shared" si="229"/>
        <v>0.50624999999999998</v>
      </c>
      <c r="V140" s="8">
        <f t="shared" si="230"/>
        <v>0.61875000000000002</v>
      </c>
      <c r="W140" s="8">
        <f>W139/2</f>
        <v>0.5625</v>
      </c>
      <c r="X140" s="8">
        <f t="shared" si="231"/>
        <v>0.50624999999999998</v>
      </c>
      <c r="Y140" s="8">
        <f t="shared" si="232"/>
        <v>0.61875000000000002</v>
      </c>
      <c r="Z140" s="8">
        <f>Z139/2</f>
        <v>0.5625</v>
      </c>
      <c r="AA140" s="8">
        <f t="shared" si="233"/>
        <v>0.50624999999999998</v>
      </c>
      <c r="AB140" s="8">
        <f t="shared" si="234"/>
        <v>0.61875000000000002</v>
      </c>
    </row>
    <row r="141" spans="1:28" hidden="1" x14ac:dyDescent="0.2">
      <c r="A141" s="3" t="s">
        <v>88</v>
      </c>
      <c r="B141" s="3" t="s">
        <v>59</v>
      </c>
      <c r="C141" s="11" t="s">
        <v>182</v>
      </c>
      <c r="D141" s="3" t="s">
        <v>122</v>
      </c>
      <c r="E141" s="3" t="s">
        <v>47</v>
      </c>
      <c r="F141" s="10" t="s">
        <v>32</v>
      </c>
      <c r="G141" s="3" t="s">
        <v>29</v>
      </c>
      <c r="H141" s="3"/>
      <c r="I141" s="3" t="s">
        <v>117</v>
      </c>
      <c r="J141" s="3" t="s">
        <v>25</v>
      </c>
      <c r="K141" s="8">
        <f>K140/2</f>
        <v>0.28125</v>
      </c>
      <c r="L141" s="8">
        <f t="shared" si="235"/>
        <v>0.25312499999999999</v>
      </c>
      <c r="M141" s="8">
        <f t="shared" si="236"/>
        <v>0.30937500000000001</v>
      </c>
      <c r="N141" s="8">
        <f>N140/2</f>
        <v>0.28125</v>
      </c>
      <c r="O141" s="8">
        <f t="shared" si="225"/>
        <v>0.25312499999999999</v>
      </c>
      <c r="P141" s="8">
        <f t="shared" si="226"/>
        <v>0.30937500000000001</v>
      </c>
      <c r="Q141" s="8">
        <f>Q140/2</f>
        <v>0.28125</v>
      </c>
      <c r="R141" s="8">
        <f t="shared" si="227"/>
        <v>0.25312499999999999</v>
      </c>
      <c r="S141" s="8">
        <f t="shared" si="228"/>
        <v>0.30937500000000001</v>
      </c>
      <c r="T141" s="8">
        <f>T140/2</f>
        <v>0.28125</v>
      </c>
      <c r="U141" s="8">
        <f t="shared" si="229"/>
        <v>0.25312499999999999</v>
      </c>
      <c r="V141" s="8">
        <f t="shared" si="230"/>
        <v>0.30937500000000001</v>
      </c>
      <c r="W141" s="8">
        <f>W140/2</f>
        <v>0.28125</v>
      </c>
      <c r="X141" s="8">
        <f t="shared" si="231"/>
        <v>0.25312499999999999</v>
      </c>
      <c r="Y141" s="8">
        <f t="shared" si="232"/>
        <v>0.30937500000000001</v>
      </c>
      <c r="Z141" s="8">
        <f>Z140/2</f>
        <v>0.28125</v>
      </c>
      <c r="AA141" s="8">
        <f t="shared" si="233"/>
        <v>0.25312499999999999</v>
      </c>
      <c r="AB141" s="8">
        <f t="shared" si="234"/>
        <v>0.30937500000000001</v>
      </c>
    </row>
    <row r="142" spans="1:28" hidden="1" x14ac:dyDescent="0.2">
      <c r="A142" s="3" t="s">
        <v>88</v>
      </c>
      <c r="B142" s="3" t="s">
        <v>59</v>
      </c>
      <c r="C142" s="11" t="s">
        <v>118</v>
      </c>
      <c r="D142" s="3" t="s">
        <v>123</v>
      </c>
      <c r="E142" s="3" t="s">
        <v>47</v>
      </c>
      <c r="F142" s="10" t="s">
        <v>32</v>
      </c>
      <c r="G142" s="3" t="s">
        <v>29</v>
      </c>
      <c r="H142" s="3" t="s">
        <v>125</v>
      </c>
      <c r="I142" s="3" t="s">
        <v>126</v>
      </c>
      <c r="J142" s="3" t="s">
        <v>25</v>
      </c>
      <c r="K142" s="8">
        <f>9/4</f>
        <v>2.25</v>
      </c>
      <c r="L142" s="8">
        <f t="shared" si="235"/>
        <v>2.0249999999999999</v>
      </c>
      <c r="M142" s="8">
        <f t="shared" si="236"/>
        <v>2.4750000000000001</v>
      </c>
      <c r="N142" s="8">
        <f>9/4</f>
        <v>2.25</v>
      </c>
      <c r="O142" s="8">
        <f t="shared" si="225"/>
        <v>2.0249999999999999</v>
      </c>
      <c r="P142" s="8">
        <f t="shared" si="226"/>
        <v>2.4750000000000001</v>
      </c>
      <c r="Q142" s="8">
        <f>9/4</f>
        <v>2.25</v>
      </c>
      <c r="R142" s="8">
        <f t="shared" si="227"/>
        <v>2.0249999999999999</v>
      </c>
      <c r="S142" s="8">
        <f t="shared" si="228"/>
        <v>2.4750000000000001</v>
      </c>
      <c r="T142" s="8">
        <f>9/4</f>
        <v>2.25</v>
      </c>
      <c r="U142" s="8">
        <f t="shared" si="229"/>
        <v>2.0249999999999999</v>
      </c>
      <c r="V142" s="8">
        <f t="shared" si="230"/>
        <v>2.4750000000000001</v>
      </c>
      <c r="W142" s="8">
        <f>9/4</f>
        <v>2.25</v>
      </c>
      <c r="X142" s="8">
        <f t="shared" si="231"/>
        <v>2.0249999999999999</v>
      </c>
      <c r="Y142" s="8">
        <f t="shared" si="232"/>
        <v>2.4750000000000001</v>
      </c>
      <c r="Z142" s="8">
        <f>9/4</f>
        <v>2.25</v>
      </c>
      <c r="AA142" s="8">
        <f t="shared" si="233"/>
        <v>2.0249999999999999</v>
      </c>
      <c r="AB142" s="8">
        <f t="shared" si="234"/>
        <v>2.4750000000000001</v>
      </c>
    </row>
    <row r="143" spans="1:28" hidden="1" x14ac:dyDescent="0.2">
      <c r="A143" s="3" t="s">
        <v>88</v>
      </c>
      <c r="B143" s="3" t="s">
        <v>59</v>
      </c>
      <c r="C143" s="11" t="s">
        <v>119</v>
      </c>
      <c r="D143" s="3" t="s">
        <v>123</v>
      </c>
      <c r="E143" s="3" t="s">
        <v>47</v>
      </c>
      <c r="F143" s="10" t="s">
        <v>32</v>
      </c>
      <c r="G143" s="3" t="s">
        <v>29</v>
      </c>
      <c r="H143" s="3"/>
      <c r="I143" s="3" t="s">
        <v>116</v>
      </c>
      <c r="J143" s="3" t="s">
        <v>25</v>
      </c>
      <c r="K143" s="8">
        <f>K142/2</f>
        <v>1.125</v>
      </c>
      <c r="L143" s="8">
        <f t="shared" si="235"/>
        <v>1.0125</v>
      </c>
      <c r="M143" s="8">
        <f t="shared" si="236"/>
        <v>1.2375</v>
      </c>
      <c r="N143" s="8">
        <f>N142/2</f>
        <v>1.125</v>
      </c>
      <c r="O143" s="8">
        <f t="shared" si="225"/>
        <v>1.0125</v>
      </c>
      <c r="P143" s="8">
        <f t="shared" si="226"/>
        <v>1.2375</v>
      </c>
      <c r="Q143" s="8">
        <f>Q142/2</f>
        <v>1.125</v>
      </c>
      <c r="R143" s="8">
        <f t="shared" si="227"/>
        <v>1.0125</v>
      </c>
      <c r="S143" s="8">
        <f t="shared" si="228"/>
        <v>1.2375</v>
      </c>
      <c r="T143" s="8">
        <f>T142/2</f>
        <v>1.125</v>
      </c>
      <c r="U143" s="8">
        <f t="shared" si="229"/>
        <v>1.0125</v>
      </c>
      <c r="V143" s="8">
        <f t="shared" si="230"/>
        <v>1.2375</v>
      </c>
      <c r="W143" s="8">
        <f>W142/2</f>
        <v>1.125</v>
      </c>
      <c r="X143" s="8">
        <f t="shared" si="231"/>
        <v>1.0125</v>
      </c>
      <c r="Y143" s="8">
        <f t="shared" si="232"/>
        <v>1.2375</v>
      </c>
      <c r="Z143" s="8">
        <f>Z142/2</f>
        <v>1.125</v>
      </c>
      <c r="AA143" s="8">
        <f t="shared" si="233"/>
        <v>1.0125</v>
      </c>
      <c r="AB143" s="8">
        <f t="shared" si="234"/>
        <v>1.2375</v>
      </c>
    </row>
    <row r="144" spans="1:28" hidden="1" x14ac:dyDescent="0.2">
      <c r="A144" s="3" t="s">
        <v>88</v>
      </c>
      <c r="B144" s="3" t="s">
        <v>59</v>
      </c>
      <c r="C144" s="11" t="s">
        <v>182</v>
      </c>
      <c r="D144" s="3" t="s">
        <v>123</v>
      </c>
      <c r="E144" s="3" t="s">
        <v>47</v>
      </c>
      <c r="F144" s="10" t="s">
        <v>32</v>
      </c>
      <c r="G144" s="3" t="s">
        <v>29</v>
      </c>
      <c r="H144" s="3"/>
      <c r="I144" s="3" t="s">
        <v>117</v>
      </c>
      <c r="J144" s="3" t="s">
        <v>25</v>
      </c>
      <c r="K144" s="8">
        <f>K143/2</f>
        <v>0.5625</v>
      </c>
      <c r="L144" s="8">
        <f t="shared" si="235"/>
        <v>0.50624999999999998</v>
      </c>
      <c r="M144" s="8">
        <f t="shared" si="236"/>
        <v>0.61875000000000002</v>
      </c>
      <c r="N144" s="8">
        <f>N143/2</f>
        <v>0.5625</v>
      </c>
      <c r="O144" s="8">
        <f t="shared" si="225"/>
        <v>0.50624999999999998</v>
      </c>
      <c r="P144" s="8">
        <f t="shared" si="226"/>
        <v>0.61875000000000002</v>
      </c>
      <c r="Q144" s="8">
        <f>Q143/2</f>
        <v>0.5625</v>
      </c>
      <c r="R144" s="8">
        <f t="shared" si="227"/>
        <v>0.50624999999999998</v>
      </c>
      <c r="S144" s="8">
        <f t="shared" si="228"/>
        <v>0.61875000000000002</v>
      </c>
      <c r="T144" s="8">
        <f>T143/2</f>
        <v>0.5625</v>
      </c>
      <c r="U144" s="8">
        <f t="shared" si="229"/>
        <v>0.50624999999999998</v>
      </c>
      <c r="V144" s="8">
        <f t="shared" si="230"/>
        <v>0.61875000000000002</v>
      </c>
      <c r="W144" s="8">
        <f>W143/2</f>
        <v>0.5625</v>
      </c>
      <c r="X144" s="8">
        <f t="shared" si="231"/>
        <v>0.50624999999999998</v>
      </c>
      <c r="Y144" s="8">
        <f t="shared" si="232"/>
        <v>0.61875000000000002</v>
      </c>
      <c r="Z144" s="8">
        <f>Z143/2</f>
        <v>0.5625</v>
      </c>
      <c r="AA144" s="8">
        <f t="shared" si="233"/>
        <v>0.50624999999999998</v>
      </c>
      <c r="AB144" s="8">
        <f t="shared" si="234"/>
        <v>0.61875000000000002</v>
      </c>
    </row>
    <row r="145" spans="1:46" hidden="1" x14ac:dyDescent="0.2">
      <c r="A145" s="3" t="s">
        <v>88</v>
      </c>
      <c r="B145" s="3" t="s">
        <v>59</v>
      </c>
      <c r="C145" s="11" t="s">
        <v>118</v>
      </c>
      <c r="D145" s="3" t="s">
        <v>124</v>
      </c>
      <c r="E145" s="3" t="s">
        <v>47</v>
      </c>
      <c r="F145" s="10" t="s">
        <v>32</v>
      </c>
      <c r="G145" s="3" t="s">
        <v>29</v>
      </c>
      <c r="H145" s="3" t="s">
        <v>90</v>
      </c>
      <c r="I145" s="3"/>
      <c r="J145" s="3" t="s">
        <v>25</v>
      </c>
      <c r="K145" s="8">
        <f>4/4</f>
        <v>1</v>
      </c>
      <c r="L145" s="8">
        <f t="shared" si="235"/>
        <v>0.9</v>
      </c>
      <c r="M145" s="8">
        <f t="shared" si="236"/>
        <v>1.1000000000000001</v>
      </c>
      <c r="N145" s="8">
        <f>4/4</f>
        <v>1</v>
      </c>
      <c r="O145" s="8">
        <f t="shared" si="225"/>
        <v>0.9</v>
      </c>
      <c r="P145" s="8">
        <f t="shared" si="226"/>
        <v>1.1000000000000001</v>
      </c>
      <c r="Q145" s="8">
        <f>4/4</f>
        <v>1</v>
      </c>
      <c r="R145" s="8">
        <f t="shared" si="227"/>
        <v>0.9</v>
      </c>
      <c r="S145" s="8">
        <f t="shared" si="228"/>
        <v>1.1000000000000001</v>
      </c>
      <c r="T145" s="8">
        <f>4/4</f>
        <v>1</v>
      </c>
      <c r="U145" s="8">
        <f t="shared" si="229"/>
        <v>0.9</v>
      </c>
      <c r="V145" s="8">
        <f t="shared" si="230"/>
        <v>1.1000000000000001</v>
      </c>
      <c r="W145" s="8">
        <f>4/4</f>
        <v>1</v>
      </c>
      <c r="X145" s="8">
        <f t="shared" si="231"/>
        <v>0.9</v>
      </c>
      <c r="Y145" s="8">
        <f t="shared" si="232"/>
        <v>1.1000000000000001</v>
      </c>
      <c r="Z145" s="8">
        <f>4/4</f>
        <v>1</v>
      </c>
      <c r="AA145" s="8">
        <f t="shared" si="233"/>
        <v>0.9</v>
      </c>
      <c r="AB145" s="8">
        <f t="shared" si="234"/>
        <v>1.1000000000000001</v>
      </c>
    </row>
    <row r="146" spans="1:46" hidden="1" x14ac:dyDescent="0.2">
      <c r="A146" s="3" t="s">
        <v>88</v>
      </c>
      <c r="B146" s="3" t="s">
        <v>59</v>
      </c>
      <c r="C146" s="11" t="s">
        <v>119</v>
      </c>
      <c r="D146" s="3" t="s">
        <v>124</v>
      </c>
      <c r="E146" s="3" t="s">
        <v>47</v>
      </c>
      <c r="F146" s="10" t="s">
        <v>32</v>
      </c>
      <c r="G146" s="3" t="s">
        <v>29</v>
      </c>
      <c r="H146" s="3"/>
      <c r="I146" s="3" t="s">
        <v>116</v>
      </c>
      <c r="J146" s="3" t="s">
        <v>25</v>
      </c>
      <c r="K146" s="8">
        <f>K145/2</f>
        <v>0.5</v>
      </c>
      <c r="L146" s="8">
        <f t="shared" si="235"/>
        <v>0.45</v>
      </c>
      <c r="M146" s="8">
        <f t="shared" si="236"/>
        <v>0.55000000000000004</v>
      </c>
      <c r="N146" s="8">
        <f>N145/2</f>
        <v>0.5</v>
      </c>
      <c r="O146" s="8">
        <f t="shared" si="225"/>
        <v>0.45</v>
      </c>
      <c r="P146" s="8">
        <f t="shared" si="226"/>
        <v>0.55000000000000004</v>
      </c>
      <c r="Q146" s="8">
        <f>Q145/2</f>
        <v>0.5</v>
      </c>
      <c r="R146" s="8">
        <f t="shared" si="227"/>
        <v>0.45</v>
      </c>
      <c r="S146" s="8">
        <f t="shared" si="228"/>
        <v>0.55000000000000004</v>
      </c>
      <c r="T146" s="8">
        <f>T145/2</f>
        <v>0.5</v>
      </c>
      <c r="U146" s="8">
        <f t="shared" si="229"/>
        <v>0.45</v>
      </c>
      <c r="V146" s="8">
        <f t="shared" si="230"/>
        <v>0.55000000000000004</v>
      </c>
      <c r="W146" s="8">
        <f>W145/2</f>
        <v>0.5</v>
      </c>
      <c r="X146" s="8">
        <f t="shared" si="231"/>
        <v>0.45</v>
      </c>
      <c r="Y146" s="8">
        <f t="shared" si="232"/>
        <v>0.55000000000000004</v>
      </c>
      <c r="Z146" s="8">
        <f>Z145/2</f>
        <v>0.5</v>
      </c>
      <c r="AA146" s="8">
        <f t="shared" si="233"/>
        <v>0.45</v>
      </c>
      <c r="AB146" s="8">
        <f t="shared" si="234"/>
        <v>0.55000000000000004</v>
      </c>
    </row>
    <row r="147" spans="1:46" hidden="1" x14ac:dyDescent="0.2">
      <c r="A147" s="3" t="s">
        <v>88</v>
      </c>
      <c r="B147" s="3" t="s">
        <v>59</v>
      </c>
      <c r="C147" s="11" t="s">
        <v>182</v>
      </c>
      <c r="D147" s="3" t="s">
        <v>124</v>
      </c>
      <c r="E147" s="3" t="s">
        <v>47</v>
      </c>
      <c r="F147" s="10" t="s">
        <v>32</v>
      </c>
      <c r="G147" s="3" t="s">
        <v>29</v>
      </c>
      <c r="H147" s="3"/>
      <c r="I147" s="3" t="s">
        <v>117</v>
      </c>
      <c r="J147" s="3" t="s">
        <v>25</v>
      </c>
      <c r="K147" s="8">
        <f>K146/2</f>
        <v>0.25</v>
      </c>
      <c r="L147" s="8">
        <f t="shared" si="235"/>
        <v>0.22500000000000001</v>
      </c>
      <c r="M147" s="8">
        <f t="shared" si="236"/>
        <v>0.27500000000000002</v>
      </c>
      <c r="N147" s="8">
        <f>N146/2</f>
        <v>0.25</v>
      </c>
      <c r="O147" s="8">
        <f t="shared" si="225"/>
        <v>0.22500000000000001</v>
      </c>
      <c r="P147" s="8">
        <f t="shared" si="226"/>
        <v>0.27500000000000002</v>
      </c>
      <c r="Q147" s="8">
        <f>Q146/2</f>
        <v>0.25</v>
      </c>
      <c r="R147" s="8">
        <f t="shared" si="227"/>
        <v>0.22500000000000001</v>
      </c>
      <c r="S147" s="8">
        <f t="shared" si="228"/>
        <v>0.27500000000000002</v>
      </c>
      <c r="T147" s="8">
        <f>T146/2</f>
        <v>0.25</v>
      </c>
      <c r="U147" s="8">
        <f t="shared" si="229"/>
        <v>0.22500000000000001</v>
      </c>
      <c r="V147" s="8">
        <f t="shared" si="230"/>
        <v>0.27500000000000002</v>
      </c>
      <c r="W147" s="8">
        <f>W146/2</f>
        <v>0.25</v>
      </c>
      <c r="X147" s="8">
        <f t="shared" si="231"/>
        <v>0.22500000000000001</v>
      </c>
      <c r="Y147" s="8">
        <f t="shared" si="232"/>
        <v>0.27500000000000002</v>
      </c>
      <c r="Z147" s="8">
        <f>Z146/2</f>
        <v>0.25</v>
      </c>
      <c r="AA147" s="8">
        <f t="shared" si="233"/>
        <v>0.22500000000000001</v>
      </c>
      <c r="AB147" s="8">
        <f t="shared" si="234"/>
        <v>0.27500000000000002</v>
      </c>
    </row>
    <row r="148" spans="1:46" s="11" customFormat="1" hidden="1" x14ac:dyDescent="0.2">
      <c r="A148" s="11" t="s">
        <v>17</v>
      </c>
      <c r="B148" s="3" t="s">
        <v>79</v>
      </c>
      <c r="C148" s="11" t="s">
        <v>15</v>
      </c>
      <c r="D148" s="11" t="s">
        <v>127</v>
      </c>
      <c r="E148" s="11" t="s">
        <v>128</v>
      </c>
      <c r="F148" s="3" t="s">
        <v>32</v>
      </c>
      <c r="G148" s="3" t="s">
        <v>30</v>
      </c>
      <c r="H148" s="3"/>
      <c r="I148" s="3"/>
      <c r="J148" s="11" t="s">
        <v>39</v>
      </c>
      <c r="K148" s="11">
        <v>1</v>
      </c>
      <c r="N148" s="11">
        <v>1</v>
      </c>
      <c r="O148" s="8"/>
      <c r="P148" s="8"/>
      <c r="Q148" s="11">
        <v>1</v>
      </c>
      <c r="R148" s="8"/>
      <c r="S148" s="8"/>
      <c r="T148" s="11">
        <v>1</v>
      </c>
      <c r="U148" s="8"/>
      <c r="V148" s="8"/>
      <c r="W148" s="11">
        <v>1</v>
      </c>
      <c r="X148" s="8"/>
      <c r="Y148" s="8"/>
      <c r="Z148" s="11">
        <v>1</v>
      </c>
      <c r="AA148" s="8"/>
      <c r="AB148" s="8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11" customFormat="1" hidden="1" x14ac:dyDescent="0.2">
      <c r="A149" s="11" t="s">
        <v>17</v>
      </c>
      <c r="B149" s="3" t="s">
        <v>79</v>
      </c>
      <c r="C149" s="11" t="s">
        <v>15</v>
      </c>
      <c r="D149" s="11" t="s">
        <v>129</v>
      </c>
      <c r="E149" s="11" t="s">
        <v>128</v>
      </c>
      <c r="F149" s="3" t="s">
        <v>32</v>
      </c>
      <c r="G149" s="3" t="s">
        <v>29</v>
      </c>
      <c r="H149" s="3"/>
      <c r="I149" s="3"/>
      <c r="J149" s="3" t="s">
        <v>25</v>
      </c>
      <c r="K149" s="11">
        <v>0.7</v>
      </c>
      <c r="L149" s="8">
        <f t="shared" ref="L149:L150" si="237">K149*0.9</f>
        <v>0.63</v>
      </c>
      <c r="M149" s="8">
        <f t="shared" ref="M149:M150" si="238">K149*1.1</f>
        <v>0.77</v>
      </c>
      <c r="N149" s="11">
        <v>0.7</v>
      </c>
      <c r="O149" s="8">
        <f t="shared" si="225"/>
        <v>0.63</v>
      </c>
      <c r="P149" s="8">
        <f t="shared" si="226"/>
        <v>0.77</v>
      </c>
      <c r="Q149" s="11">
        <v>0.7</v>
      </c>
      <c r="R149" s="8">
        <f t="shared" si="227"/>
        <v>0.63</v>
      </c>
      <c r="S149" s="8">
        <f t="shared" si="228"/>
        <v>0.77</v>
      </c>
      <c r="T149" s="11">
        <v>0.68</v>
      </c>
      <c r="U149" s="8">
        <f t="shared" si="229"/>
        <v>0.6120000000000001</v>
      </c>
      <c r="V149" s="8">
        <f t="shared" si="230"/>
        <v>0.74800000000000011</v>
      </c>
      <c r="W149" s="11">
        <v>0.65</v>
      </c>
      <c r="X149" s="8">
        <f t="shared" si="231"/>
        <v>0.58500000000000008</v>
      </c>
      <c r="Y149" s="8">
        <f t="shared" si="232"/>
        <v>0.71500000000000008</v>
      </c>
      <c r="Z149" s="11">
        <v>0.6</v>
      </c>
      <c r="AA149" s="8">
        <f t="shared" si="233"/>
        <v>0.54</v>
      </c>
      <c r="AB149" s="8">
        <f t="shared" si="234"/>
        <v>0.66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11" customFormat="1" hidden="1" x14ac:dyDescent="0.2">
      <c r="A150" s="11" t="s">
        <v>17</v>
      </c>
      <c r="B150" s="3" t="s">
        <v>59</v>
      </c>
      <c r="C150" s="11" t="s">
        <v>15</v>
      </c>
      <c r="D150" s="11" t="s">
        <v>130</v>
      </c>
      <c r="E150" s="11" t="s">
        <v>128</v>
      </c>
      <c r="F150" s="3" t="s">
        <v>32</v>
      </c>
      <c r="G150" s="3" t="s">
        <v>29</v>
      </c>
      <c r="H150" s="3"/>
      <c r="I150" s="3"/>
      <c r="J150" s="3" t="s">
        <v>25</v>
      </c>
      <c r="K150" s="11">
        <v>0.5</v>
      </c>
      <c r="L150" s="8">
        <f t="shared" si="237"/>
        <v>0.45</v>
      </c>
      <c r="M150" s="8">
        <f t="shared" si="238"/>
        <v>0.55000000000000004</v>
      </c>
      <c r="N150" s="11">
        <v>0.5</v>
      </c>
      <c r="O150" s="8">
        <f t="shared" si="225"/>
        <v>0.45</v>
      </c>
      <c r="P150" s="8">
        <f t="shared" si="226"/>
        <v>0.55000000000000004</v>
      </c>
      <c r="Q150" s="11">
        <v>0.5</v>
      </c>
      <c r="R150" s="8">
        <f t="shared" si="227"/>
        <v>0.45</v>
      </c>
      <c r="S150" s="8">
        <f t="shared" si="228"/>
        <v>0.55000000000000004</v>
      </c>
      <c r="T150" s="11">
        <v>0.5</v>
      </c>
      <c r="U150" s="8">
        <f t="shared" si="229"/>
        <v>0.45</v>
      </c>
      <c r="V150" s="8">
        <f t="shared" si="230"/>
        <v>0.55000000000000004</v>
      </c>
      <c r="W150" s="11">
        <v>0.5</v>
      </c>
      <c r="X150" s="8">
        <f t="shared" si="231"/>
        <v>0.45</v>
      </c>
      <c r="Y150" s="8">
        <f t="shared" si="232"/>
        <v>0.55000000000000004</v>
      </c>
      <c r="Z150" s="11">
        <v>0.5</v>
      </c>
      <c r="AA150" s="8">
        <f t="shared" si="233"/>
        <v>0.45</v>
      </c>
      <c r="AB150" s="8">
        <f t="shared" si="234"/>
        <v>0.55000000000000004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idden="1" x14ac:dyDescent="0.2">
      <c r="A151" s="11" t="s">
        <v>17</v>
      </c>
      <c r="B151" s="11" t="s">
        <v>79</v>
      </c>
      <c r="C151" s="11" t="s">
        <v>15</v>
      </c>
      <c r="D151" s="11" t="s">
        <v>131</v>
      </c>
      <c r="E151" s="11" t="s">
        <v>132</v>
      </c>
      <c r="F151" s="3" t="s">
        <v>32</v>
      </c>
      <c r="G151" s="3"/>
      <c r="H151" s="3" t="s">
        <v>133</v>
      </c>
      <c r="I151" s="3"/>
      <c r="J151" s="11" t="s">
        <v>39</v>
      </c>
      <c r="K151" s="11">
        <v>42.6</v>
      </c>
      <c r="L151" s="11"/>
      <c r="M151" s="11"/>
      <c r="N151" s="11">
        <v>42.6</v>
      </c>
      <c r="O151" s="11"/>
      <c r="P151" s="11"/>
      <c r="Q151" s="11">
        <v>42.6</v>
      </c>
      <c r="R151" s="11"/>
      <c r="S151" s="11"/>
      <c r="T151" s="11">
        <v>42.6</v>
      </c>
      <c r="U151" s="11"/>
      <c r="V151" s="11"/>
      <c r="W151" s="11">
        <v>42.6</v>
      </c>
      <c r="X151" s="11"/>
      <c r="Y151" s="11"/>
      <c r="Z151" s="11">
        <v>42.6</v>
      </c>
      <c r="AA151" s="11"/>
      <c r="AB151" s="11"/>
    </row>
    <row r="152" spans="1:46" s="11" customFormat="1" hidden="1" x14ac:dyDescent="0.2">
      <c r="A152" s="11" t="s">
        <v>17</v>
      </c>
      <c r="B152" s="11" t="s">
        <v>59</v>
      </c>
      <c r="C152" s="11" t="s">
        <v>91</v>
      </c>
      <c r="D152" s="11" t="s">
        <v>134</v>
      </c>
      <c r="E152" s="11" t="s">
        <v>135</v>
      </c>
      <c r="F152" s="3" t="s">
        <v>32</v>
      </c>
      <c r="G152" s="3" t="s">
        <v>30</v>
      </c>
      <c r="H152" s="3" t="s">
        <v>136</v>
      </c>
      <c r="I152" s="3"/>
      <c r="J152" s="3" t="s">
        <v>25</v>
      </c>
      <c r="K152" s="11">
        <f>0.5*K153</f>
        <v>15</v>
      </c>
      <c r="L152" s="11">
        <f>K152*0.8</f>
        <v>12</v>
      </c>
      <c r="M152" s="11">
        <f>K152*1.2</f>
        <v>18</v>
      </c>
      <c r="N152" s="11">
        <f>0.5*N153</f>
        <v>15</v>
      </c>
      <c r="O152" s="11">
        <f>N152*0.8</f>
        <v>12</v>
      </c>
      <c r="P152" s="11">
        <f>N152*1.2</f>
        <v>18</v>
      </c>
      <c r="Q152" s="11">
        <f>0.5*Q153</f>
        <v>15</v>
      </c>
      <c r="R152" s="11">
        <f>Q152*0.8</f>
        <v>12</v>
      </c>
      <c r="S152" s="11">
        <f>Q152*1.2</f>
        <v>18</v>
      </c>
      <c r="T152" s="11">
        <f>0.5*T153</f>
        <v>15</v>
      </c>
      <c r="U152" s="11">
        <f>T152*0.8</f>
        <v>12</v>
      </c>
      <c r="V152" s="11">
        <f>T152*1.2</f>
        <v>18</v>
      </c>
      <c r="W152" s="11">
        <f>0.5*W153</f>
        <v>15</v>
      </c>
      <c r="X152" s="11">
        <f>W152*0.8</f>
        <v>12</v>
      </c>
      <c r="Y152" s="11">
        <f>W152*1.2</f>
        <v>18</v>
      </c>
      <c r="Z152" s="11">
        <f>0.5*Z153</f>
        <v>15</v>
      </c>
      <c r="AA152" s="11">
        <f>Z152*0.8</f>
        <v>12</v>
      </c>
      <c r="AB152" s="11">
        <f>Z152*1.2</f>
        <v>18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11" customFormat="1" hidden="1" x14ac:dyDescent="0.2">
      <c r="A153" s="11" t="s">
        <v>17</v>
      </c>
      <c r="B153" s="11" t="s">
        <v>137</v>
      </c>
      <c r="C153" s="11" t="s">
        <v>106</v>
      </c>
      <c r="D153" s="11" t="s">
        <v>134</v>
      </c>
      <c r="E153" s="11" t="s">
        <v>135</v>
      </c>
      <c r="F153" s="3" t="s">
        <v>32</v>
      </c>
      <c r="G153" s="3" t="s">
        <v>30</v>
      </c>
      <c r="H153" s="3" t="s">
        <v>136</v>
      </c>
      <c r="I153" s="3"/>
      <c r="J153" s="3" t="s">
        <v>25</v>
      </c>
      <c r="K153" s="11">
        <f>0.5*K154</f>
        <v>30</v>
      </c>
      <c r="L153" s="11">
        <f>K153*0.8</f>
        <v>24</v>
      </c>
      <c r="M153" s="11">
        <f>K153*1.2</f>
        <v>36</v>
      </c>
      <c r="N153" s="11">
        <f>0.5*N154</f>
        <v>30</v>
      </c>
      <c r="O153" s="11">
        <f>N153*0.8</f>
        <v>24</v>
      </c>
      <c r="P153" s="11">
        <f>N153*1.2</f>
        <v>36</v>
      </c>
      <c r="Q153" s="11">
        <f>0.5*Q154</f>
        <v>30</v>
      </c>
      <c r="R153" s="11">
        <f>Q153*0.8</f>
        <v>24</v>
      </c>
      <c r="S153" s="11">
        <f>Q153*1.2</f>
        <v>36</v>
      </c>
      <c r="T153" s="11">
        <f>0.5*T154</f>
        <v>30</v>
      </c>
      <c r="U153" s="11">
        <f>T153*0.8</f>
        <v>24</v>
      </c>
      <c r="V153" s="11">
        <f>T153*1.2</f>
        <v>36</v>
      </c>
      <c r="W153" s="11">
        <f>0.5*W154</f>
        <v>30</v>
      </c>
      <c r="X153" s="11">
        <f>W153*0.8</f>
        <v>24</v>
      </c>
      <c r="Y153" s="11">
        <f>W153*1.2</f>
        <v>36</v>
      </c>
      <c r="Z153" s="11">
        <f>0.5*Z154</f>
        <v>30</v>
      </c>
      <c r="AA153" s="11">
        <f>Z153*0.8</f>
        <v>24</v>
      </c>
      <c r="AB153" s="11">
        <f>Z153*1.2</f>
        <v>36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11" customFormat="1" hidden="1" x14ac:dyDescent="0.2">
      <c r="A154" s="11" t="s">
        <v>17</v>
      </c>
      <c r="B154" s="11" t="s">
        <v>137</v>
      </c>
      <c r="C154" s="11" t="s">
        <v>118</v>
      </c>
      <c r="D154" s="11" t="s">
        <v>134</v>
      </c>
      <c r="E154" s="11" t="s">
        <v>135</v>
      </c>
      <c r="F154" s="3" t="s">
        <v>32</v>
      </c>
      <c r="G154" s="3" t="s">
        <v>30</v>
      </c>
      <c r="H154" s="3" t="s">
        <v>136</v>
      </c>
      <c r="I154" s="3"/>
      <c r="J154" s="3" t="s">
        <v>25</v>
      </c>
      <c r="K154" s="11">
        <v>60</v>
      </c>
      <c r="L154" s="11">
        <f>K154*0.8</f>
        <v>48</v>
      </c>
      <c r="M154" s="11">
        <f>K154*1.2</f>
        <v>72</v>
      </c>
      <c r="N154" s="11">
        <v>60</v>
      </c>
      <c r="O154" s="11">
        <f>N154*0.8</f>
        <v>48</v>
      </c>
      <c r="P154" s="11">
        <f>N154*1.2</f>
        <v>72</v>
      </c>
      <c r="Q154" s="11">
        <v>60</v>
      </c>
      <c r="R154" s="11">
        <f>Q154*0.8</f>
        <v>48</v>
      </c>
      <c r="S154" s="11">
        <f>Q154*1.2</f>
        <v>72</v>
      </c>
      <c r="T154" s="11">
        <v>60</v>
      </c>
      <c r="U154" s="11">
        <f>T154*0.8</f>
        <v>48</v>
      </c>
      <c r="V154" s="11">
        <f>T154*1.2</f>
        <v>72</v>
      </c>
      <c r="W154" s="11">
        <v>60</v>
      </c>
      <c r="X154" s="11">
        <f>W154*0.8</f>
        <v>48</v>
      </c>
      <c r="Y154" s="11">
        <f>W154*1.2</f>
        <v>72</v>
      </c>
      <c r="Z154" s="11">
        <v>60</v>
      </c>
      <c r="AA154" s="11">
        <f>Z154*0.8</f>
        <v>48</v>
      </c>
      <c r="AB154" s="11">
        <f>Z154*1.2</f>
        <v>72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11" customFormat="1" hidden="1" x14ac:dyDescent="0.2">
      <c r="A155" s="11" t="s">
        <v>140</v>
      </c>
      <c r="B155" s="11" t="s">
        <v>59</v>
      </c>
      <c r="C155" s="11" t="s">
        <v>15</v>
      </c>
      <c r="D155" s="11" t="s">
        <v>141</v>
      </c>
      <c r="E155" s="11" t="s">
        <v>142</v>
      </c>
      <c r="F155" s="3"/>
      <c r="G155" s="3"/>
      <c r="H155" s="3" t="s">
        <v>143</v>
      </c>
      <c r="I155" s="3" t="s">
        <v>144</v>
      </c>
      <c r="J155" s="11" t="s">
        <v>25</v>
      </c>
      <c r="K155" s="11">
        <v>180</v>
      </c>
      <c r="L155" s="11">
        <v>90</v>
      </c>
      <c r="M155" s="11">
        <v>270</v>
      </c>
      <c r="N155" s="11">
        <v>180</v>
      </c>
      <c r="O155" s="11">
        <v>90</v>
      </c>
      <c r="P155" s="11">
        <v>270</v>
      </c>
      <c r="Q155" s="11">
        <v>174.13043478260869</v>
      </c>
      <c r="R155" s="11">
        <v>90</v>
      </c>
      <c r="S155" s="11">
        <v>270</v>
      </c>
      <c r="T155" s="11">
        <f>AVERAGE(Q155,W155)</f>
        <v>154.56521739130434</v>
      </c>
      <c r="U155" s="11">
        <f>T155*0.8</f>
        <v>123.65217391304348</v>
      </c>
      <c r="V155" s="11">
        <f>T155*1.2</f>
        <v>185.47826086956522</v>
      </c>
      <c r="W155" s="11">
        <v>135</v>
      </c>
      <c r="X155" s="11">
        <v>90</v>
      </c>
      <c r="Y155" s="11">
        <v>180</v>
      </c>
      <c r="Z155" s="11">
        <v>135</v>
      </c>
      <c r="AA155" s="11">
        <v>90</v>
      </c>
      <c r="AB155" s="11">
        <v>180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11" customFormat="1" hidden="1" x14ac:dyDescent="0.2">
      <c r="A156" s="11" t="s">
        <v>140</v>
      </c>
      <c r="B156" s="11" t="s">
        <v>79</v>
      </c>
      <c r="C156" s="11" t="s">
        <v>15</v>
      </c>
      <c r="D156" s="11" t="s">
        <v>145</v>
      </c>
      <c r="E156" s="11" t="s">
        <v>142</v>
      </c>
      <c r="F156" s="3"/>
      <c r="G156" s="3"/>
      <c r="H156" s="3" t="s">
        <v>146</v>
      </c>
      <c r="I156" s="3" t="s">
        <v>147</v>
      </c>
      <c r="J156" s="11" t="s">
        <v>25</v>
      </c>
      <c r="K156" s="11">
        <v>650</v>
      </c>
      <c r="L156" s="11">
        <v>450</v>
      </c>
      <c r="M156" s="11">
        <v>900</v>
      </c>
      <c r="N156" s="11">
        <v>650</v>
      </c>
      <c r="O156" s="11">
        <v>450</v>
      </c>
      <c r="P156" s="11">
        <v>900</v>
      </c>
      <c r="Q156" s="11">
        <v>650</v>
      </c>
      <c r="R156" s="11">
        <v>450</v>
      </c>
      <c r="S156" s="11">
        <v>900</v>
      </c>
      <c r="T156" s="11">
        <f t="shared" ref="T156:T176" si="239">AVERAGE(Q156,W156)</f>
        <v>650</v>
      </c>
      <c r="U156" s="11">
        <f t="shared" ref="U156:U176" si="240">T156*0.8</f>
        <v>520</v>
      </c>
      <c r="V156" s="11">
        <f t="shared" ref="V156:V176" si="241">T156*1.2</f>
        <v>780</v>
      </c>
      <c r="W156" s="11">
        <v>650</v>
      </c>
      <c r="X156" s="11">
        <v>450</v>
      </c>
      <c r="Y156" s="11">
        <v>900</v>
      </c>
      <c r="Z156" s="11">
        <v>650</v>
      </c>
      <c r="AA156" s="11">
        <v>450</v>
      </c>
      <c r="AB156" s="11">
        <v>900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11" customFormat="1" hidden="1" x14ac:dyDescent="0.2">
      <c r="A157" s="11" t="s">
        <v>140</v>
      </c>
      <c r="B157" s="11" t="s">
        <v>79</v>
      </c>
      <c r="C157" s="11" t="s">
        <v>15</v>
      </c>
      <c r="D157" s="11" t="s">
        <v>148</v>
      </c>
      <c r="E157" s="11" t="s">
        <v>149</v>
      </c>
      <c r="F157" s="3"/>
      <c r="G157" s="3"/>
      <c r="H157" s="3" t="s">
        <v>150</v>
      </c>
      <c r="I157" s="3"/>
      <c r="J157" s="11" t="s">
        <v>25</v>
      </c>
      <c r="K157" s="11">
        <v>27</v>
      </c>
      <c r="L157" s="11">
        <v>18</v>
      </c>
      <c r="M157" s="11">
        <v>110</v>
      </c>
      <c r="N157" s="11">
        <v>27</v>
      </c>
      <c r="O157" s="11">
        <v>18</v>
      </c>
      <c r="P157" s="11">
        <v>110</v>
      </c>
      <c r="Q157" s="11">
        <v>27</v>
      </c>
      <c r="R157" s="11">
        <v>18</v>
      </c>
      <c r="S157" s="11">
        <v>110</v>
      </c>
      <c r="T157" s="11">
        <f t="shared" si="239"/>
        <v>27</v>
      </c>
      <c r="U157" s="11">
        <f t="shared" si="240"/>
        <v>21.6</v>
      </c>
      <c r="V157" s="11">
        <f t="shared" si="241"/>
        <v>32.4</v>
      </c>
      <c r="W157" s="11">
        <v>27</v>
      </c>
      <c r="X157" s="11">
        <v>18</v>
      </c>
      <c r="Y157" s="11">
        <v>110</v>
      </c>
      <c r="Z157" s="11">
        <v>27</v>
      </c>
      <c r="AA157" s="11">
        <v>18</v>
      </c>
      <c r="AB157" s="11">
        <v>110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11" customFormat="1" hidden="1" x14ac:dyDescent="0.2">
      <c r="A158" s="11" t="s">
        <v>140</v>
      </c>
      <c r="B158" s="11" t="s">
        <v>59</v>
      </c>
      <c r="C158" s="11" t="s">
        <v>15</v>
      </c>
      <c r="D158" s="11" t="s">
        <v>151</v>
      </c>
      <c r="E158" s="11" t="s">
        <v>149</v>
      </c>
      <c r="F158" s="3"/>
      <c r="G158" s="3"/>
      <c r="H158" s="3" t="s">
        <v>146</v>
      </c>
      <c r="I158" s="3"/>
      <c r="J158" s="11" t="s">
        <v>25</v>
      </c>
      <c r="K158" s="11">
        <v>22</v>
      </c>
      <c r="L158" s="11">
        <v>13</v>
      </c>
      <c r="M158" s="11">
        <v>36</v>
      </c>
      <c r="N158" s="11">
        <v>22</v>
      </c>
      <c r="O158" s="11">
        <v>13</v>
      </c>
      <c r="P158" s="11">
        <v>36</v>
      </c>
      <c r="Q158" s="11">
        <v>21.478260869565219</v>
      </c>
      <c r="R158" s="11">
        <v>13</v>
      </c>
      <c r="S158" s="11">
        <v>36</v>
      </c>
      <c r="T158" s="11">
        <f t="shared" si="239"/>
        <v>19.739130434782609</v>
      </c>
      <c r="U158" s="11">
        <f t="shared" si="240"/>
        <v>15.791304347826088</v>
      </c>
      <c r="V158" s="11">
        <f t="shared" si="241"/>
        <v>23.68695652173913</v>
      </c>
      <c r="W158" s="11">
        <v>18</v>
      </c>
      <c r="X158" s="11">
        <v>13</v>
      </c>
      <c r="Y158" s="11">
        <v>36</v>
      </c>
      <c r="Z158" s="11">
        <v>18</v>
      </c>
      <c r="AA158" s="11">
        <v>13</v>
      </c>
      <c r="AB158" s="11">
        <v>36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11" customFormat="1" hidden="1" x14ac:dyDescent="0.2">
      <c r="A159" s="11" t="s">
        <v>140</v>
      </c>
      <c r="B159" s="11" t="s">
        <v>79</v>
      </c>
      <c r="C159" s="11" t="s">
        <v>15</v>
      </c>
      <c r="D159" s="11" t="s">
        <v>151</v>
      </c>
      <c r="E159" s="11" t="s">
        <v>149</v>
      </c>
      <c r="F159" s="3"/>
      <c r="G159" s="3"/>
      <c r="H159" s="3" t="s">
        <v>146</v>
      </c>
      <c r="I159" s="3"/>
      <c r="J159" s="11" t="s">
        <v>25</v>
      </c>
      <c r="K159" s="11">
        <v>45</v>
      </c>
      <c r="L159" s="11">
        <v>22.5</v>
      </c>
      <c r="M159" s="11">
        <v>90</v>
      </c>
      <c r="N159" s="11">
        <v>45</v>
      </c>
      <c r="O159" s="11">
        <v>22.5</v>
      </c>
      <c r="P159" s="11">
        <v>90</v>
      </c>
      <c r="Q159" s="11">
        <v>43.826086956521728</v>
      </c>
      <c r="R159" s="11">
        <v>22.5</v>
      </c>
      <c r="S159" s="11">
        <v>90</v>
      </c>
      <c r="T159" s="11">
        <f t="shared" si="239"/>
        <v>39.91304347826086</v>
      </c>
      <c r="U159" s="11">
        <f t="shared" si="240"/>
        <v>31.930434782608689</v>
      </c>
      <c r="V159" s="11">
        <f t="shared" si="241"/>
        <v>47.895652173913028</v>
      </c>
      <c r="W159" s="11">
        <v>36</v>
      </c>
      <c r="X159" s="11">
        <v>18</v>
      </c>
      <c r="Y159" s="11">
        <v>68</v>
      </c>
      <c r="Z159" s="11">
        <v>36</v>
      </c>
      <c r="AA159" s="11">
        <v>18</v>
      </c>
      <c r="AB159" s="11">
        <v>68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11" customFormat="1" hidden="1" x14ac:dyDescent="0.2">
      <c r="A160" s="11" t="s">
        <v>140</v>
      </c>
      <c r="B160" s="11" t="s">
        <v>59</v>
      </c>
      <c r="C160" s="11" t="s">
        <v>15</v>
      </c>
      <c r="D160" s="11" t="s">
        <v>152</v>
      </c>
      <c r="E160" s="11" t="s">
        <v>153</v>
      </c>
      <c r="F160" s="3"/>
      <c r="G160" s="3"/>
      <c r="H160" s="3" t="s">
        <v>154</v>
      </c>
      <c r="I160" s="3" t="s">
        <v>155</v>
      </c>
      <c r="J160" s="11" t="s">
        <v>25</v>
      </c>
      <c r="K160" s="11">
        <v>906.14555158287521</v>
      </c>
      <c r="L160" s="11">
        <v>800</v>
      </c>
      <c r="M160" s="11">
        <v>1000</v>
      </c>
      <c r="N160" s="11">
        <v>405.87451143894361</v>
      </c>
      <c r="O160" s="11">
        <v>300</v>
      </c>
      <c r="P160" s="11">
        <v>600</v>
      </c>
      <c r="Q160" s="11">
        <v>187.11795936948431</v>
      </c>
      <c r="R160" s="11">
        <v>160</v>
      </c>
      <c r="S160" s="11">
        <v>270</v>
      </c>
      <c r="T160" s="11">
        <f t="shared" si="239"/>
        <v>128.79601468992934</v>
      </c>
      <c r="U160" s="11">
        <f t="shared" si="240"/>
        <v>103.03681175194347</v>
      </c>
      <c r="V160" s="11">
        <f t="shared" si="241"/>
        <v>154.5552176279152</v>
      </c>
      <c r="W160" s="11">
        <v>70.474070010374334</v>
      </c>
      <c r="X160" s="11">
        <v>60</v>
      </c>
      <c r="Y160" s="11">
        <v>180</v>
      </c>
      <c r="Z160" s="11">
        <v>70.474070010374334</v>
      </c>
      <c r="AA160" s="11">
        <v>60</v>
      </c>
      <c r="AB160" s="11">
        <v>180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11" customFormat="1" hidden="1" x14ac:dyDescent="0.2">
      <c r="A161" s="11" t="s">
        <v>140</v>
      </c>
      <c r="B161" s="11" t="s">
        <v>59</v>
      </c>
      <c r="C161" s="11" t="s">
        <v>15</v>
      </c>
      <c r="D161" s="11" t="s">
        <v>156</v>
      </c>
      <c r="E161" s="11" t="s">
        <v>153</v>
      </c>
      <c r="F161" s="3"/>
      <c r="G161" s="3"/>
      <c r="H161" s="3" t="s">
        <v>157</v>
      </c>
      <c r="I161" s="3" t="s">
        <v>158</v>
      </c>
      <c r="J161" s="11" t="s">
        <v>25</v>
      </c>
      <c r="K161" s="11">
        <v>0.22</v>
      </c>
      <c r="L161" s="11">
        <v>0.06</v>
      </c>
      <c r="M161" s="11">
        <v>0.32</v>
      </c>
      <c r="N161" s="11">
        <v>0.22</v>
      </c>
      <c r="O161" s="11">
        <v>0.06</v>
      </c>
      <c r="P161" s="11">
        <v>0.32</v>
      </c>
      <c r="Q161" s="11">
        <v>0.21267033413043479</v>
      </c>
      <c r="R161" s="11">
        <v>0.06</v>
      </c>
      <c r="S161" s="11">
        <v>0.32</v>
      </c>
      <c r="T161" s="11">
        <f t="shared" si="239"/>
        <v>0.18823811456521738</v>
      </c>
      <c r="U161" s="11">
        <f t="shared" si="240"/>
        <v>0.15059049165217392</v>
      </c>
      <c r="V161" s="11">
        <f t="shared" si="241"/>
        <v>0.22588573747826085</v>
      </c>
      <c r="W161" s="11">
        <v>0.16380589500000001</v>
      </c>
      <c r="X161" s="11">
        <v>8.1902947500000003E-2</v>
      </c>
      <c r="Y161" s="11">
        <v>0.2457088425</v>
      </c>
      <c r="Z161" s="11">
        <v>0.16380589500000001</v>
      </c>
      <c r="AA161" s="11">
        <v>8.1902947500000003E-2</v>
      </c>
      <c r="AB161" s="11">
        <v>0.2457088425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11" customFormat="1" hidden="1" x14ac:dyDescent="0.2">
      <c r="A162" s="11" t="s">
        <v>140</v>
      </c>
      <c r="B162" s="11" t="s">
        <v>79</v>
      </c>
      <c r="C162" s="11" t="s">
        <v>15</v>
      </c>
      <c r="D162" s="11" t="s">
        <v>156</v>
      </c>
      <c r="E162" s="11" t="s">
        <v>153</v>
      </c>
      <c r="F162" s="3"/>
      <c r="G162" s="3"/>
      <c r="H162" s="3" t="s">
        <v>157</v>
      </c>
      <c r="I162" s="3" t="s">
        <v>158</v>
      </c>
      <c r="J162" s="11" t="s">
        <v>25</v>
      </c>
      <c r="K162" s="11">
        <v>0.16</v>
      </c>
      <c r="L162" s="11">
        <v>0.12</v>
      </c>
      <c r="M162" s="11">
        <v>0.19</v>
      </c>
      <c r="N162" s="11">
        <v>0.16</v>
      </c>
      <c r="O162" s="11">
        <v>0.12</v>
      </c>
      <c r="P162" s="11">
        <v>0.19</v>
      </c>
      <c r="Q162" s="11">
        <v>0.1626086956521739</v>
      </c>
      <c r="R162" s="11">
        <v>0.12</v>
      </c>
      <c r="S162" s="11">
        <v>0.19</v>
      </c>
      <c r="T162" s="11">
        <f t="shared" si="239"/>
        <v>0.17130434782608694</v>
      </c>
      <c r="U162" s="11">
        <f t="shared" si="240"/>
        <v>0.13704347826086957</v>
      </c>
      <c r="V162" s="11">
        <f t="shared" si="241"/>
        <v>0.20556521739130432</v>
      </c>
      <c r="W162" s="11">
        <v>0.18</v>
      </c>
      <c r="X162" s="11">
        <v>0.09</v>
      </c>
      <c r="Y162" s="11">
        <v>0.27</v>
      </c>
      <c r="Z162" s="11">
        <v>0.18</v>
      </c>
      <c r="AA162" s="11">
        <v>0.09</v>
      </c>
      <c r="AB162" s="11">
        <v>0.27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11" customFormat="1" hidden="1" x14ac:dyDescent="0.2">
      <c r="A163" s="11" t="s">
        <v>140</v>
      </c>
      <c r="B163" s="11" t="s">
        <v>79</v>
      </c>
      <c r="C163" s="11" t="s">
        <v>15</v>
      </c>
      <c r="D163" s="11" t="s">
        <v>159</v>
      </c>
      <c r="E163" s="11" t="s">
        <v>160</v>
      </c>
      <c r="F163" s="3"/>
      <c r="G163" s="3"/>
      <c r="H163" s="3" t="s">
        <v>161</v>
      </c>
      <c r="I163" s="3" t="s">
        <v>162</v>
      </c>
      <c r="J163" s="11" t="s">
        <v>25</v>
      </c>
      <c r="K163" s="11">
        <v>0.55000000000000004</v>
      </c>
      <c r="L163" s="11">
        <v>0.45</v>
      </c>
      <c r="M163" s="11">
        <v>0.9</v>
      </c>
      <c r="N163" s="11">
        <v>0.55000000000000004</v>
      </c>
      <c r="O163" s="11">
        <v>0.45</v>
      </c>
      <c r="P163" s="11">
        <v>0.9</v>
      </c>
      <c r="Q163" s="11">
        <v>0.55000000000000004</v>
      </c>
      <c r="R163" s="11">
        <v>0.45</v>
      </c>
      <c r="S163" s="11">
        <v>0.9</v>
      </c>
      <c r="T163" s="11">
        <f t="shared" si="239"/>
        <v>0.55000000000000004</v>
      </c>
      <c r="U163" s="11">
        <f t="shared" si="240"/>
        <v>0.44000000000000006</v>
      </c>
      <c r="V163" s="11">
        <f t="shared" si="241"/>
        <v>0.66</v>
      </c>
      <c r="W163" s="11">
        <v>0.55000000000000004</v>
      </c>
      <c r="X163" s="11">
        <v>0.45</v>
      </c>
      <c r="Y163" s="11">
        <v>0.9</v>
      </c>
      <c r="Z163" s="11">
        <v>0.55000000000000004</v>
      </c>
      <c r="AA163" s="11">
        <v>0.45</v>
      </c>
      <c r="AB163" s="11">
        <v>0.9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11" customFormat="1" hidden="1" x14ac:dyDescent="0.2">
      <c r="A164" s="11" t="s">
        <v>140</v>
      </c>
      <c r="B164" s="11" t="s">
        <v>59</v>
      </c>
      <c r="C164" s="11" t="s">
        <v>15</v>
      </c>
      <c r="D164" s="11" t="s">
        <v>163</v>
      </c>
      <c r="E164" s="11" t="s">
        <v>142</v>
      </c>
      <c r="F164" s="3"/>
      <c r="G164" s="3"/>
      <c r="H164" s="3" t="s">
        <v>150</v>
      </c>
      <c r="I164" s="3" t="s">
        <v>164</v>
      </c>
      <c r="J164" s="11" t="s">
        <v>39</v>
      </c>
      <c r="K164" s="11">
        <v>-900</v>
      </c>
      <c r="N164" s="11">
        <v>-900</v>
      </c>
      <c r="Q164" s="11">
        <v>-900</v>
      </c>
      <c r="T164" s="11">
        <f t="shared" si="239"/>
        <v>-900</v>
      </c>
      <c r="W164" s="11">
        <v>-900</v>
      </c>
      <c r="Z164" s="11">
        <v>-900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11" customFormat="1" hidden="1" x14ac:dyDescent="0.2">
      <c r="A165" s="11" t="s">
        <v>140</v>
      </c>
      <c r="B165" s="11" t="s">
        <v>79</v>
      </c>
      <c r="C165" s="11" t="s">
        <v>15</v>
      </c>
      <c r="D165" s="11" t="s">
        <v>163</v>
      </c>
      <c r="E165" s="11" t="s">
        <v>142</v>
      </c>
      <c r="F165" s="3"/>
      <c r="G165" s="3"/>
      <c r="H165" s="3" t="s">
        <v>150</v>
      </c>
      <c r="I165" s="3" t="s">
        <v>164</v>
      </c>
      <c r="J165" s="11" t="s">
        <v>39</v>
      </c>
      <c r="K165" s="11">
        <v>-900</v>
      </c>
      <c r="N165" s="11">
        <v>-900</v>
      </c>
      <c r="Q165" s="11">
        <v>-900</v>
      </c>
      <c r="T165" s="11">
        <f t="shared" si="239"/>
        <v>-900</v>
      </c>
      <c r="W165" s="11">
        <v>-900</v>
      </c>
      <c r="Z165" s="11">
        <v>-900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11" customFormat="1" hidden="1" x14ac:dyDescent="0.2">
      <c r="A166" s="11" t="s">
        <v>140</v>
      </c>
      <c r="B166" s="11" t="s">
        <v>59</v>
      </c>
      <c r="C166" s="11" t="s">
        <v>15</v>
      </c>
      <c r="D166" s="11" t="s">
        <v>165</v>
      </c>
      <c r="E166" s="11" t="s">
        <v>166</v>
      </c>
      <c r="F166" s="3"/>
      <c r="G166" s="3"/>
      <c r="H166" s="3" t="s">
        <v>150</v>
      </c>
      <c r="I166" s="3" t="s">
        <v>164</v>
      </c>
      <c r="J166" s="11" t="s">
        <v>25</v>
      </c>
      <c r="K166" s="11">
        <v>16</v>
      </c>
      <c r="L166" s="11">
        <v>9</v>
      </c>
      <c r="M166" s="11">
        <v>18</v>
      </c>
      <c r="N166" s="11">
        <v>16</v>
      </c>
      <c r="O166" s="11">
        <v>9</v>
      </c>
      <c r="P166" s="11">
        <v>18</v>
      </c>
      <c r="Q166" s="11">
        <v>16</v>
      </c>
      <c r="R166" s="11">
        <v>9</v>
      </c>
      <c r="S166" s="11">
        <v>18</v>
      </c>
      <c r="T166" s="11">
        <f t="shared" si="239"/>
        <v>16</v>
      </c>
      <c r="U166" s="11">
        <f t="shared" si="240"/>
        <v>12.8</v>
      </c>
      <c r="V166" s="11">
        <f t="shared" si="241"/>
        <v>19.2</v>
      </c>
      <c r="W166" s="11">
        <v>16</v>
      </c>
      <c r="X166" s="11">
        <v>11</v>
      </c>
      <c r="Y166" s="11">
        <v>18</v>
      </c>
      <c r="Z166" s="11">
        <v>16</v>
      </c>
      <c r="AA166" s="11">
        <v>11</v>
      </c>
      <c r="AB166" s="11">
        <v>18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s="11" customFormat="1" hidden="1" x14ac:dyDescent="0.2">
      <c r="A167" s="11" t="s">
        <v>140</v>
      </c>
      <c r="B167" s="11" t="s">
        <v>79</v>
      </c>
      <c r="C167" s="11" t="s">
        <v>15</v>
      </c>
      <c r="D167" s="11" t="s">
        <v>165</v>
      </c>
      <c r="E167" s="11" t="s">
        <v>166</v>
      </c>
      <c r="F167" s="3"/>
      <c r="G167" s="3"/>
      <c r="H167" s="3" t="s">
        <v>150</v>
      </c>
      <c r="I167" s="3" t="s">
        <v>164</v>
      </c>
      <c r="J167" s="11" t="s">
        <v>25</v>
      </c>
      <c r="K167" s="11">
        <v>16</v>
      </c>
      <c r="L167" s="11">
        <v>9</v>
      </c>
      <c r="M167" s="11">
        <v>18</v>
      </c>
      <c r="N167" s="11">
        <v>16</v>
      </c>
      <c r="O167" s="11">
        <v>9</v>
      </c>
      <c r="P167" s="11">
        <v>18</v>
      </c>
      <c r="Q167" s="11">
        <v>16</v>
      </c>
      <c r="R167" s="11">
        <v>9</v>
      </c>
      <c r="S167" s="11">
        <v>18</v>
      </c>
      <c r="T167" s="11">
        <f t="shared" si="239"/>
        <v>16</v>
      </c>
      <c r="U167" s="11">
        <f t="shared" si="240"/>
        <v>12.8</v>
      </c>
      <c r="V167" s="11">
        <f t="shared" si="241"/>
        <v>19.2</v>
      </c>
      <c r="W167" s="11">
        <v>16</v>
      </c>
      <c r="X167" s="11">
        <v>11</v>
      </c>
      <c r="Y167" s="11">
        <v>18</v>
      </c>
      <c r="Z167" s="11">
        <v>16</v>
      </c>
      <c r="AA167" s="11">
        <v>11</v>
      </c>
      <c r="AB167" s="11">
        <v>18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s="11" customFormat="1" hidden="1" x14ac:dyDescent="0.2">
      <c r="A168" s="11" t="s">
        <v>140</v>
      </c>
      <c r="B168" s="11" t="s">
        <v>59</v>
      </c>
      <c r="C168" s="11" t="s">
        <v>15</v>
      </c>
      <c r="D168" s="11" t="s">
        <v>167</v>
      </c>
      <c r="E168" s="11" t="s">
        <v>168</v>
      </c>
      <c r="F168" s="3"/>
      <c r="G168" s="3"/>
      <c r="H168" s="3" t="s">
        <v>146</v>
      </c>
      <c r="I168" s="3" t="s">
        <v>169</v>
      </c>
      <c r="J168" s="11" t="s">
        <v>25</v>
      </c>
      <c r="K168" s="11">
        <v>4.5</v>
      </c>
      <c r="L168" s="11">
        <v>1.5</v>
      </c>
      <c r="M168" s="11">
        <v>9</v>
      </c>
      <c r="N168" s="11">
        <v>4.5</v>
      </c>
      <c r="O168" s="11">
        <v>1.5</v>
      </c>
      <c r="P168" s="11">
        <v>9</v>
      </c>
      <c r="Q168" s="11">
        <v>4.3695652173913047</v>
      </c>
      <c r="R168" s="11">
        <v>1.5</v>
      </c>
      <c r="S168" s="11">
        <v>9</v>
      </c>
      <c r="T168" s="11">
        <f t="shared" si="239"/>
        <v>3.9347826086956523</v>
      </c>
      <c r="U168" s="11">
        <f t="shared" si="240"/>
        <v>3.1478260869565222</v>
      </c>
      <c r="V168" s="11">
        <f t="shared" si="241"/>
        <v>4.7217391304347824</v>
      </c>
      <c r="W168" s="11">
        <v>3.5</v>
      </c>
      <c r="X168" s="11">
        <v>1.5</v>
      </c>
      <c r="Y168" s="11">
        <v>9</v>
      </c>
      <c r="Z168" s="11">
        <v>3.5</v>
      </c>
      <c r="AA168" s="11">
        <v>1.5</v>
      </c>
      <c r="AB168" s="11">
        <v>9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s="11" customFormat="1" hidden="1" x14ac:dyDescent="0.2">
      <c r="A169" s="11" t="s">
        <v>140</v>
      </c>
      <c r="B169" s="11" t="s">
        <v>79</v>
      </c>
      <c r="C169" s="11" t="s">
        <v>15</v>
      </c>
      <c r="D169" s="11" t="s">
        <v>167</v>
      </c>
      <c r="E169" s="11" t="s">
        <v>168</v>
      </c>
      <c r="F169" s="3"/>
      <c r="G169" s="3"/>
      <c r="H169" s="3" t="s">
        <v>146</v>
      </c>
      <c r="I169" s="3" t="s">
        <v>169</v>
      </c>
      <c r="J169" s="11" t="s">
        <v>25</v>
      </c>
      <c r="K169" s="11">
        <v>4.5</v>
      </c>
      <c r="L169" s="11">
        <v>1.5</v>
      </c>
      <c r="M169" s="11">
        <v>9</v>
      </c>
      <c r="N169" s="11">
        <v>4.5</v>
      </c>
      <c r="O169" s="11">
        <v>1.5</v>
      </c>
      <c r="P169" s="11">
        <v>9</v>
      </c>
      <c r="Q169" s="11">
        <v>4.3695652173913047</v>
      </c>
      <c r="R169" s="11">
        <v>1.5</v>
      </c>
      <c r="S169" s="11">
        <v>9</v>
      </c>
      <c r="T169" s="11">
        <f t="shared" si="239"/>
        <v>3.9347826086956523</v>
      </c>
      <c r="U169" s="11">
        <f t="shared" si="240"/>
        <v>3.1478260869565222</v>
      </c>
      <c r="V169" s="11">
        <f t="shared" si="241"/>
        <v>4.7217391304347824</v>
      </c>
      <c r="W169" s="11">
        <v>3.5</v>
      </c>
      <c r="X169" s="11">
        <v>1.5</v>
      </c>
      <c r="Y169" s="11">
        <v>9</v>
      </c>
      <c r="Z169" s="11">
        <v>3.5</v>
      </c>
      <c r="AA169" s="11">
        <v>1.5</v>
      </c>
      <c r="AB169" s="11">
        <v>9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s="11" customFormat="1" hidden="1" x14ac:dyDescent="0.2">
      <c r="A170" s="11" t="s">
        <v>140</v>
      </c>
      <c r="B170" s="11" t="s">
        <v>59</v>
      </c>
      <c r="C170" s="11" t="s">
        <v>15</v>
      </c>
      <c r="D170" s="11" t="s">
        <v>170</v>
      </c>
      <c r="E170" s="11" t="s">
        <v>142</v>
      </c>
      <c r="F170" s="3"/>
      <c r="G170" s="3"/>
      <c r="H170" s="3" t="s">
        <v>146</v>
      </c>
      <c r="I170" s="3" t="s">
        <v>171</v>
      </c>
      <c r="J170" s="11" t="s">
        <v>25</v>
      </c>
      <c r="K170" s="11">
        <v>300</v>
      </c>
      <c r="L170" s="11">
        <v>200</v>
      </c>
      <c r="M170" s="11">
        <v>450</v>
      </c>
      <c r="N170" s="11">
        <v>300</v>
      </c>
      <c r="O170" s="11">
        <v>200</v>
      </c>
      <c r="P170" s="11">
        <v>450</v>
      </c>
      <c r="Q170" s="11">
        <v>300</v>
      </c>
      <c r="R170" s="11">
        <v>200</v>
      </c>
      <c r="S170" s="11">
        <v>450</v>
      </c>
      <c r="T170" s="11">
        <f t="shared" si="239"/>
        <v>300</v>
      </c>
      <c r="U170" s="11">
        <f t="shared" si="240"/>
        <v>240</v>
      </c>
      <c r="V170" s="11">
        <f t="shared" si="241"/>
        <v>360</v>
      </c>
      <c r="W170" s="11">
        <v>300</v>
      </c>
      <c r="X170" s="11">
        <v>200</v>
      </c>
      <c r="Y170" s="11">
        <v>450</v>
      </c>
      <c r="Z170" s="11">
        <v>300</v>
      </c>
      <c r="AA170" s="11">
        <v>200</v>
      </c>
      <c r="AB170" s="11">
        <v>450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s="11" customFormat="1" hidden="1" x14ac:dyDescent="0.2">
      <c r="A171" s="11" t="s">
        <v>140</v>
      </c>
      <c r="B171" s="11" t="s">
        <v>59</v>
      </c>
      <c r="C171" s="11" t="s">
        <v>15</v>
      </c>
      <c r="D171" s="11" t="s">
        <v>172</v>
      </c>
      <c r="E171" s="11" t="s">
        <v>173</v>
      </c>
      <c r="F171" s="3"/>
      <c r="G171" s="3"/>
      <c r="H171" s="3" t="s">
        <v>146</v>
      </c>
      <c r="I171" s="3"/>
      <c r="J171" s="11" t="s">
        <v>25</v>
      </c>
      <c r="K171" s="11">
        <v>2.5000000000000001E-2</v>
      </c>
      <c r="L171" s="11">
        <v>0.02</v>
      </c>
      <c r="M171" s="11">
        <v>0.04</v>
      </c>
      <c r="N171" s="11">
        <v>2.5000000000000001E-2</v>
      </c>
      <c r="O171" s="11">
        <v>0.02</v>
      </c>
      <c r="P171" s="11">
        <v>0.04</v>
      </c>
      <c r="Q171" s="11">
        <v>2.5000000000000001E-2</v>
      </c>
      <c r="R171" s="11">
        <v>0.02</v>
      </c>
      <c r="S171" s="11">
        <v>0.04</v>
      </c>
      <c r="T171" s="11">
        <f t="shared" si="239"/>
        <v>2.5000000000000001E-2</v>
      </c>
      <c r="U171" s="11">
        <f t="shared" si="240"/>
        <v>2.0000000000000004E-2</v>
      </c>
      <c r="V171" s="11">
        <f t="shared" si="241"/>
        <v>0.03</v>
      </c>
      <c r="W171" s="11">
        <v>2.5000000000000001E-2</v>
      </c>
      <c r="X171" s="11">
        <v>0.02</v>
      </c>
      <c r="Y171" s="11">
        <v>0.04</v>
      </c>
      <c r="Z171" s="11">
        <v>2.5000000000000001E-2</v>
      </c>
      <c r="AA171" s="11">
        <v>0.02</v>
      </c>
      <c r="AB171" s="11">
        <v>0.04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s="11" customFormat="1" hidden="1" x14ac:dyDescent="0.2">
      <c r="A172" s="11" t="s">
        <v>140</v>
      </c>
      <c r="B172" s="11" t="s">
        <v>79</v>
      </c>
      <c r="C172" s="11" t="s">
        <v>15</v>
      </c>
      <c r="D172" s="11" t="s">
        <v>172</v>
      </c>
      <c r="E172" s="11" t="s">
        <v>173</v>
      </c>
      <c r="F172" s="3"/>
      <c r="G172" s="3"/>
      <c r="H172" s="3" t="s">
        <v>146</v>
      </c>
      <c r="I172" s="3"/>
      <c r="J172" s="11" t="s">
        <v>25</v>
      </c>
      <c r="K172" s="11">
        <v>0.03</v>
      </c>
      <c r="L172" s="11">
        <v>0.02</v>
      </c>
      <c r="M172" s="11">
        <v>0.04</v>
      </c>
      <c r="N172" s="11">
        <v>0.03</v>
      </c>
      <c r="O172" s="11">
        <v>0.02</v>
      </c>
      <c r="P172" s="11">
        <v>0.04</v>
      </c>
      <c r="Q172" s="11">
        <v>0.03</v>
      </c>
      <c r="R172" s="11">
        <v>0.02</v>
      </c>
      <c r="S172" s="11">
        <v>0.04</v>
      </c>
      <c r="T172" s="11">
        <f t="shared" si="239"/>
        <v>0.03</v>
      </c>
      <c r="U172" s="11">
        <f t="shared" si="240"/>
        <v>2.4E-2</v>
      </c>
      <c r="V172" s="11">
        <f t="shared" si="241"/>
        <v>3.5999999999999997E-2</v>
      </c>
      <c r="W172" s="11">
        <v>0.03</v>
      </c>
      <c r="X172" s="11">
        <v>0.02</v>
      </c>
      <c r="Y172" s="11">
        <v>0.04</v>
      </c>
      <c r="Z172" s="11">
        <v>0.03</v>
      </c>
      <c r="AA172" s="11">
        <v>0.02</v>
      </c>
      <c r="AB172" s="11">
        <v>0.04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s="11" customFormat="1" hidden="1" x14ac:dyDescent="0.2">
      <c r="A173" s="11" t="s">
        <v>140</v>
      </c>
      <c r="B173" s="11" t="s">
        <v>59</v>
      </c>
      <c r="C173" s="11" t="s">
        <v>15</v>
      </c>
      <c r="D173" s="11" t="s">
        <v>174</v>
      </c>
      <c r="E173" s="11" t="s">
        <v>149</v>
      </c>
      <c r="F173" s="3"/>
      <c r="G173" s="3"/>
      <c r="H173" s="3" t="s">
        <v>146</v>
      </c>
      <c r="I173" s="3" t="s">
        <v>175</v>
      </c>
      <c r="J173" s="11" t="s">
        <v>25</v>
      </c>
      <c r="K173" s="11">
        <v>50</v>
      </c>
      <c r="L173" s="11">
        <v>45</v>
      </c>
      <c r="M173" s="11">
        <v>60</v>
      </c>
      <c r="N173" s="11">
        <v>50</v>
      </c>
      <c r="O173" s="11">
        <v>45</v>
      </c>
      <c r="P173" s="11">
        <v>60</v>
      </c>
      <c r="Q173" s="11">
        <v>46.739130434782609</v>
      </c>
      <c r="R173" s="11">
        <v>45</v>
      </c>
      <c r="S173" s="11">
        <v>60</v>
      </c>
      <c r="T173" s="11">
        <f t="shared" si="239"/>
        <v>35.869565217391305</v>
      </c>
      <c r="U173" s="11">
        <f t="shared" si="240"/>
        <v>28.695652173913047</v>
      </c>
      <c r="V173" s="11">
        <f t="shared" si="241"/>
        <v>43.043478260869563</v>
      </c>
      <c r="W173" s="11">
        <v>25</v>
      </c>
      <c r="X173" s="11">
        <v>18</v>
      </c>
      <c r="Y173" s="11">
        <v>36</v>
      </c>
      <c r="Z173" s="11">
        <v>25</v>
      </c>
      <c r="AA173" s="11">
        <v>18</v>
      </c>
      <c r="AB173" s="11">
        <v>36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s="11" customFormat="1" hidden="1" x14ac:dyDescent="0.2">
      <c r="A174" s="11" t="s">
        <v>140</v>
      </c>
      <c r="B174" s="11" t="s">
        <v>79</v>
      </c>
      <c r="C174" s="11" t="s">
        <v>15</v>
      </c>
      <c r="D174" s="11" t="s">
        <v>174</v>
      </c>
      <c r="E174" s="11" t="s">
        <v>149</v>
      </c>
      <c r="F174" s="3"/>
      <c r="G174" s="3"/>
      <c r="H174" s="3" t="s">
        <v>146</v>
      </c>
      <c r="I174" s="3" t="s">
        <v>175</v>
      </c>
      <c r="J174" s="11" t="s">
        <v>25</v>
      </c>
      <c r="K174" s="11">
        <v>92.891458463362738</v>
      </c>
      <c r="L174" s="11">
        <v>80</v>
      </c>
      <c r="M174" s="11">
        <v>115</v>
      </c>
      <c r="N174" s="11">
        <v>64.425823450895237</v>
      </c>
      <c r="O174" s="11">
        <v>55</v>
      </c>
      <c r="P174" s="11">
        <v>85</v>
      </c>
      <c r="Q174" s="11">
        <v>45.195655911125407</v>
      </c>
      <c r="R174" s="11">
        <v>40</v>
      </c>
      <c r="S174" s="11">
        <v>60</v>
      </c>
      <c r="T174" s="11">
        <f t="shared" si="239"/>
        <v>35.106594906759483</v>
      </c>
      <c r="U174" s="11">
        <f t="shared" si="240"/>
        <v>28.085275925407586</v>
      </c>
      <c r="V174" s="11">
        <f t="shared" si="241"/>
        <v>42.127913888111379</v>
      </c>
      <c r="W174" s="11">
        <v>25.017533902393559</v>
      </c>
      <c r="X174" s="11">
        <v>18</v>
      </c>
      <c r="Y174" s="11">
        <v>36</v>
      </c>
      <c r="Z174" s="11">
        <v>25.017533902393559</v>
      </c>
      <c r="AA174" s="11">
        <v>18</v>
      </c>
      <c r="AB174" s="11">
        <v>36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idden="1" x14ac:dyDescent="0.2">
      <c r="A175" s="11" t="s">
        <v>140</v>
      </c>
      <c r="B175" s="11" t="s">
        <v>178</v>
      </c>
      <c r="C175" s="11" t="s">
        <v>15</v>
      </c>
      <c r="D175" s="11" t="s">
        <v>176</v>
      </c>
      <c r="E175" s="11" t="s">
        <v>34</v>
      </c>
      <c r="F175" s="3"/>
      <c r="G175" s="3"/>
      <c r="H175" s="3" t="s">
        <v>150</v>
      </c>
      <c r="I175" s="3" t="s">
        <v>177</v>
      </c>
      <c r="J175" s="11" t="s">
        <v>25</v>
      </c>
      <c r="K175" s="11">
        <v>1.2</v>
      </c>
      <c r="L175" s="11">
        <v>1.1000000000000001</v>
      </c>
      <c r="M175" s="11">
        <v>1.4</v>
      </c>
      <c r="N175" s="11">
        <v>1.2</v>
      </c>
      <c r="O175" s="11">
        <v>1.1000000000000001</v>
      </c>
      <c r="P175" s="11">
        <v>1.4</v>
      </c>
      <c r="Q175" s="11">
        <v>1.2</v>
      </c>
      <c r="R175" s="11">
        <v>1.1000000000000001</v>
      </c>
      <c r="S175" s="11">
        <v>1.4</v>
      </c>
      <c r="T175" s="11">
        <f t="shared" si="239"/>
        <v>1.2</v>
      </c>
      <c r="U175" s="11">
        <f t="shared" si="240"/>
        <v>0.96</v>
      </c>
      <c r="V175" s="11">
        <f t="shared" si="241"/>
        <v>1.44</v>
      </c>
      <c r="W175" s="11">
        <v>1.2</v>
      </c>
      <c r="X175" s="11">
        <v>1.1000000000000001</v>
      </c>
      <c r="Y175" s="11">
        <v>1.4</v>
      </c>
      <c r="Z175" s="11">
        <v>1.2</v>
      </c>
      <c r="AA175" s="11">
        <v>1.1000000000000001</v>
      </c>
      <c r="AB175" s="11">
        <v>1.4</v>
      </c>
    </row>
    <row r="176" spans="1:46" hidden="1" x14ac:dyDescent="0.2">
      <c r="A176" s="11" t="s">
        <v>140</v>
      </c>
      <c r="B176" s="11" t="s">
        <v>15</v>
      </c>
      <c r="C176" s="11" t="s">
        <v>15</v>
      </c>
      <c r="D176" s="11" t="s">
        <v>180</v>
      </c>
      <c r="E176" s="11" t="s">
        <v>34</v>
      </c>
      <c r="F176" s="3"/>
      <c r="G176" s="3"/>
      <c r="H176" s="3" t="s">
        <v>181</v>
      </c>
      <c r="I176" s="3"/>
      <c r="J176" s="11" t="s">
        <v>25</v>
      </c>
      <c r="K176" s="11">
        <v>0.05</v>
      </c>
      <c r="L176" s="11">
        <v>0.03</v>
      </c>
      <c r="M176" s="11">
        <v>7.0000000000000007E-2</v>
      </c>
      <c r="N176" s="11">
        <v>0.05</v>
      </c>
      <c r="O176" s="11">
        <v>0.03</v>
      </c>
      <c r="P176" s="11">
        <v>7.0000000000000007E-2</v>
      </c>
      <c r="Q176" s="11">
        <v>0.05</v>
      </c>
      <c r="R176" s="11">
        <v>0.03</v>
      </c>
      <c r="S176" s="11">
        <v>7.0000000000000007E-2</v>
      </c>
      <c r="T176" s="11">
        <f t="shared" si="239"/>
        <v>0.05</v>
      </c>
      <c r="U176" s="11">
        <f t="shared" si="240"/>
        <v>4.0000000000000008E-2</v>
      </c>
      <c r="V176" s="11">
        <f t="shared" si="241"/>
        <v>0.06</v>
      </c>
      <c r="W176" s="11">
        <v>0.05</v>
      </c>
      <c r="X176" s="11">
        <v>0.03</v>
      </c>
      <c r="Y176" s="11">
        <v>7.0000000000000007E-2</v>
      </c>
      <c r="Z176" s="11">
        <v>0.05</v>
      </c>
      <c r="AA176" s="11">
        <v>0.03</v>
      </c>
      <c r="AB176" s="11">
        <v>7.0000000000000007E-2</v>
      </c>
    </row>
    <row r="177" spans="1:29" hidden="1" x14ac:dyDescent="0.2">
      <c r="A177" s="3" t="s">
        <v>88</v>
      </c>
      <c r="B177" s="3" t="s">
        <v>59</v>
      </c>
      <c r="C177" s="11" t="s">
        <v>182</v>
      </c>
      <c r="D177" s="11" t="s">
        <v>198</v>
      </c>
      <c r="E177" s="1" t="s">
        <v>47</v>
      </c>
      <c r="F177" s="3" t="s">
        <v>32</v>
      </c>
      <c r="G177" s="3" t="s">
        <v>29</v>
      </c>
      <c r="I177" s="3" t="s">
        <v>194</v>
      </c>
      <c r="J177" s="3" t="s">
        <v>25</v>
      </c>
      <c r="K177" s="3">
        <v>0.6</v>
      </c>
      <c r="L177" s="3">
        <f>K177*0.8</f>
        <v>0.48</v>
      </c>
      <c r="M177" s="3">
        <f>K177*1.2</f>
        <v>0.72</v>
      </c>
      <c r="N177" s="3">
        <v>0.6</v>
      </c>
      <c r="O177" s="3">
        <f>N177*0.8</f>
        <v>0.48</v>
      </c>
      <c r="P177" s="3">
        <f>N177*1.2</f>
        <v>0.72</v>
      </c>
      <c r="Q177" s="3">
        <v>0.6</v>
      </c>
      <c r="R177" s="3">
        <f>Q177*0.8</f>
        <v>0.48</v>
      </c>
      <c r="S177" s="3">
        <f>Q177*1.2</f>
        <v>0.72</v>
      </c>
      <c r="T177" s="3">
        <v>0.6</v>
      </c>
      <c r="U177" s="3">
        <f>T177*0.8</f>
        <v>0.48</v>
      </c>
      <c r="V177" s="3">
        <f>T177*1.2</f>
        <v>0.72</v>
      </c>
      <c r="W177" s="3">
        <v>0.6</v>
      </c>
      <c r="X177" s="3">
        <f>W177*0.8</f>
        <v>0.48</v>
      </c>
      <c r="Y177" s="3">
        <f>W177*1.2</f>
        <v>0.72</v>
      </c>
      <c r="Z177" s="3">
        <v>0.6</v>
      </c>
      <c r="AA177" s="3">
        <f>Z177*0.8</f>
        <v>0.48</v>
      </c>
      <c r="AB177" s="3">
        <f>Z177*1.2</f>
        <v>0.72</v>
      </c>
    </row>
    <row r="178" spans="1:29" hidden="1" x14ac:dyDescent="0.2">
      <c r="A178" s="3" t="s">
        <v>88</v>
      </c>
      <c r="B178" s="3" t="s">
        <v>59</v>
      </c>
      <c r="C178" s="11" t="s">
        <v>119</v>
      </c>
      <c r="D178" s="11" t="s">
        <v>198</v>
      </c>
      <c r="E178" s="1" t="s">
        <v>47</v>
      </c>
      <c r="F178" s="3" t="s">
        <v>32</v>
      </c>
      <c r="G178" s="3" t="s">
        <v>29</v>
      </c>
      <c r="I178" s="3" t="s">
        <v>194</v>
      </c>
      <c r="J178" s="3" t="s">
        <v>25</v>
      </c>
      <c r="K178" s="3">
        <v>1.2</v>
      </c>
      <c r="L178" s="3">
        <f t="shared" ref="L178:L179" si="242">K178*0.8</f>
        <v>0.96</v>
      </c>
      <c r="M178" s="3">
        <f t="shared" ref="M178:M179" si="243">K178*1.2</f>
        <v>1.44</v>
      </c>
      <c r="N178" s="3">
        <v>1.2</v>
      </c>
      <c r="O178" s="3">
        <f t="shared" ref="O178:O179" si="244">N178*0.8</f>
        <v>0.96</v>
      </c>
      <c r="P178" s="3">
        <f t="shared" ref="P178:P179" si="245">N178*1.2</f>
        <v>1.44</v>
      </c>
      <c r="Q178" s="3">
        <v>1.2</v>
      </c>
      <c r="R178" s="3">
        <f t="shared" ref="R178:R179" si="246">Q178*0.8</f>
        <v>0.96</v>
      </c>
      <c r="S178" s="3">
        <f t="shared" ref="S178:S179" si="247">Q178*1.2</f>
        <v>1.44</v>
      </c>
      <c r="T178" s="3">
        <v>1.2</v>
      </c>
      <c r="U178" s="3">
        <f t="shared" ref="U178:U179" si="248">T178*0.8</f>
        <v>0.96</v>
      </c>
      <c r="V178" s="3">
        <f t="shared" ref="V178:V179" si="249">T178*1.2</f>
        <v>1.44</v>
      </c>
      <c r="W178" s="3">
        <v>1.2</v>
      </c>
      <c r="X178" s="3">
        <f t="shared" ref="X178:X179" si="250">W178*0.8</f>
        <v>0.96</v>
      </c>
      <c r="Y178" s="3">
        <f t="shared" ref="Y178:Y179" si="251">W178*1.2</f>
        <v>1.44</v>
      </c>
      <c r="Z178" s="3">
        <v>1.2</v>
      </c>
      <c r="AA178" s="3">
        <f t="shared" ref="AA178:AA179" si="252">Z178*0.8</f>
        <v>0.96</v>
      </c>
      <c r="AB178" s="3">
        <f t="shared" ref="AB178:AB179" si="253">Z178*1.2</f>
        <v>1.44</v>
      </c>
    </row>
    <row r="179" spans="1:29" hidden="1" x14ac:dyDescent="0.2">
      <c r="A179" s="3" t="s">
        <v>88</v>
      </c>
      <c r="B179" s="3" t="s">
        <v>59</v>
      </c>
      <c r="C179" s="11" t="s">
        <v>118</v>
      </c>
      <c r="D179" s="11" t="s">
        <v>198</v>
      </c>
      <c r="E179" s="1" t="s">
        <v>47</v>
      </c>
      <c r="F179" s="3" t="s">
        <v>32</v>
      </c>
      <c r="G179" s="3" t="s">
        <v>29</v>
      </c>
      <c r="I179" s="3" t="s">
        <v>194</v>
      </c>
      <c r="J179" s="3" t="s">
        <v>25</v>
      </c>
      <c r="K179" s="3">
        <v>2.4</v>
      </c>
      <c r="L179" s="3">
        <f t="shared" si="242"/>
        <v>1.92</v>
      </c>
      <c r="M179" s="3">
        <f t="shared" si="243"/>
        <v>2.88</v>
      </c>
      <c r="N179" s="3">
        <v>2.4</v>
      </c>
      <c r="O179" s="3">
        <f t="shared" si="244"/>
        <v>1.92</v>
      </c>
      <c r="P179" s="3">
        <f t="shared" si="245"/>
        <v>2.88</v>
      </c>
      <c r="Q179" s="3">
        <v>2.4</v>
      </c>
      <c r="R179" s="3">
        <f t="shared" si="246"/>
        <v>1.92</v>
      </c>
      <c r="S179" s="3">
        <f t="shared" si="247"/>
        <v>2.88</v>
      </c>
      <c r="T179" s="3">
        <v>2.4</v>
      </c>
      <c r="U179" s="3">
        <f t="shared" si="248"/>
        <v>1.92</v>
      </c>
      <c r="V179" s="3">
        <f t="shared" si="249"/>
        <v>2.88</v>
      </c>
      <c r="W179" s="3">
        <v>2.4</v>
      </c>
      <c r="X179" s="3">
        <f t="shared" si="250"/>
        <v>1.92</v>
      </c>
      <c r="Y179" s="3">
        <f t="shared" si="251"/>
        <v>2.88</v>
      </c>
      <c r="Z179" s="3">
        <v>2.4</v>
      </c>
      <c r="AA179" s="3">
        <f t="shared" si="252"/>
        <v>1.92</v>
      </c>
      <c r="AB179" s="3">
        <f t="shared" si="253"/>
        <v>2.88</v>
      </c>
    </row>
    <row r="180" spans="1:29" s="11" customFormat="1" hidden="1" x14ac:dyDescent="0.2">
      <c r="A180" s="3" t="s">
        <v>88</v>
      </c>
      <c r="B180" s="3" t="s">
        <v>59</v>
      </c>
      <c r="C180" s="11" t="s">
        <v>15</v>
      </c>
      <c r="D180" s="11" t="s">
        <v>199</v>
      </c>
      <c r="E180" s="11" t="s">
        <v>34</v>
      </c>
      <c r="F180" s="3" t="s">
        <v>32</v>
      </c>
      <c r="G180" s="3" t="s">
        <v>29</v>
      </c>
      <c r="H180" s="3"/>
      <c r="I180" s="3" t="s">
        <v>195</v>
      </c>
      <c r="J180" s="11" t="s">
        <v>39</v>
      </c>
      <c r="K180" s="11">
        <v>0.9</v>
      </c>
      <c r="N180" s="11">
        <v>0.9</v>
      </c>
      <c r="Q180" s="11">
        <v>0.9</v>
      </c>
      <c r="T180" s="11">
        <v>0.9</v>
      </c>
      <c r="W180" s="11">
        <v>0.9</v>
      </c>
      <c r="Z180" s="11">
        <v>0.9</v>
      </c>
    </row>
    <row r="181" spans="1:29" s="16" customFormat="1" ht="14.5" hidden="1" customHeight="1" x14ac:dyDescent="0.2">
      <c r="A181" s="16" t="s">
        <v>18</v>
      </c>
      <c r="B181" s="11" t="s">
        <v>79</v>
      </c>
      <c r="C181" s="11" t="s">
        <v>15</v>
      </c>
      <c r="D181" s="16" t="s">
        <v>196</v>
      </c>
      <c r="E181" s="16" t="s">
        <v>197</v>
      </c>
      <c r="F181" s="3" t="s">
        <v>32</v>
      </c>
      <c r="G181" s="6" t="s">
        <v>30</v>
      </c>
      <c r="H181" s="16" t="s">
        <v>143</v>
      </c>
      <c r="J181" s="16" t="s">
        <v>25</v>
      </c>
      <c r="K181" s="16">
        <v>7.4999999999999997E-2</v>
      </c>
      <c r="L181" s="16">
        <v>7.0000000000000007E-2</v>
      </c>
      <c r="M181" s="16">
        <v>0.08</v>
      </c>
      <c r="N181" s="16">
        <v>7.4999999999999997E-2</v>
      </c>
      <c r="O181" s="16">
        <v>7.0000000000000007E-2</v>
      </c>
      <c r="P181" s="16">
        <v>0.08</v>
      </c>
      <c r="Q181" s="16">
        <v>7.4999999999999997E-2</v>
      </c>
      <c r="R181" s="16">
        <v>7.0000000000000007E-2</v>
      </c>
      <c r="S181" s="16">
        <v>0.08</v>
      </c>
      <c r="T181" s="17">
        <v>7.4999999999999997E-2</v>
      </c>
      <c r="U181" s="17">
        <v>7.0000000000000007E-2</v>
      </c>
      <c r="V181" s="17">
        <v>0.08</v>
      </c>
      <c r="W181" s="16">
        <v>7.4999999999999997E-2</v>
      </c>
      <c r="X181" s="16">
        <v>7.0000000000000007E-2</v>
      </c>
      <c r="Y181" s="16">
        <v>0.08</v>
      </c>
      <c r="Z181" s="16">
        <v>7.4999999999999997E-2</v>
      </c>
      <c r="AA181" s="16">
        <v>7.0000000000000007E-2</v>
      </c>
      <c r="AB181" s="16">
        <v>0.08</v>
      </c>
      <c r="AC181" s="16">
        <f t="shared" ref="AC181" si="254">IF(R181&gt;S181,1,0)</f>
        <v>0</v>
      </c>
    </row>
    <row r="182" spans="1:29" hidden="1" x14ac:dyDescent="0.2">
      <c r="A182" s="3" t="s">
        <v>18</v>
      </c>
      <c r="B182" s="11" t="s">
        <v>59</v>
      </c>
      <c r="C182" s="3" t="s">
        <v>15</v>
      </c>
      <c r="D182" s="3" t="s">
        <v>201</v>
      </c>
      <c r="E182" s="3" t="s">
        <v>34</v>
      </c>
      <c r="F182" s="3" t="s">
        <v>31</v>
      </c>
      <c r="G182" s="6" t="s">
        <v>30</v>
      </c>
      <c r="H182" s="3" t="s">
        <v>61</v>
      </c>
      <c r="I182" s="3" t="s">
        <v>28</v>
      </c>
      <c r="J182" s="3" t="s">
        <v>25</v>
      </c>
      <c r="K182" s="5">
        <v>0.55000000000000004</v>
      </c>
      <c r="L182" s="5">
        <f t="shared" ref="L182:L183" si="255">K182*0.9</f>
        <v>0.49500000000000005</v>
      </c>
      <c r="M182" s="5">
        <f t="shared" ref="M182:M183" si="256">K182*1.1</f>
        <v>0.60500000000000009</v>
      </c>
      <c r="N182" s="5">
        <v>0.6</v>
      </c>
      <c r="O182" s="5">
        <f t="shared" ref="O182:O183" si="257">N182*0.9</f>
        <v>0.54</v>
      </c>
      <c r="P182" s="5">
        <f t="shared" ref="P182:P183" si="258">N182*1.1</f>
        <v>0.66</v>
      </c>
      <c r="Q182" s="5">
        <v>0.8</v>
      </c>
      <c r="R182" s="5">
        <f t="shared" ref="R182:R183" si="259">Q182*0.9</f>
        <v>0.72000000000000008</v>
      </c>
      <c r="S182" s="5">
        <f t="shared" ref="S182:S183" si="260">Q182*1.1</f>
        <v>0.88000000000000012</v>
      </c>
      <c r="T182" s="5">
        <v>0.8</v>
      </c>
      <c r="U182" s="5">
        <f t="shared" ref="U182:U183" si="261">T182*0.9</f>
        <v>0.72000000000000008</v>
      </c>
      <c r="V182" s="5">
        <f t="shared" ref="V182:V183" si="262">T182*1.1</f>
        <v>0.88000000000000012</v>
      </c>
      <c r="W182" s="5">
        <v>0.85</v>
      </c>
      <c r="X182" s="5">
        <f t="shared" ref="X182:X183" si="263">W182*0.9</f>
        <v>0.76500000000000001</v>
      </c>
      <c r="Y182" s="5">
        <f t="shared" ref="Y182:Y183" si="264">W182*1.1</f>
        <v>0.93500000000000005</v>
      </c>
      <c r="Z182" s="5">
        <v>0.85</v>
      </c>
      <c r="AA182" s="5">
        <f t="shared" ref="AA182:AA183" si="265">Z182*0.9</f>
        <v>0.76500000000000001</v>
      </c>
      <c r="AB182" s="5">
        <f t="shared" ref="AB182:AB183" si="266">Z182*1.1</f>
        <v>0.93500000000000005</v>
      </c>
    </row>
    <row r="183" spans="1:29" hidden="1" x14ac:dyDescent="0.2">
      <c r="A183" s="3" t="s">
        <v>18</v>
      </c>
      <c r="B183" s="11" t="s">
        <v>59</v>
      </c>
      <c r="C183" s="3" t="s">
        <v>15</v>
      </c>
      <c r="D183" s="3" t="s">
        <v>202</v>
      </c>
      <c r="E183" s="3" t="s">
        <v>34</v>
      </c>
      <c r="F183" s="3" t="s">
        <v>31</v>
      </c>
      <c r="G183" s="6" t="s">
        <v>30</v>
      </c>
      <c r="H183" s="3" t="s">
        <v>61</v>
      </c>
      <c r="I183" s="3" t="s">
        <v>28</v>
      </c>
      <c r="J183" s="3" t="s">
        <v>25</v>
      </c>
      <c r="K183" s="5">
        <v>0.55000000000000004</v>
      </c>
      <c r="L183" s="5">
        <f t="shared" si="255"/>
        <v>0.49500000000000005</v>
      </c>
      <c r="M183" s="5">
        <f t="shared" si="256"/>
        <v>0.60500000000000009</v>
      </c>
      <c r="N183" s="5">
        <v>0.6</v>
      </c>
      <c r="O183" s="5">
        <f t="shared" si="257"/>
        <v>0.54</v>
      </c>
      <c r="P183" s="5">
        <f t="shared" si="258"/>
        <v>0.66</v>
      </c>
      <c r="Q183" s="5">
        <v>0.9</v>
      </c>
      <c r="R183" s="5">
        <f t="shared" si="259"/>
        <v>0.81</v>
      </c>
      <c r="S183" s="5">
        <f t="shared" si="260"/>
        <v>0.9900000000000001</v>
      </c>
      <c r="T183" s="5">
        <v>0.9</v>
      </c>
      <c r="U183" s="5">
        <f t="shared" si="261"/>
        <v>0.81</v>
      </c>
      <c r="V183" s="5">
        <f t="shared" si="262"/>
        <v>0.9900000000000001</v>
      </c>
      <c r="W183" s="5">
        <v>0.9</v>
      </c>
      <c r="X183" s="5">
        <f t="shared" si="263"/>
        <v>0.81</v>
      </c>
      <c r="Y183" s="5">
        <f t="shared" si="264"/>
        <v>0.9900000000000001</v>
      </c>
      <c r="Z183" s="5">
        <v>0.9</v>
      </c>
      <c r="AA183" s="5">
        <f t="shared" si="265"/>
        <v>0.81</v>
      </c>
      <c r="AB183" s="5">
        <f t="shared" si="266"/>
        <v>0.9900000000000001</v>
      </c>
    </row>
    <row r="184" spans="1:29" hidden="1" x14ac:dyDescent="0.2">
      <c r="A184" s="3" t="s">
        <v>17</v>
      </c>
      <c r="B184" s="3" t="s">
        <v>79</v>
      </c>
      <c r="C184" s="3" t="s">
        <v>110</v>
      </c>
      <c r="D184" s="3" t="s">
        <v>46</v>
      </c>
      <c r="E184" s="3" t="s">
        <v>34</v>
      </c>
      <c r="F184" s="10" t="s">
        <v>31</v>
      </c>
      <c r="G184" s="3" t="s">
        <v>29</v>
      </c>
      <c r="H184" s="3" t="s">
        <v>90</v>
      </c>
      <c r="I184" s="3"/>
      <c r="J184" s="3" t="s">
        <v>25</v>
      </c>
      <c r="K184" s="8">
        <v>0.02</v>
      </c>
      <c r="L184" s="8">
        <f>K184*0.75</f>
        <v>1.4999999999999999E-2</v>
      </c>
      <c r="M184" s="8">
        <f>K184*1.25</f>
        <v>2.5000000000000001E-2</v>
      </c>
      <c r="N184" s="8">
        <v>0.02</v>
      </c>
      <c r="O184" s="8">
        <f>N184*0.75</f>
        <v>1.4999999999999999E-2</v>
      </c>
      <c r="P184" s="8">
        <f>N184*1.25</f>
        <v>2.5000000000000001E-2</v>
      </c>
      <c r="Q184" s="8">
        <v>0.02</v>
      </c>
      <c r="R184" s="8">
        <f>Q184*0.75</f>
        <v>1.4999999999999999E-2</v>
      </c>
      <c r="S184" s="8">
        <f>Q184*1.25</f>
        <v>2.5000000000000001E-2</v>
      </c>
      <c r="T184" s="8">
        <v>0.02</v>
      </c>
      <c r="U184" s="8">
        <f>T184*0.75</f>
        <v>1.4999999999999999E-2</v>
      </c>
      <c r="V184" s="8">
        <f>T184*1.25</f>
        <v>2.5000000000000001E-2</v>
      </c>
      <c r="W184" s="8">
        <v>0.02</v>
      </c>
      <c r="X184" s="8">
        <f>W184*0.75</f>
        <v>1.4999999999999999E-2</v>
      </c>
      <c r="Y184" s="8">
        <f>W184*1.25</f>
        <v>2.5000000000000001E-2</v>
      </c>
      <c r="Z184" s="8">
        <v>0.02</v>
      </c>
      <c r="AA184" s="8">
        <f>Z184*0.75</f>
        <v>1.4999999999999999E-2</v>
      </c>
      <c r="AB184" s="8">
        <f>Z184*1.25</f>
        <v>2.5000000000000001E-2</v>
      </c>
    </row>
    <row r="185" spans="1:29" hidden="1" x14ac:dyDescent="0.2">
      <c r="A185" s="3" t="s">
        <v>17</v>
      </c>
      <c r="B185" s="3" t="s">
        <v>79</v>
      </c>
      <c r="C185" s="3" t="s">
        <v>65</v>
      </c>
      <c r="D185" s="3" t="s">
        <v>46</v>
      </c>
      <c r="E185" s="3" t="s">
        <v>34</v>
      </c>
      <c r="F185" s="10" t="s">
        <v>31</v>
      </c>
      <c r="G185" s="3" t="s">
        <v>29</v>
      </c>
      <c r="H185" s="3" t="s">
        <v>90</v>
      </c>
      <c r="I185" s="3"/>
      <c r="J185" s="3" t="s">
        <v>25</v>
      </c>
      <c r="K185" s="8">
        <v>0.01</v>
      </c>
      <c r="L185" s="8">
        <f>K185*0.75</f>
        <v>7.4999999999999997E-3</v>
      </c>
      <c r="M185" s="8">
        <f>K185*1.25</f>
        <v>1.2500000000000001E-2</v>
      </c>
      <c r="N185" s="8">
        <v>0.01</v>
      </c>
      <c r="O185" s="8">
        <f>N185*0.75</f>
        <v>7.4999999999999997E-3</v>
      </c>
      <c r="P185" s="8">
        <f>N185*1.25</f>
        <v>1.2500000000000001E-2</v>
      </c>
      <c r="Q185" s="8">
        <v>0.01</v>
      </c>
      <c r="R185" s="8">
        <f>Q185*0.75</f>
        <v>7.4999999999999997E-3</v>
      </c>
      <c r="S185" s="8">
        <f>Q185*1.25</f>
        <v>1.2500000000000001E-2</v>
      </c>
      <c r="T185" s="8">
        <v>0.01</v>
      </c>
      <c r="U185" s="8">
        <f>T185*0.75</f>
        <v>7.4999999999999997E-3</v>
      </c>
      <c r="V185" s="8">
        <f>T185*1.25</f>
        <v>1.2500000000000001E-2</v>
      </c>
      <c r="W185" s="8">
        <v>0.01</v>
      </c>
      <c r="X185" s="8">
        <f>W185*0.75</f>
        <v>7.4999999999999997E-3</v>
      </c>
      <c r="Y185" s="8">
        <f>W185*1.25</f>
        <v>1.2500000000000001E-2</v>
      </c>
      <c r="Z185" s="8">
        <v>0.01</v>
      </c>
      <c r="AA185" s="8">
        <f>Z185*0.75</f>
        <v>7.4999999999999997E-3</v>
      </c>
      <c r="AB185" s="8">
        <f>Z185*1.25</f>
        <v>1.2500000000000001E-2</v>
      </c>
    </row>
    <row r="186" spans="1:29" hidden="1" x14ac:dyDescent="0.2">
      <c r="A186" s="3" t="s">
        <v>17</v>
      </c>
      <c r="B186" s="3" t="s">
        <v>79</v>
      </c>
      <c r="C186" s="3" t="s">
        <v>66</v>
      </c>
      <c r="D186" s="3" t="s">
        <v>46</v>
      </c>
      <c r="E186" s="3" t="s">
        <v>34</v>
      </c>
      <c r="F186" s="10" t="s">
        <v>31</v>
      </c>
      <c r="G186" s="3" t="s">
        <v>29</v>
      </c>
      <c r="H186" s="3" t="s">
        <v>90</v>
      </c>
      <c r="I186" s="3"/>
      <c r="J186" s="3" t="s">
        <v>25</v>
      </c>
      <c r="K186" s="8">
        <v>0.24</v>
      </c>
      <c r="L186" s="8">
        <f>K186*0.75</f>
        <v>0.18</v>
      </c>
      <c r="M186" s="8">
        <f>K186*1.25</f>
        <v>0.3</v>
      </c>
      <c r="N186" s="8">
        <v>0.24</v>
      </c>
      <c r="O186" s="8">
        <f>N186*0.75</f>
        <v>0.18</v>
      </c>
      <c r="P186" s="8">
        <f>N186*1.25</f>
        <v>0.3</v>
      </c>
      <c r="Q186" s="8">
        <v>0.24</v>
      </c>
      <c r="R186" s="8">
        <f>Q186*0.75</f>
        <v>0.18</v>
      </c>
      <c r="S186" s="8">
        <f>Q186*1.25</f>
        <v>0.3</v>
      </c>
      <c r="T186" s="8">
        <v>0.24</v>
      </c>
      <c r="U186" s="8">
        <f>T186*0.75</f>
        <v>0.18</v>
      </c>
      <c r="V186" s="8">
        <f>T186*1.25</f>
        <v>0.3</v>
      </c>
      <c r="W186" s="8">
        <v>0.24</v>
      </c>
      <c r="X186" s="8">
        <f>W186*0.75</f>
        <v>0.18</v>
      </c>
      <c r="Y186" s="8">
        <f>W186*1.25</f>
        <v>0.3</v>
      </c>
      <c r="Z186" s="8">
        <v>0.24</v>
      </c>
      <c r="AA186" s="8">
        <f>Z186*0.75</f>
        <v>0.18</v>
      </c>
      <c r="AB186" s="8">
        <f>Z186*1.25</f>
        <v>0.3</v>
      </c>
    </row>
    <row r="187" spans="1:29" hidden="1" x14ac:dyDescent="0.2">
      <c r="A187" s="3" t="s">
        <v>17</v>
      </c>
      <c r="B187" s="3" t="s">
        <v>79</v>
      </c>
      <c r="C187" s="3" t="s">
        <v>78</v>
      </c>
      <c r="D187" s="3" t="s">
        <v>46</v>
      </c>
      <c r="E187" s="3" t="s">
        <v>34</v>
      </c>
      <c r="F187" s="10" t="s">
        <v>31</v>
      </c>
      <c r="G187" s="3" t="s">
        <v>29</v>
      </c>
      <c r="H187" s="3" t="s">
        <v>90</v>
      </c>
      <c r="I187" s="3"/>
      <c r="J187" s="3" t="s">
        <v>25</v>
      </c>
      <c r="K187" s="8">
        <v>0.01</v>
      </c>
      <c r="L187" s="8">
        <f>K187*0.75</f>
        <v>7.4999999999999997E-3</v>
      </c>
      <c r="M187" s="8">
        <f>K187*1.25</f>
        <v>1.2500000000000001E-2</v>
      </c>
      <c r="N187" s="8">
        <v>0.01</v>
      </c>
      <c r="O187" s="8">
        <f>N187*0.75</f>
        <v>7.4999999999999997E-3</v>
      </c>
      <c r="P187" s="8">
        <f>N187*1.25</f>
        <v>1.2500000000000001E-2</v>
      </c>
      <c r="Q187" s="8">
        <v>0.01</v>
      </c>
      <c r="R187" s="8">
        <f>Q187*0.75</f>
        <v>7.4999999999999997E-3</v>
      </c>
      <c r="S187" s="8">
        <f>Q187*1.25</f>
        <v>1.2500000000000001E-2</v>
      </c>
      <c r="T187" s="8">
        <v>0.01</v>
      </c>
      <c r="U187" s="8">
        <f>T187*0.75</f>
        <v>7.4999999999999997E-3</v>
      </c>
      <c r="V187" s="8">
        <f>T187*1.25</f>
        <v>1.2500000000000001E-2</v>
      </c>
      <c r="W187" s="8">
        <v>0.01</v>
      </c>
      <c r="X187" s="8">
        <f>W187*0.75</f>
        <v>7.4999999999999997E-3</v>
      </c>
      <c r="Y187" s="8">
        <f>W187*1.25</f>
        <v>1.2500000000000001E-2</v>
      </c>
      <c r="Z187" s="8">
        <v>0.01</v>
      </c>
      <c r="AA187" s="8">
        <f>Z187*0.75</f>
        <v>7.4999999999999997E-3</v>
      </c>
      <c r="AB187" s="8">
        <f>Z187*1.25</f>
        <v>1.2500000000000001E-2</v>
      </c>
    </row>
    <row r="188" spans="1:29" s="16" customFormat="1" ht="14.5" hidden="1" customHeight="1" x14ac:dyDescent="0.2">
      <c r="A188" s="16" t="s">
        <v>18</v>
      </c>
      <c r="B188" s="16" t="s">
        <v>15</v>
      </c>
      <c r="C188" s="16" t="s">
        <v>15</v>
      </c>
      <c r="D188" s="16" t="s">
        <v>203</v>
      </c>
      <c r="E188" s="16" t="s">
        <v>37</v>
      </c>
      <c r="F188" s="16" t="s">
        <v>31</v>
      </c>
      <c r="G188" s="16" t="s">
        <v>30</v>
      </c>
      <c r="H188" s="16" t="s">
        <v>204</v>
      </c>
      <c r="J188" s="16" t="s">
        <v>25</v>
      </c>
      <c r="K188" s="16">
        <v>0.05</v>
      </c>
      <c r="L188" s="17">
        <v>4.5000000000000005E-2</v>
      </c>
      <c r="M188" s="17">
        <v>5.5000000000000007E-2</v>
      </c>
      <c r="N188" s="16">
        <v>0.1</v>
      </c>
      <c r="O188" s="17">
        <v>9.0000000000000011E-2</v>
      </c>
      <c r="P188" s="17">
        <v>0.11000000000000001</v>
      </c>
      <c r="Q188" s="16">
        <v>0.18</v>
      </c>
      <c r="R188" s="17">
        <f>Q188*0.95</f>
        <v>0.17099999999999999</v>
      </c>
      <c r="S188" s="17">
        <f>Q188*1.05</f>
        <v>0.189</v>
      </c>
      <c r="T188" s="16">
        <v>0.18</v>
      </c>
      <c r="U188" s="17">
        <f>T188*0.95</f>
        <v>0.17099999999999999</v>
      </c>
      <c r="V188" s="17">
        <f>T188*1.05</f>
        <v>0.189</v>
      </c>
      <c r="W188" s="16">
        <v>0.19</v>
      </c>
      <c r="X188" s="17">
        <f>W188*0.95</f>
        <v>0.18049999999999999</v>
      </c>
      <c r="Y188" s="17">
        <f>W188*1.05</f>
        <v>0.19950000000000001</v>
      </c>
      <c r="Z188" s="18">
        <v>0.2</v>
      </c>
      <c r="AA188" s="17">
        <f>Z188*0.95</f>
        <v>0.19</v>
      </c>
      <c r="AB188" s="17">
        <f>Z188*1.05</f>
        <v>0.21000000000000002</v>
      </c>
    </row>
    <row r="189" spans="1:29" s="16" customFormat="1" ht="14.5" hidden="1" customHeight="1" x14ac:dyDescent="0.2">
      <c r="A189" s="16" t="s">
        <v>18</v>
      </c>
      <c r="B189" s="16" t="s">
        <v>15</v>
      </c>
      <c r="C189" s="16" t="s">
        <v>15</v>
      </c>
      <c r="D189" s="16" t="s">
        <v>205</v>
      </c>
      <c r="E189" s="16" t="s">
        <v>37</v>
      </c>
      <c r="F189" s="16" t="s">
        <v>31</v>
      </c>
      <c r="G189" s="16" t="s">
        <v>30</v>
      </c>
      <c r="H189" s="16" t="s">
        <v>204</v>
      </c>
      <c r="J189" s="16" t="s">
        <v>25</v>
      </c>
      <c r="K189" s="16">
        <v>0.05</v>
      </c>
      <c r="L189" s="17">
        <v>4.5000000000000005E-2</v>
      </c>
      <c r="M189" s="17">
        <v>5.5000000000000007E-2</v>
      </c>
      <c r="N189" s="16">
        <v>0.1</v>
      </c>
      <c r="O189" s="17">
        <v>9.0000000000000011E-2</v>
      </c>
      <c r="P189" s="17">
        <v>0.11000000000000001</v>
      </c>
      <c r="Q189" s="16">
        <v>0.2</v>
      </c>
      <c r="R189" s="17">
        <f>Q189*0.95</f>
        <v>0.19</v>
      </c>
      <c r="S189" s="17">
        <f>Q189*1.05</f>
        <v>0.21000000000000002</v>
      </c>
      <c r="T189" s="16">
        <v>0.2</v>
      </c>
      <c r="U189" s="17">
        <f>T189*0.95</f>
        <v>0.19</v>
      </c>
      <c r="V189" s="17">
        <f>T189*1.05</f>
        <v>0.21000000000000002</v>
      </c>
      <c r="W189" s="16">
        <v>0.21</v>
      </c>
      <c r="X189" s="17">
        <f>W189*0.95</f>
        <v>0.19949999999999998</v>
      </c>
      <c r="Y189" s="17">
        <f>W189*1.05</f>
        <v>0.2205</v>
      </c>
      <c r="Z189" s="18">
        <v>0.22</v>
      </c>
      <c r="AA189" s="17">
        <f>Z189*0.95</f>
        <v>0.20899999999999999</v>
      </c>
      <c r="AB189" s="17">
        <f>Z189*1.05</f>
        <v>0.23100000000000001</v>
      </c>
    </row>
    <row r="190" spans="1:29" s="16" customFormat="1" ht="14.5" hidden="1" customHeight="1" x14ac:dyDescent="0.2">
      <c r="A190" s="16" t="s">
        <v>18</v>
      </c>
      <c r="B190" s="16" t="s">
        <v>15</v>
      </c>
      <c r="C190" s="16" t="s">
        <v>15</v>
      </c>
      <c r="D190" s="16" t="s">
        <v>206</v>
      </c>
      <c r="E190" s="16" t="s">
        <v>37</v>
      </c>
      <c r="F190" s="16" t="s">
        <v>31</v>
      </c>
      <c r="G190" s="16" t="s">
        <v>30</v>
      </c>
      <c r="H190" s="16" t="s">
        <v>204</v>
      </c>
      <c r="J190" s="16" t="s">
        <v>25</v>
      </c>
      <c r="K190" s="16">
        <v>0.05</v>
      </c>
      <c r="L190" s="17">
        <v>4.5000000000000005E-2</v>
      </c>
      <c r="M190" s="17">
        <v>5.5000000000000007E-2</v>
      </c>
      <c r="N190" s="16">
        <v>0.1</v>
      </c>
      <c r="O190" s="17">
        <v>9.0000000000000011E-2</v>
      </c>
      <c r="P190" s="17">
        <v>0.11000000000000001</v>
      </c>
      <c r="Q190" s="18">
        <v>0.24</v>
      </c>
      <c r="R190" s="17">
        <f>Q190*0.95</f>
        <v>0.22799999999999998</v>
      </c>
      <c r="S190" s="17">
        <f>Q190*1.05</f>
        <v>0.252</v>
      </c>
      <c r="T190" s="18">
        <v>0.24</v>
      </c>
      <c r="U190" s="17">
        <f>T190*0.95</f>
        <v>0.22799999999999998</v>
      </c>
      <c r="V190" s="17">
        <f>T190*1.05</f>
        <v>0.252</v>
      </c>
      <c r="W190" s="18">
        <v>0.25</v>
      </c>
      <c r="X190" s="17">
        <f>W190*0.95</f>
        <v>0.23749999999999999</v>
      </c>
      <c r="Y190" s="17">
        <f>W190*1.05</f>
        <v>0.26250000000000001</v>
      </c>
      <c r="Z190" s="18">
        <v>0.26</v>
      </c>
      <c r="AA190" s="17">
        <f>Z190*0.95</f>
        <v>0.247</v>
      </c>
      <c r="AB190" s="17">
        <f>Z190*1.05</f>
        <v>0.27300000000000002</v>
      </c>
    </row>
    <row r="191" spans="1:29" s="16" customFormat="1" ht="14.5" hidden="1" customHeight="1" x14ac:dyDescent="0.2">
      <c r="A191" s="16" t="s">
        <v>18</v>
      </c>
      <c r="B191" s="16" t="s">
        <v>15</v>
      </c>
      <c r="C191" s="16" t="s">
        <v>15</v>
      </c>
      <c r="D191" s="16" t="s">
        <v>207</v>
      </c>
      <c r="E191" s="16" t="s">
        <v>37</v>
      </c>
      <c r="F191" s="16" t="s">
        <v>31</v>
      </c>
      <c r="G191" s="16" t="s">
        <v>30</v>
      </c>
      <c r="H191" s="16" t="s">
        <v>204</v>
      </c>
      <c r="J191" s="16" t="s">
        <v>25</v>
      </c>
      <c r="K191" s="16">
        <v>0.05</v>
      </c>
      <c r="L191" s="17">
        <v>4.5000000000000005E-2</v>
      </c>
      <c r="M191" s="17">
        <v>5.5000000000000007E-2</v>
      </c>
      <c r="N191" s="16">
        <v>0.1</v>
      </c>
      <c r="O191" s="17">
        <v>9.0000000000000011E-2</v>
      </c>
      <c r="P191" s="17">
        <v>0.11000000000000001</v>
      </c>
      <c r="Q191" s="18">
        <v>0.28000000000000003</v>
      </c>
      <c r="R191" s="17">
        <f t="shared" ref="R191:R197" si="267">Q191*0.95</f>
        <v>0.26600000000000001</v>
      </c>
      <c r="S191" s="17">
        <f t="shared" ref="S191:S197" si="268">Q191*1.05</f>
        <v>0.29400000000000004</v>
      </c>
      <c r="T191" s="18">
        <v>0.3</v>
      </c>
      <c r="U191" s="17">
        <f t="shared" ref="U191:U197" si="269">T191*0.95</f>
        <v>0.28499999999999998</v>
      </c>
      <c r="V191" s="17">
        <f t="shared" ref="V191:V197" si="270">T191*1.05</f>
        <v>0.315</v>
      </c>
      <c r="W191" s="18">
        <v>0.32</v>
      </c>
      <c r="X191" s="17">
        <f t="shared" ref="X191:X197" si="271">W191*0.95</f>
        <v>0.30399999999999999</v>
      </c>
      <c r="Y191" s="17">
        <f t="shared" ref="Y191:Y197" si="272">W191*1.05</f>
        <v>0.33600000000000002</v>
      </c>
      <c r="Z191" s="18">
        <v>0.34</v>
      </c>
      <c r="AA191" s="17">
        <f t="shared" ref="AA191:AA197" si="273">Z191*0.95</f>
        <v>0.32300000000000001</v>
      </c>
      <c r="AB191" s="17">
        <f t="shared" ref="AB191:AB197" si="274">Z191*1.05</f>
        <v>0.35700000000000004</v>
      </c>
    </row>
    <row r="192" spans="1:29" s="16" customFormat="1" ht="14.5" hidden="1" customHeight="1" x14ac:dyDescent="0.2">
      <c r="A192" s="16" t="s">
        <v>18</v>
      </c>
      <c r="B192" s="16" t="s">
        <v>15</v>
      </c>
      <c r="C192" s="16" t="s">
        <v>15</v>
      </c>
      <c r="D192" s="16" t="s">
        <v>208</v>
      </c>
      <c r="E192" s="16" t="s">
        <v>37</v>
      </c>
      <c r="F192" s="16" t="s">
        <v>31</v>
      </c>
      <c r="G192" s="16" t="s">
        <v>30</v>
      </c>
      <c r="H192" s="16" t="s">
        <v>204</v>
      </c>
      <c r="J192" s="16" t="s">
        <v>25</v>
      </c>
      <c r="K192" s="16">
        <v>0.05</v>
      </c>
      <c r="L192" s="17">
        <v>4.5000000000000005E-2</v>
      </c>
      <c r="M192" s="17">
        <v>5.5000000000000007E-2</v>
      </c>
      <c r="N192" s="16">
        <v>0.1</v>
      </c>
      <c r="O192" s="17">
        <v>9.0000000000000011E-2</v>
      </c>
      <c r="P192" s="17">
        <v>0.11000000000000001</v>
      </c>
      <c r="Q192" s="18">
        <v>0.34</v>
      </c>
      <c r="R192" s="17">
        <f t="shared" si="267"/>
        <v>0.32300000000000001</v>
      </c>
      <c r="S192" s="17">
        <f t="shared" si="268"/>
        <v>0.35700000000000004</v>
      </c>
      <c r="T192" s="18">
        <v>0.34</v>
      </c>
      <c r="U192" s="17">
        <f t="shared" si="269"/>
        <v>0.32300000000000001</v>
      </c>
      <c r="V192" s="17">
        <f t="shared" si="270"/>
        <v>0.35700000000000004</v>
      </c>
      <c r="W192" s="18">
        <v>0.36</v>
      </c>
      <c r="X192" s="17">
        <f t="shared" si="271"/>
        <v>0.34199999999999997</v>
      </c>
      <c r="Y192" s="17">
        <f t="shared" si="272"/>
        <v>0.378</v>
      </c>
      <c r="Z192" s="18">
        <v>0.38</v>
      </c>
      <c r="AA192" s="17">
        <f t="shared" si="273"/>
        <v>0.36099999999999999</v>
      </c>
      <c r="AB192" s="17">
        <f t="shared" si="274"/>
        <v>0.39900000000000002</v>
      </c>
    </row>
    <row r="193" spans="1:28" s="16" customFormat="1" ht="14.5" hidden="1" customHeight="1" x14ac:dyDescent="0.2">
      <c r="A193" s="16" t="s">
        <v>18</v>
      </c>
      <c r="B193" s="16" t="s">
        <v>15</v>
      </c>
      <c r="C193" s="16" t="s">
        <v>15</v>
      </c>
      <c r="D193" s="16" t="s">
        <v>120</v>
      </c>
      <c r="E193" s="16" t="s">
        <v>37</v>
      </c>
      <c r="F193" s="16" t="s">
        <v>31</v>
      </c>
      <c r="G193" s="16" t="s">
        <v>30</v>
      </c>
      <c r="H193" s="16" t="s">
        <v>204</v>
      </c>
      <c r="J193" s="16" t="s">
        <v>25</v>
      </c>
      <c r="K193" s="16">
        <v>0.05</v>
      </c>
      <c r="L193" s="17">
        <v>4.5000000000000005E-2</v>
      </c>
      <c r="M193" s="17">
        <v>5.5000000000000007E-2</v>
      </c>
      <c r="N193" s="16">
        <v>0.1</v>
      </c>
      <c r="O193" s="17">
        <v>9.0000000000000011E-2</v>
      </c>
      <c r="P193" s="17">
        <v>0.11000000000000001</v>
      </c>
      <c r="Q193" s="18">
        <v>0.28000000000000003</v>
      </c>
      <c r="R193" s="17">
        <f t="shared" si="267"/>
        <v>0.26600000000000001</v>
      </c>
      <c r="S193" s="17">
        <f t="shared" si="268"/>
        <v>0.29400000000000004</v>
      </c>
      <c r="T193" s="18">
        <v>0.3</v>
      </c>
      <c r="U193" s="17">
        <f t="shared" si="269"/>
        <v>0.28499999999999998</v>
      </c>
      <c r="V193" s="17">
        <f t="shared" si="270"/>
        <v>0.315</v>
      </c>
      <c r="W193" s="18">
        <v>0.32</v>
      </c>
      <c r="X193" s="17">
        <f t="shared" si="271"/>
        <v>0.30399999999999999</v>
      </c>
      <c r="Y193" s="17">
        <f t="shared" si="272"/>
        <v>0.33600000000000002</v>
      </c>
      <c r="Z193" s="18">
        <v>0.34</v>
      </c>
      <c r="AA193" s="17">
        <f t="shared" si="273"/>
        <v>0.32300000000000001</v>
      </c>
      <c r="AB193" s="17">
        <f t="shared" si="274"/>
        <v>0.35700000000000004</v>
      </c>
    </row>
    <row r="194" spans="1:28" s="16" customFormat="1" ht="14.5" hidden="1" customHeight="1" x14ac:dyDescent="0.2">
      <c r="A194" s="16" t="s">
        <v>18</v>
      </c>
      <c r="B194" s="16" t="s">
        <v>15</v>
      </c>
      <c r="C194" s="16" t="s">
        <v>15</v>
      </c>
      <c r="D194" s="16" t="s">
        <v>121</v>
      </c>
      <c r="E194" s="16" t="s">
        <v>37</v>
      </c>
      <c r="F194" s="16" t="s">
        <v>31</v>
      </c>
      <c r="G194" s="16" t="s">
        <v>30</v>
      </c>
      <c r="H194" s="16" t="s">
        <v>204</v>
      </c>
      <c r="J194" s="16" t="s">
        <v>25</v>
      </c>
      <c r="K194" s="16">
        <v>0.05</v>
      </c>
      <c r="L194" s="17">
        <v>4.5000000000000005E-2</v>
      </c>
      <c r="M194" s="17">
        <v>5.5000000000000007E-2</v>
      </c>
      <c r="N194" s="16">
        <v>7.4999999999999997E-2</v>
      </c>
      <c r="O194" s="17">
        <v>6.7500000000000004E-2</v>
      </c>
      <c r="P194" s="17">
        <v>8.2500000000000004E-2</v>
      </c>
      <c r="Q194" s="18">
        <v>0.16</v>
      </c>
      <c r="R194" s="17">
        <f t="shared" si="267"/>
        <v>0.152</v>
      </c>
      <c r="S194" s="17">
        <f t="shared" si="268"/>
        <v>0.16800000000000001</v>
      </c>
      <c r="T194" s="18">
        <v>0.18</v>
      </c>
      <c r="U194" s="17">
        <f t="shared" si="269"/>
        <v>0.17099999999999999</v>
      </c>
      <c r="V194" s="17">
        <f t="shared" si="270"/>
        <v>0.189</v>
      </c>
      <c r="W194" s="18">
        <v>0.2</v>
      </c>
      <c r="X194" s="17">
        <f t="shared" si="271"/>
        <v>0.19</v>
      </c>
      <c r="Y194" s="17">
        <f t="shared" si="272"/>
        <v>0.21000000000000002</v>
      </c>
      <c r="Z194" s="18">
        <v>0.22</v>
      </c>
      <c r="AA194" s="17">
        <f t="shared" si="273"/>
        <v>0.20899999999999999</v>
      </c>
      <c r="AB194" s="17">
        <f t="shared" si="274"/>
        <v>0.23100000000000001</v>
      </c>
    </row>
    <row r="195" spans="1:28" s="16" customFormat="1" ht="14.5" hidden="1" customHeight="1" x14ac:dyDescent="0.2">
      <c r="A195" s="16" t="s">
        <v>18</v>
      </c>
      <c r="B195" s="16" t="s">
        <v>15</v>
      </c>
      <c r="C195" s="16" t="s">
        <v>15</v>
      </c>
      <c r="D195" s="16" t="s">
        <v>209</v>
      </c>
      <c r="E195" s="16" t="s">
        <v>37</v>
      </c>
      <c r="F195" s="16" t="s">
        <v>31</v>
      </c>
      <c r="G195" s="16" t="s">
        <v>30</v>
      </c>
      <c r="H195" s="16" t="s">
        <v>204</v>
      </c>
      <c r="J195" s="16" t="s">
        <v>25</v>
      </c>
      <c r="K195" s="16">
        <v>0.05</v>
      </c>
      <c r="L195" s="17">
        <v>4.5000000000000005E-2</v>
      </c>
      <c r="M195" s="17">
        <v>5.5000000000000007E-2</v>
      </c>
      <c r="N195" s="16">
        <v>7.4999999999999997E-2</v>
      </c>
      <c r="O195" s="17">
        <v>6.7500000000000004E-2</v>
      </c>
      <c r="P195" s="17">
        <v>8.2500000000000004E-2</v>
      </c>
      <c r="Q195" s="18">
        <v>0.62</v>
      </c>
      <c r="R195" s="17">
        <f t="shared" si="267"/>
        <v>0.58899999999999997</v>
      </c>
      <c r="S195" s="17">
        <f t="shared" si="268"/>
        <v>0.65100000000000002</v>
      </c>
      <c r="T195" s="18">
        <v>0.7</v>
      </c>
      <c r="U195" s="17">
        <f t="shared" si="269"/>
        <v>0.66499999999999992</v>
      </c>
      <c r="V195" s="17">
        <f t="shared" si="270"/>
        <v>0.73499999999999999</v>
      </c>
      <c r="W195" s="18">
        <v>0.8</v>
      </c>
      <c r="X195" s="17">
        <f t="shared" si="271"/>
        <v>0.76</v>
      </c>
      <c r="Y195" s="17">
        <f t="shared" si="272"/>
        <v>0.84000000000000008</v>
      </c>
      <c r="Z195" s="18">
        <v>0.93</v>
      </c>
      <c r="AA195" s="17">
        <f t="shared" si="273"/>
        <v>0.88349999999999995</v>
      </c>
      <c r="AB195" s="17">
        <f t="shared" si="274"/>
        <v>0.97650000000000015</v>
      </c>
    </row>
    <row r="196" spans="1:28" s="16" customFormat="1" ht="14.5" hidden="1" customHeight="1" x14ac:dyDescent="0.2">
      <c r="A196" s="16" t="s">
        <v>18</v>
      </c>
      <c r="B196" s="16" t="s">
        <v>15</v>
      </c>
      <c r="C196" s="16" t="s">
        <v>15</v>
      </c>
      <c r="D196" s="16" t="s">
        <v>210</v>
      </c>
      <c r="E196" s="16" t="s">
        <v>37</v>
      </c>
      <c r="F196" s="16" t="s">
        <v>31</v>
      </c>
      <c r="G196" s="16" t="s">
        <v>30</v>
      </c>
      <c r="H196" s="16" t="s">
        <v>204</v>
      </c>
      <c r="J196" s="16" t="s">
        <v>25</v>
      </c>
      <c r="K196" s="16">
        <v>0.05</v>
      </c>
      <c r="L196" s="17">
        <v>4.5000000000000005E-2</v>
      </c>
      <c r="M196" s="17">
        <v>5.5000000000000007E-2</v>
      </c>
      <c r="N196" s="16">
        <v>7.4999999999999997E-2</v>
      </c>
      <c r="O196" s="17">
        <v>6.7500000000000004E-2</v>
      </c>
      <c r="P196" s="17">
        <v>8.2500000000000004E-2</v>
      </c>
      <c r="Q196" s="18">
        <v>0.15</v>
      </c>
      <c r="R196" s="17">
        <f t="shared" si="267"/>
        <v>0.14249999999999999</v>
      </c>
      <c r="S196" s="17">
        <f t="shared" si="268"/>
        <v>0.1575</v>
      </c>
      <c r="T196" s="18">
        <v>0.25</v>
      </c>
      <c r="U196" s="17">
        <f t="shared" si="269"/>
        <v>0.23749999999999999</v>
      </c>
      <c r="V196" s="17">
        <f t="shared" si="270"/>
        <v>0.26250000000000001</v>
      </c>
      <c r="W196" s="18">
        <v>0.3</v>
      </c>
      <c r="X196" s="17">
        <f t="shared" si="271"/>
        <v>0.28499999999999998</v>
      </c>
      <c r="Y196" s="17">
        <f t="shared" si="272"/>
        <v>0.315</v>
      </c>
      <c r="Z196" s="18">
        <v>0.34</v>
      </c>
      <c r="AA196" s="17">
        <f t="shared" si="273"/>
        <v>0.32300000000000001</v>
      </c>
      <c r="AB196" s="17">
        <f t="shared" si="274"/>
        <v>0.35700000000000004</v>
      </c>
    </row>
    <row r="197" spans="1:28" s="16" customFormat="1" ht="14.5" hidden="1" customHeight="1" x14ac:dyDescent="0.2">
      <c r="A197" s="16" t="s">
        <v>18</v>
      </c>
      <c r="B197" s="16" t="s">
        <v>15</v>
      </c>
      <c r="C197" s="16" t="s">
        <v>15</v>
      </c>
      <c r="D197" s="16" t="s">
        <v>211</v>
      </c>
      <c r="E197" s="16" t="s">
        <v>37</v>
      </c>
      <c r="F197" s="16" t="s">
        <v>31</v>
      </c>
      <c r="G197" s="16" t="s">
        <v>30</v>
      </c>
      <c r="H197" s="16" t="s">
        <v>204</v>
      </c>
      <c r="J197" s="16" t="s">
        <v>25</v>
      </c>
      <c r="K197" s="16">
        <v>0.05</v>
      </c>
      <c r="L197" s="17">
        <v>4.5000000000000005E-2</v>
      </c>
      <c r="M197" s="17">
        <v>5.5000000000000007E-2</v>
      </c>
      <c r="N197" s="16">
        <v>7.4999999999999997E-2</v>
      </c>
      <c r="O197" s="17">
        <v>6.7500000000000004E-2</v>
      </c>
      <c r="P197" s="17">
        <v>8.2500000000000004E-2</v>
      </c>
      <c r="Q197" s="18">
        <v>0.157</v>
      </c>
      <c r="R197" s="17">
        <f t="shared" si="267"/>
        <v>0.14915</v>
      </c>
      <c r="S197" s="17">
        <f t="shared" si="268"/>
        <v>0.16485</v>
      </c>
      <c r="T197" s="18">
        <v>0.157</v>
      </c>
      <c r="U197" s="17">
        <f t="shared" si="269"/>
        <v>0.14915</v>
      </c>
      <c r="V197" s="17">
        <f t="shared" si="270"/>
        <v>0.16485</v>
      </c>
      <c r="W197" s="18">
        <v>0.18</v>
      </c>
      <c r="X197" s="17">
        <f t="shared" si="271"/>
        <v>0.17099999999999999</v>
      </c>
      <c r="Y197" s="17">
        <f t="shared" si="272"/>
        <v>0.189</v>
      </c>
      <c r="Z197" s="18">
        <v>0.2</v>
      </c>
      <c r="AA197" s="17">
        <f t="shared" si="273"/>
        <v>0.19</v>
      </c>
      <c r="AB197" s="17">
        <f t="shared" si="274"/>
        <v>0.21000000000000002</v>
      </c>
    </row>
    <row r="198" spans="1:28" s="16" customFormat="1" ht="14.5" hidden="1" customHeight="1" x14ac:dyDescent="0.2">
      <c r="A198" s="16" t="s">
        <v>18</v>
      </c>
      <c r="B198" s="16" t="s">
        <v>15</v>
      </c>
      <c r="C198" s="16" t="s">
        <v>15</v>
      </c>
      <c r="D198" s="16" t="s">
        <v>202</v>
      </c>
      <c r="E198" s="16" t="s">
        <v>34</v>
      </c>
      <c r="H198" s="16" t="s">
        <v>212</v>
      </c>
      <c r="J198" s="16" t="s">
        <v>25</v>
      </c>
      <c r="K198" s="18">
        <v>0.6</v>
      </c>
      <c r="L198" s="17">
        <v>0.55000000000000004</v>
      </c>
      <c r="M198" s="17">
        <v>0.75</v>
      </c>
      <c r="N198" s="18">
        <v>0.6</v>
      </c>
      <c r="O198" s="17">
        <v>0.55000000000000004</v>
      </c>
      <c r="P198" s="17">
        <v>0.75</v>
      </c>
      <c r="Q198" s="18">
        <v>0.8</v>
      </c>
      <c r="R198" s="17">
        <v>0.75</v>
      </c>
      <c r="S198" s="17">
        <v>0.85</v>
      </c>
      <c r="T198" s="17">
        <v>0.85000000000000009</v>
      </c>
      <c r="U198" s="17">
        <v>0.8</v>
      </c>
      <c r="V198" s="17">
        <v>0.89999999999999991</v>
      </c>
      <c r="W198" s="18">
        <v>0.9</v>
      </c>
      <c r="X198" s="17">
        <v>0.85</v>
      </c>
      <c r="Y198" s="17">
        <v>0.95</v>
      </c>
      <c r="Z198" s="18">
        <v>0.9</v>
      </c>
      <c r="AA198" s="17">
        <v>0.85</v>
      </c>
      <c r="AB198" s="17">
        <v>0.95</v>
      </c>
    </row>
    <row r="199" spans="1:28" s="16" customFormat="1" ht="14.5" hidden="1" customHeight="1" x14ac:dyDescent="0.2">
      <c r="A199" s="16" t="s">
        <v>18</v>
      </c>
      <c r="B199" s="16" t="s">
        <v>15</v>
      </c>
      <c r="C199" s="16" t="s">
        <v>15</v>
      </c>
      <c r="D199" s="16" t="s">
        <v>201</v>
      </c>
      <c r="E199" s="16" t="s">
        <v>34</v>
      </c>
      <c r="H199" s="16" t="s">
        <v>213</v>
      </c>
      <c r="J199" s="16" t="s">
        <v>25</v>
      </c>
      <c r="K199" s="18">
        <v>0.6</v>
      </c>
      <c r="L199" s="17">
        <v>0.55000000000000004</v>
      </c>
      <c r="M199" s="17">
        <v>0.75</v>
      </c>
      <c r="N199" s="18">
        <v>0.65</v>
      </c>
      <c r="O199" s="17">
        <v>0.6</v>
      </c>
      <c r="P199" s="17">
        <v>0.7</v>
      </c>
      <c r="Q199" s="18">
        <v>0.7</v>
      </c>
      <c r="R199" s="17">
        <v>0.65</v>
      </c>
      <c r="S199" s="17">
        <v>0.73</v>
      </c>
      <c r="T199" s="17">
        <v>0.75</v>
      </c>
      <c r="U199" s="17">
        <v>0.7</v>
      </c>
      <c r="V199" s="17">
        <v>0.77</v>
      </c>
      <c r="W199" s="18">
        <v>0.77</v>
      </c>
      <c r="X199" s="17">
        <v>0.75</v>
      </c>
      <c r="Y199" s="17">
        <v>0.8</v>
      </c>
      <c r="Z199" s="18">
        <v>0.8</v>
      </c>
      <c r="AA199" s="17">
        <v>0.77</v>
      </c>
      <c r="AB199" s="17">
        <v>0.85</v>
      </c>
    </row>
    <row r="200" spans="1:28" s="16" customFormat="1" ht="15" hidden="1" x14ac:dyDescent="0.2">
      <c r="A200" s="16" t="s">
        <v>18</v>
      </c>
      <c r="B200" s="16" t="s">
        <v>15</v>
      </c>
      <c r="C200" s="16" t="s">
        <v>15</v>
      </c>
      <c r="D200" s="16" t="s">
        <v>214</v>
      </c>
      <c r="E200" s="16" t="s">
        <v>34</v>
      </c>
      <c r="H200" s="16" t="s">
        <v>213</v>
      </c>
      <c r="J200" s="16" t="s">
        <v>25</v>
      </c>
      <c r="K200" s="18">
        <v>0.6</v>
      </c>
      <c r="L200" s="17">
        <v>0.55000000000000004</v>
      </c>
      <c r="M200" s="17">
        <v>0.75</v>
      </c>
      <c r="N200" s="18">
        <v>0.65</v>
      </c>
      <c r="O200" s="17">
        <v>0.6</v>
      </c>
      <c r="P200" s="17">
        <v>0.7</v>
      </c>
      <c r="Q200" s="18">
        <v>0.7</v>
      </c>
      <c r="R200" s="17">
        <v>0.65</v>
      </c>
      <c r="S200" s="17">
        <v>0.73</v>
      </c>
      <c r="T200" s="17">
        <v>0.75</v>
      </c>
      <c r="U200" s="17">
        <v>0.7</v>
      </c>
      <c r="V200" s="17">
        <v>0.77</v>
      </c>
      <c r="W200" s="18">
        <v>0.77</v>
      </c>
      <c r="X200" s="17">
        <v>0.75</v>
      </c>
      <c r="Y200" s="17">
        <v>0.8</v>
      </c>
      <c r="Z200" s="18">
        <v>0.8</v>
      </c>
      <c r="AA200" s="17">
        <v>0.77</v>
      </c>
      <c r="AB200" s="17">
        <v>0.85</v>
      </c>
    </row>
    <row r="201" spans="1:28" s="16" customFormat="1" ht="15" hidden="1" x14ac:dyDescent="0.2">
      <c r="A201" s="16" t="s">
        <v>18</v>
      </c>
      <c r="B201" s="16" t="s">
        <v>15</v>
      </c>
      <c r="C201" s="16" t="s">
        <v>15</v>
      </c>
      <c r="D201" s="16" t="s">
        <v>215</v>
      </c>
      <c r="E201" s="16" t="s">
        <v>34</v>
      </c>
      <c r="H201" s="16" t="s">
        <v>213</v>
      </c>
      <c r="J201" s="16" t="s">
        <v>25</v>
      </c>
      <c r="K201" s="18">
        <v>0.6</v>
      </c>
      <c r="L201" s="17">
        <v>0.55000000000000004</v>
      </c>
      <c r="M201" s="17">
        <v>0.75</v>
      </c>
      <c r="N201" s="18">
        <v>0.65</v>
      </c>
      <c r="O201" s="17">
        <v>0.6</v>
      </c>
      <c r="P201" s="17">
        <v>0.7</v>
      </c>
      <c r="Q201" s="18">
        <v>0.7</v>
      </c>
      <c r="R201" s="17">
        <v>0.65</v>
      </c>
      <c r="S201" s="17">
        <v>0.73</v>
      </c>
      <c r="T201" s="17">
        <v>0.75</v>
      </c>
      <c r="U201" s="17">
        <v>0.7</v>
      </c>
      <c r="V201" s="17">
        <v>0.77</v>
      </c>
      <c r="W201" s="18">
        <v>0.77</v>
      </c>
      <c r="X201" s="17">
        <v>0.75</v>
      </c>
      <c r="Y201" s="17">
        <v>0.8</v>
      </c>
      <c r="Z201" s="18">
        <v>0.8</v>
      </c>
      <c r="AA201" s="17">
        <v>0.77</v>
      </c>
      <c r="AB201" s="17">
        <v>0.85</v>
      </c>
    </row>
    <row r="202" spans="1:28" s="16" customFormat="1" ht="15" hidden="1" x14ac:dyDescent="0.2">
      <c r="A202" s="16" t="s">
        <v>18</v>
      </c>
      <c r="B202" s="16" t="s">
        <v>15</v>
      </c>
      <c r="C202" s="16" t="s">
        <v>15</v>
      </c>
      <c r="D202" s="16" t="s">
        <v>216</v>
      </c>
      <c r="E202" s="16" t="s">
        <v>34</v>
      </c>
      <c r="H202" s="16" t="s">
        <v>213</v>
      </c>
      <c r="J202" s="16" t="s">
        <v>25</v>
      </c>
      <c r="K202" s="18">
        <v>0.6</v>
      </c>
      <c r="L202" s="17">
        <v>0.55000000000000004</v>
      </c>
      <c r="M202" s="17">
        <v>0.75</v>
      </c>
      <c r="N202" s="18">
        <v>0.65</v>
      </c>
      <c r="O202" s="17">
        <v>0.6</v>
      </c>
      <c r="P202" s="17">
        <v>0.7</v>
      </c>
      <c r="Q202" s="18">
        <v>0.7</v>
      </c>
      <c r="R202" s="17">
        <v>0.65</v>
      </c>
      <c r="S202" s="17">
        <v>0.73</v>
      </c>
      <c r="T202" s="17">
        <v>0.75</v>
      </c>
      <c r="U202" s="17">
        <v>0.7</v>
      </c>
      <c r="V202" s="17">
        <v>0.77</v>
      </c>
      <c r="W202" s="18">
        <v>0.77</v>
      </c>
      <c r="X202" s="17">
        <v>0.75</v>
      </c>
      <c r="Y202" s="17">
        <v>0.8</v>
      </c>
      <c r="Z202" s="18">
        <v>0.8</v>
      </c>
      <c r="AA202" s="17">
        <v>0.77</v>
      </c>
      <c r="AB202" s="17">
        <v>0.85</v>
      </c>
    </row>
    <row r="203" spans="1:28" s="16" customFormat="1" ht="15" hidden="1" x14ac:dyDescent="0.2">
      <c r="A203" s="16" t="s">
        <v>18</v>
      </c>
      <c r="B203" s="16" t="s">
        <v>15</v>
      </c>
      <c r="C203" s="16" t="s">
        <v>15</v>
      </c>
      <c r="D203" s="16" t="s">
        <v>217</v>
      </c>
      <c r="E203" s="16" t="s">
        <v>34</v>
      </c>
      <c r="H203" s="16" t="s">
        <v>213</v>
      </c>
      <c r="J203" s="16" t="s">
        <v>25</v>
      </c>
      <c r="K203" s="18">
        <v>0.6</v>
      </c>
      <c r="L203" s="17">
        <v>0.55000000000000004</v>
      </c>
      <c r="M203" s="17">
        <v>0.75</v>
      </c>
      <c r="N203" s="18">
        <v>0.65</v>
      </c>
      <c r="O203" s="17">
        <v>0.6</v>
      </c>
      <c r="P203" s="17">
        <v>0.7</v>
      </c>
      <c r="Q203" s="18">
        <v>0.7</v>
      </c>
      <c r="R203" s="17">
        <v>0.65</v>
      </c>
      <c r="S203" s="17">
        <v>0.73</v>
      </c>
      <c r="T203" s="17">
        <v>0.75</v>
      </c>
      <c r="U203" s="17">
        <v>0.7</v>
      </c>
      <c r="V203" s="17">
        <v>0.77</v>
      </c>
      <c r="W203" s="18">
        <v>0.77</v>
      </c>
      <c r="X203" s="17">
        <v>0.75</v>
      </c>
      <c r="Y203" s="17">
        <v>0.8</v>
      </c>
      <c r="Z203" s="18">
        <v>0.8</v>
      </c>
      <c r="AA203" s="17">
        <v>0.77</v>
      </c>
      <c r="AB203" s="17">
        <v>0.85</v>
      </c>
    </row>
    <row r="204" spans="1:28" s="16" customFormat="1" ht="15" hidden="1" x14ac:dyDescent="0.2">
      <c r="A204" s="16" t="s">
        <v>18</v>
      </c>
      <c r="B204" s="16" t="s">
        <v>15</v>
      </c>
      <c r="C204" s="16" t="s">
        <v>15</v>
      </c>
      <c r="D204" s="16" t="s">
        <v>218</v>
      </c>
      <c r="E204" s="16" t="s">
        <v>34</v>
      </c>
      <c r="H204" s="16" t="s">
        <v>213</v>
      </c>
      <c r="J204" s="16" t="s">
        <v>25</v>
      </c>
      <c r="K204" s="18">
        <v>0.6</v>
      </c>
      <c r="L204" s="17">
        <v>0.55000000000000004</v>
      </c>
      <c r="M204" s="17">
        <v>0.75</v>
      </c>
      <c r="N204" s="18">
        <v>0.65</v>
      </c>
      <c r="O204" s="17">
        <v>0.6</v>
      </c>
      <c r="P204" s="17">
        <v>0.7</v>
      </c>
      <c r="Q204" s="18">
        <v>0.7</v>
      </c>
      <c r="R204" s="17">
        <v>0.65</v>
      </c>
      <c r="S204" s="17">
        <v>0.73</v>
      </c>
      <c r="T204" s="17">
        <v>0.75</v>
      </c>
      <c r="U204" s="17">
        <v>0.7</v>
      </c>
      <c r="V204" s="17">
        <v>0.77</v>
      </c>
      <c r="W204" s="18">
        <v>0.77</v>
      </c>
      <c r="X204" s="17">
        <v>0.75</v>
      </c>
      <c r="Y204" s="17">
        <v>0.8</v>
      </c>
      <c r="Z204" s="18">
        <v>0.8</v>
      </c>
      <c r="AA204" s="17">
        <v>0.77</v>
      </c>
      <c r="AB204" s="17">
        <v>0.85</v>
      </c>
    </row>
    <row r="205" spans="1:28" s="16" customFormat="1" ht="15" hidden="1" x14ac:dyDescent="0.2">
      <c r="A205" s="16" t="s">
        <v>18</v>
      </c>
      <c r="B205" s="16" t="s">
        <v>15</v>
      </c>
      <c r="C205" s="16" t="s">
        <v>15</v>
      </c>
      <c r="D205" s="16" t="s">
        <v>219</v>
      </c>
      <c r="E205" s="16" t="s">
        <v>34</v>
      </c>
      <c r="H205" s="16" t="s">
        <v>213</v>
      </c>
      <c r="J205" s="16" t="s">
        <v>25</v>
      </c>
      <c r="K205" s="18">
        <v>0.6</v>
      </c>
      <c r="L205" s="17">
        <v>0.55000000000000004</v>
      </c>
      <c r="M205" s="17">
        <v>0.75</v>
      </c>
      <c r="N205" s="18">
        <v>0.65</v>
      </c>
      <c r="O205" s="17">
        <v>0.6</v>
      </c>
      <c r="P205" s="17">
        <v>0.7</v>
      </c>
      <c r="Q205" s="18">
        <v>0.7</v>
      </c>
      <c r="R205" s="17">
        <v>0.65</v>
      </c>
      <c r="S205" s="17">
        <v>0.73</v>
      </c>
      <c r="T205" s="17">
        <v>0.75</v>
      </c>
      <c r="U205" s="17">
        <v>0.7</v>
      </c>
      <c r="V205" s="17">
        <v>0.77</v>
      </c>
      <c r="W205" s="18">
        <v>0.77</v>
      </c>
      <c r="X205" s="17">
        <v>0.75</v>
      </c>
      <c r="Y205" s="17">
        <v>0.8</v>
      </c>
      <c r="Z205" s="18">
        <v>0.8</v>
      </c>
      <c r="AA205" s="17">
        <v>0.77</v>
      </c>
      <c r="AB205" s="17">
        <v>0.85</v>
      </c>
    </row>
    <row r="206" spans="1:28" s="16" customFormat="1" ht="15" hidden="1" x14ac:dyDescent="0.2">
      <c r="A206" s="16" t="s">
        <v>18</v>
      </c>
      <c r="B206" s="16" t="s">
        <v>15</v>
      </c>
      <c r="C206" s="16" t="s">
        <v>15</v>
      </c>
      <c r="D206" s="16" t="s">
        <v>220</v>
      </c>
      <c r="E206" s="16" t="s">
        <v>34</v>
      </c>
      <c r="H206" s="16" t="s">
        <v>213</v>
      </c>
      <c r="J206" s="16" t="s">
        <v>25</v>
      </c>
      <c r="K206" s="18">
        <v>0.6</v>
      </c>
      <c r="L206" s="17">
        <v>0.55000000000000004</v>
      </c>
      <c r="M206" s="17">
        <v>0.75</v>
      </c>
      <c r="N206" s="18">
        <v>0.65</v>
      </c>
      <c r="O206" s="17">
        <v>0.6</v>
      </c>
      <c r="P206" s="17">
        <v>0.7</v>
      </c>
      <c r="Q206" s="18">
        <v>0.7</v>
      </c>
      <c r="R206" s="17">
        <v>0.65</v>
      </c>
      <c r="S206" s="17">
        <v>0.73</v>
      </c>
      <c r="T206" s="17">
        <v>0.75</v>
      </c>
      <c r="U206" s="17">
        <v>0.7</v>
      </c>
      <c r="V206" s="17">
        <v>0.77</v>
      </c>
      <c r="W206" s="18">
        <v>0.77</v>
      </c>
      <c r="X206" s="17">
        <v>0.75</v>
      </c>
      <c r="Y206" s="17">
        <v>0.8</v>
      </c>
      <c r="Z206" s="18">
        <v>0.8</v>
      </c>
      <c r="AA206" s="17">
        <v>0.77</v>
      </c>
      <c r="AB206" s="17">
        <v>0.85</v>
      </c>
    </row>
    <row r="207" spans="1:28" s="16" customFormat="1" ht="15" hidden="1" x14ac:dyDescent="0.2">
      <c r="A207" s="16" t="s">
        <v>18</v>
      </c>
      <c r="B207" s="16" t="s">
        <v>15</v>
      </c>
      <c r="C207" s="16" t="s">
        <v>15</v>
      </c>
      <c r="D207" s="16" t="s">
        <v>221</v>
      </c>
      <c r="E207" s="16" t="s">
        <v>34</v>
      </c>
      <c r="H207" s="16" t="s">
        <v>213</v>
      </c>
      <c r="J207" s="16" t="s">
        <v>25</v>
      </c>
      <c r="K207" s="18">
        <v>0.6</v>
      </c>
      <c r="L207" s="17">
        <v>0.55000000000000004</v>
      </c>
      <c r="M207" s="17">
        <v>0.75</v>
      </c>
      <c r="N207" s="18">
        <v>0.65</v>
      </c>
      <c r="O207" s="17">
        <v>0.6</v>
      </c>
      <c r="P207" s="17">
        <v>0.7</v>
      </c>
      <c r="Q207" s="18">
        <v>0.7</v>
      </c>
      <c r="R207" s="17">
        <v>0.65</v>
      </c>
      <c r="S207" s="17">
        <v>0.73</v>
      </c>
      <c r="T207" s="17">
        <v>0.75</v>
      </c>
      <c r="U207" s="17">
        <v>0.7</v>
      </c>
      <c r="V207" s="17">
        <v>0.77</v>
      </c>
      <c r="W207" s="18">
        <v>0.77</v>
      </c>
      <c r="X207" s="17">
        <v>0.75</v>
      </c>
      <c r="Y207" s="17">
        <v>0.8</v>
      </c>
      <c r="Z207" s="18">
        <v>0.8</v>
      </c>
      <c r="AA207" s="17">
        <v>0.77</v>
      </c>
      <c r="AB207" s="17">
        <v>0.85</v>
      </c>
    </row>
    <row r="208" spans="1:28" hidden="1" x14ac:dyDescent="0.2">
      <c r="A208" s="3" t="s">
        <v>18</v>
      </c>
      <c r="B208" s="3" t="s">
        <v>15</v>
      </c>
      <c r="C208" s="3" t="s">
        <v>15</v>
      </c>
      <c r="D208" s="3" t="s">
        <v>191</v>
      </c>
      <c r="E208" s="3" t="s">
        <v>36</v>
      </c>
      <c r="F208" s="3" t="s">
        <v>31</v>
      </c>
      <c r="G208" s="3"/>
      <c r="H208" s="3" t="s">
        <v>53</v>
      </c>
      <c r="I208" s="3" t="s">
        <v>54</v>
      </c>
      <c r="J208" s="3" t="s">
        <v>25</v>
      </c>
      <c r="K208" s="5">
        <v>3000</v>
      </c>
      <c r="L208" s="5">
        <v>2250</v>
      </c>
      <c r="M208" s="5">
        <v>3750</v>
      </c>
      <c r="N208" s="5">
        <v>3000</v>
      </c>
      <c r="O208" s="5">
        <v>2250</v>
      </c>
      <c r="P208" s="5">
        <v>3750</v>
      </c>
      <c r="Q208" s="5">
        <v>3000</v>
      </c>
      <c r="R208" s="5">
        <v>2250</v>
      </c>
      <c r="S208" s="5">
        <v>3750</v>
      </c>
      <c r="T208" s="5">
        <v>4000</v>
      </c>
      <c r="U208" s="5">
        <v>3000</v>
      </c>
      <c r="V208" s="5">
        <v>5000</v>
      </c>
      <c r="W208" s="5">
        <v>4000</v>
      </c>
      <c r="X208" s="5">
        <v>3000</v>
      </c>
      <c r="Y208" s="5">
        <v>5000</v>
      </c>
      <c r="Z208" s="5">
        <v>4000</v>
      </c>
      <c r="AA208" s="5">
        <v>3000</v>
      </c>
      <c r="AB208" s="5">
        <v>5000</v>
      </c>
    </row>
    <row r="209" spans="1:28" hidden="1" x14ac:dyDescent="0.2">
      <c r="A209" s="3" t="s">
        <v>18</v>
      </c>
      <c r="B209" s="3" t="s">
        <v>15</v>
      </c>
      <c r="C209" s="3" t="s">
        <v>15</v>
      </c>
      <c r="D209" s="3" t="s">
        <v>50</v>
      </c>
      <c r="E209" s="3" t="s">
        <v>36</v>
      </c>
      <c r="F209" s="3" t="s">
        <v>31</v>
      </c>
      <c r="G209" s="3"/>
      <c r="H209" s="3" t="s">
        <v>53</v>
      </c>
      <c r="I209" s="3" t="s">
        <v>54</v>
      </c>
      <c r="J209" s="3" t="s">
        <v>25</v>
      </c>
      <c r="K209" s="5">
        <v>1500</v>
      </c>
      <c r="L209" s="5">
        <v>1125</v>
      </c>
      <c r="M209" s="5">
        <v>1875</v>
      </c>
      <c r="N209" s="5">
        <v>1500</v>
      </c>
      <c r="O209" s="5">
        <v>1125</v>
      </c>
      <c r="P209" s="5">
        <v>1875</v>
      </c>
      <c r="Q209" s="5">
        <v>1500</v>
      </c>
      <c r="R209" s="5">
        <v>1125</v>
      </c>
      <c r="S209" s="5">
        <v>1875</v>
      </c>
      <c r="T209" s="5">
        <v>2000</v>
      </c>
      <c r="U209" s="5">
        <v>1500</v>
      </c>
      <c r="V209" s="5">
        <v>2500</v>
      </c>
      <c r="W209" s="5">
        <v>2000</v>
      </c>
      <c r="X209" s="5">
        <v>1500</v>
      </c>
      <c r="Y209" s="5">
        <v>2500</v>
      </c>
      <c r="Z209" s="5">
        <v>2000</v>
      </c>
      <c r="AA209" s="5">
        <v>1500</v>
      </c>
      <c r="AB209" s="5">
        <v>2500</v>
      </c>
    </row>
    <row r="210" spans="1:28" hidden="1" x14ac:dyDescent="0.2">
      <c r="A210" s="3" t="s">
        <v>18</v>
      </c>
      <c r="B210" s="3" t="s">
        <v>15</v>
      </c>
      <c r="C210" s="3" t="s">
        <v>15</v>
      </c>
      <c r="D210" s="3" t="s">
        <v>51</v>
      </c>
      <c r="E210" s="3" t="s">
        <v>36</v>
      </c>
      <c r="F210" s="3" t="s">
        <v>31</v>
      </c>
      <c r="G210" s="3"/>
      <c r="H210" s="3" t="s">
        <v>53</v>
      </c>
      <c r="I210" s="3" t="s">
        <v>54</v>
      </c>
      <c r="J210" s="3" t="s">
        <v>25</v>
      </c>
      <c r="K210" s="5">
        <v>7000</v>
      </c>
      <c r="L210" s="5">
        <v>5250</v>
      </c>
      <c r="M210" s="5">
        <v>8750</v>
      </c>
      <c r="N210" s="5">
        <v>7000</v>
      </c>
      <c r="O210" s="4">
        <v>5250</v>
      </c>
      <c r="P210" s="4">
        <v>8750</v>
      </c>
      <c r="Q210" s="5">
        <v>7000</v>
      </c>
      <c r="R210" s="4">
        <v>5250</v>
      </c>
      <c r="S210" s="4">
        <v>8750</v>
      </c>
      <c r="T210" s="4">
        <v>7700.0000000000009</v>
      </c>
      <c r="U210" s="4">
        <v>5775.0000000000009</v>
      </c>
      <c r="V210" s="4">
        <v>9625.0000000000018</v>
      </c>
      <c r="W210" s="4">
        <v>8470.0000000000018</v>
      </c>
      <c r="X210" s="4">
        <v>6352.5000000000018</v>
      </c>
      <c r="Y210" s="4">
        <v>10587.500000000002</v>
      </c>
      <c r="Z210" s="4">
        <v>9317.0000000000036</v>
      </c>
      <c r="AA210" s="4">
        <v>6987.7500000000027</v>
      </c>
      <c r="AB210" s="4">
        <v>11646.250000000004</v>
      </c>
    </row>
    <row r="211" spans="1:28" hidden="1" x14ac:dyDescent="0.2">
      <c r="A211" s="3" t="s">
        <v>18</v>
      </c>
      <c r="B211" s="3" t="s">
        <v>15</v>
      </c>
      <c r="C211" s="3" t="s">
        <v>15</v>
      </c>
      <c r="D211" s="3" t="s">
        <v>52</v>
      </c>
      <c r="E211" s="3" t="s">
        <v>36</v>
      </c>
      <c r="F211" s="3" t="s">
        <v>31</v>
      </c>
      <c r="G211" s="3"/>
      <c r="H211" s="3" t="s">
        <v>53</v>
      </c>
      <c r="I211" s="3" t="s">
        <v>54</v>
      </c>
      <c r="J211" s="3" t="s">
        <v>25</v>
      </c>
      <c r="K211" s="5">
        <v>7000</v>
      </c>
      <c r="L211" s="5">
        <v>5250</v>
      </c>
      <c r="M211" s="5">
        <v>8750</v>
      </c>
      <c r="N211" s="5">
        <v>7000</v>
      </c>
      <c r="O211" s="4">
        <v>5250</v>
      </c>
      <c r="P211" s="4">
        <v>8750</v>
      </c>
      <c r="Q211" s="5">
        <v>7000</v>
      </c>
      <c r="R211" s="4">
        <v>5250</v>
      </c>
      <c r="S211" s="4">
        <v>8750</v>
      </c>
      <c r="T211" s="4">
        <v>7700.0000000000009</v>
      </c>
      <c r="U211" s="4">
        <v>5775.0000000000009</v>
      </c>
      <c r="V211" s="4">
        <v>9625.0000000000018</v>
      </c>
      <c r="W211" s="4">
        <v>8470.0000000000018</v>
      </c>
      <c r="X211" s="4">
        <v>6352.5000000000018</v>
      </c>
      <c r="Y211" s="4">
        <v>10587.500000000002</v>
      </c>
      <c r="Z211" s="4">
        <v>9317.0000000000036</v>
      </c>
      <c r="AA211" s="4">
        <v>6987.7500000000027</v>
      </c>
      <c r="AB211" s="4">
        <v>11646.250000000004</v>
      </c>
    </row>
    <row r="212" spans="1:28" hidden="1" x14ac:dyDescent="0.2">
      <c r="A212" s="3" t="s">
        <v>18</v>
      </c>
      <c r="B212" s="3" t="s">
        <v>15</v>
      </c>
      <c r="C212" s="3" t="s">
        <v>15</v>
      </c>
      <c r="D212" s="3" t="s">
        <v>222</v>
      </c>
      <c r="E212" s="3" t="s">
        <v>36</v>
      </c>
      <c r="F212" s="3" t="s">
        <v>31</v>
      </c>
      <c r="G212" s="3"/>
      <c r="H212" s="3" t="s">
        <v>53</v>
      </c>
      <c r="I212" s="3" t="s">
        <v>54</v>
      </c>
      <c r="J212" s="3" t="s">
        <v>25</v>
      </c>
      <c r="K212" s="5">
        <v>3000</v>
      </c>
      <c r="L212" s="5">
        <v>2250</v>
      </c>
      <c r="M212" s="5">
        <v>3750</v>
      </c>
      <c r="N212" s="5">
        <v>3000</v>
      </c>
      <c r="O212" s="5">
        <v>2250</v>
      </c>
      <c r="P212" s="5">
        <v>3750</v>
      </c>
      <c r="Q212" s="5">
        <v>3000</v>
      </c>
      <c r="R212" s="5">
        <v>2250</v>
      </c>
      <c r="S212" s="5">
        <v>3750</v>
      </c>
      <c r="T212" s="5">
        <v>4000</v>
      </c>
      <c r="U212" s="5">
        <v>3000</v>
      </c>
      <c r="V212" s="5">
        <v>5000</v>
      </c>
      <c r="W212" s="5">
        <v>4000</v>
      </c>
      <c r="X212" s="5">
        <v>3000</v>
      </c>
      <c r="Y212" s="5">
        <v>5000</v>
      </c>
      <c r="Z212" s="5">
        <v>4000</v>
      </c>
      <c r="AA212" s="5">
        <v>3000</v>
      </c>
      <c r="AB212" s="5">
        <v>5000</v>
      </c>
    </row>
    <row r="213" spans="1:28" hidden="1" x14ac:dyDescent="0.2">
      <c r="A213" s="3" t="s">
        <v>18</v>
      </c>
      <c r="B213" s="3" t="s">
        <v>15</v>
      </c>
      <c r="C213" s="3" t="s">
        <v>15</v>
      </c>
      <c r="D213" s="3" t="s">
        <v>223</v>
      </c>
      <c r="E213" s="3" t="s">
        <v>36</v>
      </c>
      <c r="F213" s="3" t="s">
        <v>31</v>
      </c>
      <c r="G213" s="3"/>
      <c r="H213" s="3" t="s">
        <v>53</v>
      </c>
      <c r="I213" s="3" t="s">
        <v>54</v>
      </c>
      <c r="J213" s="3" t="s">
        <v>25</v>
      </c>
      <c r="K213" s="5">
        <v>3000</v>
      </c>
      <c r="L213" s="5">
        <v>2250</v>
      </c>
      <c r="M213" s="5">
        <v>3750</v>
      </c>
      <c r="N213" s="5">
        <v>3000</v>
      </c>
      <c r="O213" s="5">
        <v>2250</v>
      </c>
      <c r="P213" s="5">
        <v>3750</v>
      </c>
      <c r="Q213" s="5">
        <v>3000</v>
      </c>
      <c r="R213" s="5">
        <v>2250</v>
      </c>
      <c r="S213" s="5">
        <v>3750</v>
      </c>
      <c r="T213" s="5">
        <v>4000</v>
      </c>
      <c r="U213" s="5">
        <v>3000</v>
      </c>
      <c r="V213" s="5">
        <v>5000</v>
      </c>
      <c r="W213" s="5">
        <v>4000</v>
      </c>
      <c r="X213" s="5">
        <v>3000</v>
      </c>
      <c r="Y213" s="5">
        <v>5000</v>
      </c>
      <c r="Z213" s="5">
        <v>4000</v>
      </c>
      <c r="AA213" s="5">
        <v>3000</v>
      </c>
      <c r="AB213" s="5">
        <v>5000</v>
      </c>
    </row>
    <row r="214" spans="1:28" hidden="1" x14ac:dyDescent="0.2">
      <c r="A214" s="3" t="s">
        <v>18</v>
      </c>
      <c r="B214" s="3" t="s">
        <v>15</v>
      </c>
      <c r="C214" s="3" t="s">
        <v>15</v>
      </c>
      <c r="D214" s="3" t="s">
        <v>224</v>
      </c>
      <c r="E214" s="3" t="s">
        <v>36</v>
      </c>
      <c r="F214" s="3" t="s">
        <v>31</v>
      </c>
      <c r="G214" s="3"/>
      <c r="H214" s="3" t="s">
        <v>53</v>
      </c>
      <c r="I214" s="3" t="s">
        <v>54</v>
      </c>
      <c r="J214" s="3" t="s">
        <v>25</v>
      </c>
      <c r="K214" s="5">
        <v>3000</v>
      </c>
      <c r="L214" s="5">
        <v>2250</v>
      </c>
      <c r="M214" s="5">
        <v>3750</v>
      </c>
      <c r="N214" s="5">
        <v>3000</v>
      </c>
      <c r="O214" s="5">
        <v>2250</v>
      </c>
      <c r="P214" s="5">
        <v>3750</v>
      </c>
      <c r="Q214" s="5">
        <v>3000</v>
      </c>
      <c r="R214" s="5">
        <v>2250</v>
      </c>
      <c r="S214" s="5">
        <v>3750</v>
      </c>
      <c r="T214" s="5">
        <v>4000</v>
      </c>
      <c r="U214" s="5">
        <v>3000</v>
      </c>
      <c r="V214" s="5">
        <v>5000</v>
      </c>
      <c r="W214" s="5">
        <v>4000</v>
      </c>
      <c r="X214" s="5">
        <v>3000</v>
      </c>
      <c r="Y214" s="5">
        <v>5000</v>
      </c>
      <c r="Z214" s="5">
        <v>4000</v>
      </c>
      <c r="AA214" s="5">
        <v>3000</v>
      </c>
      <c r="AB214" s="5">
        <v>5000</v>
      </c>
    </row>
    <row r="215" spans="1:28" hidden="1" x14ac:dyDescent="0.2">
      <c r="A215" s="3" t="s">
        <v>18</v>
      </c>
      <c r="B215" s="3" t="s">
        <v>15</v>
      </c>
      <c r="C215" s="3" t="s">
        <v>15</v>
      </c>
      <c r="D215" s="3" t="s">
        <v>225</v>
      </c>
      <c r="E215" s="3" t="s">
        <v>36</v>
      </c>
      <c r="F215" s="3" t="s">
        <v>31</v>
      </c>
      <c r="G215" s="3"/>
      <c r="H215" s="3" t="s">
        <v>53</v>
      </c>
      <c r="I215" s="3" t="s">
        <v>54</v>
      </c>
      <c r="J215" s="3" t="s">
        <v>25</v>
      </c>
      <c r="K215" s="5">
        <v>3000</v>
      </c>
      <c r="L215" s="5">
        <v>2250</v>
      </c>
      <c r="M215" s="5">
        <v>3750</v>
      </c>
      <c r="N215" s="5">
        <v>3000</v>
      </c>
      <c r="O215" s="5">
        <v>2250</v>
      </c>
      <c r="P215" s="5">
        <v>3750</v>
      </c>
      <c r="Q215" s="5">
        <v>3000</v>
      </c>
      <c r="R215" s="5">
        <v>2250</v>
      </c>
      <c r="S215" s="5">
        <v>3750</v>
      </c>
      <c r="T215" s="5">
        <v>4000</v>
      </c>
      <c r="U215" s="5">
        <v>3000</v>
      </c>
      <c r="V215" s="5">
        <v>5000</v>
      </c>
      <c r="W215" s="5">
        <v>4000</v>
      </c>
      <c r="X215" s="5">
        <v>3000</v>
      </c>
      <c r="Y215" s="5">
        <v>5000</v>
      </c>
      <c r="Z215" s="5">
        <v>4000</v>
      </c>
      <c r="AA215" s="5">
        <v>3000</v>
      </c>
      <c r="AB215" s="5">
        <v>5000</v>
      </c>
    </row>
    <row r="216" spans="1:28" hidden="1" x14ac:dyDescent="0.2">
      <c r="A216" s="3" t="s">
        <v>18</v>
      </c>
      <c r="B216" s="3" t="s">
        <v>15</v>
      </c>
      <c r="C216" s="3" t="s">
        <v>15</v>
      </c>
      <c r="D216" s="3" t="s">
        <v>226</v>
      </c>
      <c r="E216" s="3" t="s">
        <v>36</v>
      </c>
      <c r="F216" s="3" t="s">
        <v>31</v>
      </c>
      <c r="G216" s="3"/>
      <c r="H216" s="3" t="s">
        <v>53</v>
      </c>
      <c r="I216" s="3" t="s">
        <v>54</v>
      </c>
      <c r="J216" s="3" t="s">
        <v>25</v>
      </c>
      <c r="K216" s="5">
        <v>3000</v>
      </c>
      <c r="L216" s="5">
        <v>2250</v>
      </c>
      <c r="M216" s="5">
        <v>3750</v>
      </c>
      <c r="N216" s="5">
        <v>3000</v>
      </c>
      <c r="O216" s="5">
        <v>2250</v>
      </c>
      <c r="P216" s="5">
        <v>3750</v>
      </c>
      <c r="Q216" s="5">
        <v>3000</v>
      </c>
      <c r="R216" s="5">
        <v>2250</v>
      </c>
      <c r="S216" s="5">
        <v>3750</v>
      </c>
      <c r="T216" s="5">
        <v>4000</v>
      </c>
      <c r="U216" s="5">
        <v>3000</v>
      </c>
      <c r="V216" s="5">
        <v>5000</v>
      </c>
      <c r="W216" s="5">
        <v>4000</v>
      </c>
      <c r="X216" s="5">
        <v>3000</v>
      </c>
      <c r="Y216" s="5">
        <v>5000</v>
      </c>
      <c r="Z216" s="5">
        <v>4000</v>
      </c>
      <c r="AA216" s="5">
        <v>3000</v>
      </c>
      <c r="AB216" s="5">
        <v>5000</v>
      </c>
    </row>
    <row r="217" spans="1:28" hidden="1" x14ac:dyDescent="0.2">
      <c r="A217" s="3" t="s">
        <v>18</v>
      </c>
      <c r="B217" s="3" t="s">
        <v>15</v>
      </c>
      <c r="C217" s="3" t="s">
        <v>15</v>
      </c>
      <c r="D217" s="3" t="s">
        <v>228</v>
      </c>
      <c r="E217" s="3" t="s">
        <v>36</v>
      </c>
      <c r="F217" s="3" t="s">
        <v>31</v>
      </c>
      <c r="G217" s="3"/>
      <c r="H217" s="3"/>
      <c r="I217" s="3" t="s">
        <v>54</v>
      </c>
      <c r="J217" s="3" t="s">
        <v>25</v>
      </c>
      <c r="K217" s="5">
        <v>1300</v>
      </c>
      <c r="L217" s="5">
        <v>1000</v>
      </c>
      <c r="M217" s="5">
        <v>1500</v>
      </c>
      <c r="N217" s="5">
        <v>1300</v>
      </c>
      <c r="O217" s="5">
        <v>1000</v>
      </c>
      <c r="P217" s="5">
        <v>1500</v>
      </c>
      <c r="Q217" s="5">
        <v>1300</v>
      </c>
      <c r="R217" s="5">
        <v>1000</v>
      </c>
      <c r="S217" s="5">
        <v>1500</v>
      </c>
      <c r="T217" s="5">
        <v>1300</v>
      </c>
      <c r="U217" s="5">
        <v>1000</v>
      </c>
      <c r="V217" s="5">
        <v>1500</v>
      </c>
      <c r="W217" s="5">
        <v>1300</v>
      </c>
      <c r="X217" s="5">
        <v>1000</v>
      </c>
      <c r="Y217" s="5">
        <v>1500</v>
      </c>
      <c r="Z217" s="5">
        <v>1300</v>
      </c>
      <c r="AA217" s="5">
        <v>1000</v>
      </c>
      <c r="AB217" s="5">
        <v>1500</v>
      </c>
    </row>
    <row r="218" spans="1:28" hidden="1" x14ac:dyDescent="0.2">
      <c r="A218" s="3" t="s">
        <v>18</v>
      </c>
      <c r="B218" s="3" t="s">
        <v>15</v>
      </c>
      <c r="C218" s="3" t="s">
        <v>15</v>
      </c>
      <c r="D218" s="3" t="s">
        <v>229</v>
      </c>
      <c r="E218" s="3" t="s">
        <v>36</v>
      </c>
      <c r="F218" s="3" t="s">
        <v>31</v>
      </c>
      <c r="G218" s="3"/>
      <c r="H218" s="3"/>
      <c r="I218" s="3" t="s">
        <v>54</v>
      </c>
      <c r="J218" s="3" t="s">
        <v>25</v>
      </c>
      <c r="K218" s="5">
        <f>AVERAGE(L218,M218)</f>
        <v>1150</v>
      </c>
      <c r="L218" s="5">
        <v>800</v>
      </c>
      <c r="M218" s="5">
        <v>1500</v>
      </c>
      <c r="N218" s="5">
        <f>AVERAGE(O218,P218)</f>
        <v>1150</v>
      </c>
      <c r="O218" s="5">
        <v>800</v>
      </c>
      <c r="P218" s="5">
        <v>1500</v>
      </c>
      <c r="Q218" s="5">
        <f>AVERAGE(R218,S218)</f>
        <v>1150</v>
      </c>
      <c r="R218" s="5">
        <v>800</v>
      </c>
      <c r="S218" s="5">
        <v>1500</v>
      </c>
      <c r="T218" s="5">
        <f>AVERAGE(U218,V218)</f>
        <v>1150</v>
      </c>
      <c r="U218" s="5">
        <v>800</v>
      </c>
      <c r="V218" s="5">
        <v>1500</v>
      </c>
      <c r="W218" s="5">
        <f>AVERAGE(X218,Y218)</f>
        <v>1150</v>
      </c>
      <c r="X218" s="5">
        <v>800</v>
      </c>
      <c r="Y218" s="5">
        <v>1500</v>
      </c>
      <c r="Z218" s="5">
        <f>AVERAGE(AA218,AB218)</f>
        <v>1150</v>
      </c>
      <c r="AA218" s="5">
        <v>800</v>
      </c>
      <c r="AB218" s="5">
        <v>1500</v>
      </c>
    </row>
    <row r="219" spans="1:28" hidden="1" x14ac:dyDescent="0.2">
      <c r="A219" s="3" t="s">
        <v>18</v>
      </c>
      <c r="B219" s="3" t="s">
        <v>15</v>
      </c>
      <c r="C219" s="3" t="s">
        <v>15</v>
      </c>
      <c r="D219" s="3" t="s">
        <v>230</v>
      </c>
      <c r="E219" s="3" t="s">
        <v>36</v>
      </c>
      <c r="F219" s="3" t="s">
        <v>31</v>
      </c>
      <c r="G219" s="3"/>
      <c r="H219" s="3"/>
      <c r="I219" s="3" t="s">
        <v>54</v>
      </c>
      <c r="J219" s="3" t="s">
        <v>25</v>
      </c>
      <c r="K219" s="5">
        <f>AVERAGE(L219,M219)</f>
        <v>3250</v>
      </c>
      <c r="L219" s="5">
        <v>2500</v>
      </c>
      <c r="M219" s="5">
        <v>4000</v>
      </c>
      <c r="N219" s="5">
        <f>AVERAGE(O219,P219)</f>
        <v>3250</v>
      </c>
      <c r="O219" s="5">
        <v>2500</v>
      </c>
      <c r="P219" s="5">
        <v>4000</v>
      </c>
      <c r="Q219" s="5">
        <f>AVERAGE(R219,S219)</f>
        <v>3250</v>
      </c>
      <c r="R219" s="5">
        <v>2500</v>
      </c>
      <c r="S219" s="5">
        <v>4000</v>
      </c>
      <c r="T219" s="5">
        <f>AVERAGE(U219,V219)</f>
        <v>3250</v>
      </c>
      <c r="U219" s="5">
        <v>2500</v>
      </c>
      <c r="V219" s="5">
        <v>4000</v>
      </c>
      <c r="W219" s="5">
        <f>AVERAGE(X219,Y219)</f>
        <v>3250</v>
      </c>
      <c r="X219" s="5">
        <v>2500</v>
      </c>
      <c r="Y219" s="5">
        <v>4000</v>
      </c>
      <c r="Z219" s="5">
        <f>AVERAGE(AA219,AB219)</f>
        <v>3250</v>
      </c>
      <c r="AA219" s="5">
        <v>2500</v>
      </c>
      <c r="AB219" s="5">
        <v>4000</v>
      </c>
    </row>
    <row r="220" spans="1:28" hidden="1" x14ac:dyDescent="0.2">
      <c r="A220" s="3" t="s">
        <v>17</v>
      </c>
      <c r="B220" s="3" t="s">
        <v>59</v>
      </c>
      <c r="C220" s="3" t="s">
        <v>56</v>
      </c>
      <c r="D220" s="3" t="s">
        <v>46</v>
      </c>
      <c r="E220" s="3" t="s">
        <v>34</v>
      </c>
      <c r="F220" s="10" t="s">
        <v>31</v>
      </c>
      <c r="G220" s="3" t="s">
        <v>29</v>
      </c>
      <c r="H220" s="3" t="s">
        <v>90</v>
      </c>
      <c r="I220" s="3"/>
      <c r="J220" s="3" t="s">
        <v>25</v>
      </c>
      <c r="K220" s="8">
        <v>0.75</v>
      </c>
      <c r="L220" s="8">
        <f>K220*0.95</f>
        <v>0.71249999999999991</v>
      </c>
      <c r="M220" s="8">
        <f>K220*1.05</f>
        <v>0.78750000000000009</v>
      </c>
      <c r="N220" s="8">
        <v>0.75</v>
      </c>
      <c r="O220" s="8">
        <f>N220*0.95</f>
        <v>0.71249999999999991</v>
      </c>
      <c r="P220" s="8">
        <f>N220*1.05</f>
        <v>0.78750000000000009</v>
      </c>
      <c r="Q220" s="8">
        <v>0.75</v>
      </c>
      <c r="R220" s="8">
        <f>Q220*0.95</f>
        <v>0.71249999999999991</v>
      </c>
      <c r="S220" s="8">
        <f>Q220*1.05</f>
        <v>0.78750000000000009</v>
      </c>
      <c r="T220" s="8">
        <v>0.75</v>
      </c>
      <c r="U220" s="8">
        <f t="shared" ref="U220" si="275">T220*0.95</f>
        <v>0.71249999999999991</v>
      </c>
      <c r="V220" s="8">
        <f t="shared" ref="V220" si="276">T220*1.05</f>
        <v>0.78750000000000009</v>
      </c>
      <c r="W220" s="8">
        <v>0.75</v>
      </c>
      <c r="X220" s="8">
        <f t="shared" ref="X220" si="277">W220*0.95</f>
        <v>0.71249999999999991</v>
      </c>
      <c r="Y220" s="8">
        <f t="shared" ref="Y220" si="278">W220*1.05</f>
        <v>0.78750000000000009</v>
      </c>
      <c r="Z220" s="8">
        <v>0.75</v>
      </c>
      <c r="AA220" s="8">
        <f t="shared" ref="AA220" si="279">Z220*0.95</f>
        <v>0.71249999999999991</v>
      </c>
      <c r="AB220" s="8">
        <f t="shared" ref="AB220" si="280">Z220*1.05</f>
        <v>0.78750000000000009</v>
      </c>
    </row>
    <row r="221" spans="1:28" hidden="1" x14ac:dyDescent="0.2">
      <c r="A221" s="3" t="s">
        <v>17</v>
      </c>
      <c r="B221" s="3" t="s">
        <v>59</v>
      </c>
      <c r="C221" s="3" t="s">
        <v>62</v>
      </c>
      <c r="D221" s="3" t="s">
        <v>46</v>
      </c>
      <c r="E221" s="3" t="s">
        <v>34</v>
      </c>
      <c r="F221" s="10" t="s">
        <v>31</v>
      </c>
      <c r="G221" s="3" t="s">
        <v>29</v>
      </c>
      <c r="H221" s="3" t="s">
        <v>90</v>
      </c>
      <c r="I221" s="3"/>
      <c r="J221" s="3" t="s">
        <v>25</v>
      </c>
      <c r="K221" s="8">
        <v>0.45</v>
      </c>
      <c r="L221" s="8">
        <f>K221*0.95</f>
        <v>0.42749999999999999</v>
      </c>
      <c r="M221" s="8">
        <f>K221*1.05</f>
        <v>0.47250000000000003</v>
      </c>
      <c r="N221" s="8">
        <v>0.45</v>
      </c>
      <c r="O221" s="8">
        <f>N221*0.95</f>
        <v>0.42749999999999999</v>
      </c>
      <c r="P221" s="8">
        <f>N221*1.05</f>
        <v>0.47250000000000003</v>
      </c>
      <c r="Q221" s="8">
        <v>0.45</v>
      </c>
      <c r="R221" s="8">
        <f>Q221*0.95</f>
        <v>0.42749999999999999</v>
      </c>
      <c r="S221" s="8">
        <f>Q221*1.05</f>
        <v>0.47250000000000003</v>
      </c>
      <c r="T221" s="8">
        <v>0.45</v>
      </c>
      <c r="U221" s="8">
        <f t="shared" ref="U221:U223" si="281">T221*0.95</f>
        <v>0.42749999999999999</v>
      </c>
      <c r="V221" s="8">
        <f t="shared" ref="V221:V223" si="282">T221*1.05</f>
        <v>0.47250000000000003</v>
      </c>
      <c r="W221" s="8">
        <v>0.45</v>
      </c>
      <c r="X221" s="8">
        <f t="shared" ref="X221:X223" si="283">W221*0.95</f>
        <v>0.42749999999999999</v>
      </c>
      <c r="Y221" s="8">
        <f t="shared" ref="Y221:Y223" si="284">W221*1.05</f>
        <v>0.47250000000000003</v>
      </c>
      <c r="Z221" s="8">
        <v>0.45</v>
      </c>
      <c r="AA221" s="8">
        <f t="shared" ref="AA221:AA223" si="285">Z221*0.95</f>
        <v>0.42749999999999999</v>
      </c>
      <c r="AB221" s="8">
        <f t="shared" ref="AB221:AB223" si="286">Z221*1.05</f>
        <v>0.47250000000000003</v>
      </c>
    </row>
    <row r="222" spans="1:28" hidden="1" x14ac:dyDescent="0.2">
      <c r="A222" s="3" t="s">
        <v>17</v>
      </c>
      <c r="B222" s="3" t="s">
        <v>59</v>
      </c>
      <c r="C222" s="3" t="s">
        <v>77</v>
      </c>
      <c r="D222" s="3" t="s">
        <v>46</v>
      </c>
      <c r="E222" s="3" t="s">
        <v>34</v>
      </c>
      <c r="F222" s="10" t="s">
        <v>31</v>
      </c>
      <c r="G222" s="3" t="s">
        <v>29</v>
      </c>
      <c r="H222" s="3" t="s">
        <v>90</v>
      </c>
      <c r="I222" s="3"/>
      <c r="J222" s="3" t="s">
        <v>25</v>
      </c>
      <c r="K222" s="8">
        <v>0.7</v>
      </c>
      <c r="L222" s="8">
        <f>K222*0.95</f>
        <v>0.66499999999999992</v>
      </c>
      <c r="M222" s="8">
        <f>K222*1.05</f>
        <v>0.73499999999999999</v>
      </c>
      <c r="N222" s="8">
        <v>0.7</v>
      </c>
      <c r="O222" s="8">
        <f>N222*0.95</f>
        <v>0.66499999999999992</v>
      </c>
      <c r="P222" s="8">
        <f>N222*1.05</f>
        <v>0.73499999999999999</v>
      </c>
      <c r="Q222" s="8">
        <v>0.7</v>
      </c>
      <c r="R222" s="8">
        <f>Q222*0.95</f>
        <v>0.66499999999999992</v>
      </c>
      <c r="S222" s="8">
        <f>Q222*1.05</f>
        <v>0.73499999999999999</v>
      </c>
      <c r="T222" s="8">
        <v>0.7</v>
      </c>
      <c r="U222" s="8">
        <f t="shared" si="281"/>
        <v>0.66499999999999992</v>
      </c>
      <c r="V222" s="8">
        <f t="shared" si="282"/>
        <v>0.73499999999999999</v>
      </c>
      <c r="W222" s="8">
        <v>0.7</v>
      </c>
      <c r="X222" s="8">
        <f t="shared" si="283"/>
        <v>0.66499999999999992</v>
      </c>
      <c r="Y222" s="8">
        <f t="shared" si="284"/>
        <v>0.73499999999999999</v>
      </c>
      <c r="Z222" s="8">
        <v>0.7</v>
      </c>
      <c r="AA222" s="8">
        <f t="shared" si="285"/>
        <v>0.66499999999999992</v>
      </c>
      <c r="AB222" s="8">
        <f t="shared" si="286"/>
        <v>0.73499999999999999</v>
      </c>
    </row>
    <row r="223" spans="1:28" hidden="1" x14ac:dyDescent="0.2">
      <c r="A223" s="3" t="s">
        <v>17</v>
      </c>
      <c r="B223" s="3" t="s">
        <v>59</v>
      </c>
      <c r="C223" s="3" t="s">
        <v>69</v>
      </c>
      <c r="D223" s="3" t="s">
        <v>46</v>
      </c>
      <c r="E223" s="3" t="s">
        <v>34</v>
      </c>
      <c r="F223" s="10" t="s">
        <v>31</v>
      </c>
      <c r="G223" s="3" t="s">
        <v>29</v>
      </c>
      <c r="H223" s="3" t="s">
        <v>90</v>
      </c>
      <c r="I223" s="3"/>
      <c r="J223" s="3" t="s">
        <v>25</v>
      </c>
      <c r="K223" s="8">
        <v>0.15</v>
      </c>
      <c r="L223" s="8">
        <f>K223*0.95</f>
        <v>0.14249999999999999</v>
      </c>
      <c r="M223" s="8">
        <f>K223*1.05</f>
        <v>0.1575</v>
      </c>
      <c r="N223" s="8">
        <v>0.15</v>
      </c>
      <c r="O223" s="8">
        <f>N223*0.95</f>
        <v>0.14249999999999999</v>
      </c>
      <c r="P223" s="8">
        <f>N223*1.05</f>
        <v>0.1575</v>
      </c>
      <c r="Q223" s="8">
        <v>0.15</v>
      </c>
      <c r="R223" s="8">
        <f>Q223*0.95</f>
        <v>0.14249999999999999</v>
      </c>
      <c r="S223" s="8">
        <f>Q223*1.05</f>
        <v>0.1575</v>
      </c>
      <c r="T223" s="8">
        <v>0.15</v>
      </c>
      <c r="U223" s="8">
        <f t="shared" si="281"/>
        <v>0.14249999999999999</v>
      </c>
      <c r="V223" s="8">
        <f t="shared" si="282"/>
        <v>0.1575</v>
      </c>
      <c r="W223" s="8">
        <v>0.15</v>
      </c>
      <c r="X223" s="8">
        <f t="shared" si="283"/>
        <v>0.14249999999999999</v>
      </c>
      <c r="Y223" s="8">
        <f t="shared" si="284"/>
        <v>0.1575</v>
      </c>
      <c r="Z223" s="8">
        <v>0.15</v>
      </c>
      <c r="AA223" s="8">
        <f t="shared" si="285"/>
        <v>0.14249999999999999</v>
      </c>
      <c r="AB223" s="8">
        <f t="shared" si="286"/>
        <v>0.1575</v>
      </c>
    </row>
  </sheetData>
  <autoFilter ref="A2:AB223" xr:uid="{00000000-0009-0000-0000-000000000000}">
    <filterColumn colId="3">
      <filters>
        <filter val="lifetime kilometers"/>
      </filters>
    </filterColumn>
  </autoFilter>
  <phoneticPr fontId="9" type="noConversion"/>
  <hyperlinks>
    <hyperlink ref="H115" r:id="rId1" xr:uid="{00000000-0004-0000-0000-000000000000}"/>
    <hyperlink ref="H120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2025-04-06T11:12:40Z</dcterms:modified>
</cp:coreProperties>
</file>