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i\Documents\GitHub\carculator_two_wheeler\dev\"/>
    </mc:Choice>
  </mc:AlternateContent>
  <xr:revisionPtr revIDLastSave="0" documentId="13_ncr:1_{ED654F33-BFE2-4E61-A35E-10A26B4F4EA7}" xr6:coauthVersionLast="47" xr6:coauthVersionMax="47" xr10:uidLastSave="{00000000-0000-0000-0000-000000000000}"/>
  <bookViews>
    <workbookView xWindow="-110" yWindow="-110" windowWidth="25820" windowHeight="14020" tabRatio="518" xr2:uid="{00000000-000D-0000-FFFF-FFFF00000000}"/>
  </bookViews>
  <sheets>
    <sheet name="Vehicle parameters" sheetId="22" r:id="rId1"/>
  </sheets>
  <definedNames>
    <definedName name="_xlnm._FilterDatabase" localSheetId="0" hidden="1">'Vehicle parameters'!$A$2:$AB$130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42" i="22" l="1"/>
  <c r="AA142" i="22"/>
  <c r="AB141" i="22"/>
  <c r="AA141" i="22"/>
  <c r="AB139" i="22"/>
  <c r="AA139" i="22"/>
  <c r="AB138" i="22"/>
  <c r="AA138" i="22"/>
  <c r="AB137" i="22"/>
  <c r="AA137" i="22"/>
  <c r="AB136" i="22"/>
  <c r="AA136" i="22"/>
  <c r="AB135" i="22"/>
  <c r="AA135" i="22"/>
  <c r="AB134" i="22"/>
  <c r="AA134" i="22"/>
  <c r="AB133" i="22"/>
  <c r="AA133" i="22"/>
  <c r="AB132" i="22"/>
  <c r="AA132" i="22"/>
  <c r="AB131" i="22"/>
  <c r="AA131" i="22"/>
  <c r="AB130" i="22"/>
  <c r="AA130" i="22"/>
  <c r="AB129" i="22"/>
  <c r="AA129" i="22"/>
  <c r="AB128" i="22"/>
  <c r="AA128" i="22"/>
  <c r="AB127" i="22"/>
  <c r="AA127" i="22"/>
  <c r="AB126" i="22"/>
  <c r="AA126" i="22"/>
  <c r="AB125" i="22"/>
  <c r="AA125" i="22"/>
  <c r="Y142" i="22"/>
  <c r="X142" i="22"/>
  <c r="Y141" i="22"/>
  <c r="X141" i="22"/>
  <c r="Y139" i="22"/>
  <c r="X139" i="22"/>
  <c r="Y138" i="22"/>
  <c r="X138" i="22"/>
  <c r="Y137" i="22"/>
  <c r="X137" i="22"/>
  <c r="Y136" i="22"/>
  <c r="X136" i="22"/>
  <c r="Y135" i="22"/>
  <c r="X135" i="22"/>
  <c r="Y134" i="22"/>
  <c r="X134" i="22"/>
  <c r="Y133" i="22"/>
  <c r="X133" i="22"/>
  <c r="Y132" i="22"/>
  <c r="X132" i="22"/>
  <c r="Y131" i="22"/>
  <c r="X131" i="22"/>
  <c r="Y130" i="22"/>
  <c r="X130" i="22"/>
  <c r="Y129" i="22"/>
  <c r="X129" i="22"/>
  <c r="Y128" i="22"/>
  <c r="X128" i="22"/>
  <c r="Y127" i="22"/>
  <c r="X127" i="22"/>
  <c r="Y126" i="22"/>
  <c r="X126" i="22"/>
  <c r="Y125" i="22"/>
  <c r="X125" i="22"/>
  <c r="V142" i="22"/>
  <c r="U142" i="22"/>
  <c r="V141" i="22"/>
  <c r="U141" i="22"/>
  <c r="V139" i="22"/>
  <c r="U139" i="22"/>
  <c r="V138" i="22"/>
  <c r="U138" i="22"/>
  <c r="V137" i="22"/>
  <c r="U137" i="22"/>
  <c r="V136" i="22"/>
  <c r="U136" i="22"/>
  <c r="V135" i="22"/>
  <c r="U135" i="22"/>
  <c r="V134" i="22"/>
  <c r="U134" i="22"/>
  <c r="V133" i="22"/>
  <c r="U133" i="22"/>
  <c r="V132" i="22"/>
  <c r="U132" i="22"/>
  <c r="V131" i="22"/>
  <c r="U131" i="22"/>
  <c r="V130" i="22"/>
  <c r="U130" i="22"/>
  <c r="V129" i="22"/>
  <c r="U129" i="22"/>
  <c r="V128" i="22"/>
  <c r="U128" i="22"/>
  <c r="V127" i="22"/>
  <c r="U127" i="22"/>
  <c r="V126" i="22"/>
  <c r="U126" i="22"/>
  <c r="V125" i="22"/>
  <c r="U125" i="22"/>
  <c r="S142" i="22"/>
  <c r="R142" i="22"/>
  <c r="S141" i="22"/>
  <c r="R141" i="22"/>
  <c r="S139" i="22"/>
  <c r="R139" i="22"/>
  <c r="S138" i="22"/>
  <c r="R138" i="22"/>
  <c r="S137" i="22"/>
  <c r="R137" i="22"/>
  <c r="S136" i="22"/>
  <c r="R136" i="22"/>
  <c r="S135" i="22"/>
  <c r="R135" i="22"/>
  <c r="S134" i="22"/>
  <c r="R134" i="22"/>
  <c r="S133" i="22"/>
  <c r="R133" i="22"/>
  <c r="S132" i="22"/>
  <c r="R132" i="22"/>
  <c r="S131" i="22"/>
  <c r="R131" i="22"/>
  <c r="S130" i="22"/>
  <c r="R130" i="22"/>
  <c r="S129" i="22"/>
  <c r="R129" i="22"/>
  <c r="S128" i="22"/>
  <c r="R128" i="22"/>
  <c r="S127" i="22"/>
  <c r="R127" i="22"/>
  <c r="S126" i="22"/>
  <c r="R126" i="22"/>
  <c r="S125" i="22"/>
  <c r="R125" i="22"/>
  <c r="P142" i="22"/>
  <c r="O142" i="22"/>
  <c r="P141" i="22"/>
  <c r="O141" i="22"/>
  <c r="P139" i="22"/>
  <c r="O139" i="22"/>
  <c r="P138" i="22"/>
  <c r="O138" i="22"/>
  <c r="P137" i="22"/>
  <c r="O137" i="22"/>
  <c r="P136" i="22"/>
  <c r="O136" i="22"/>
  <c r="P135" i="22"/>
  <c r="O135" i="22"/>
  <c r="P134" i="22"/>
  <c r="O134" i="22"/>
  <c r="P133" i="22"/>
  <c r="O133" i="22"/>
  <c r="P132" i="22"/>
  <c r="O132" i="22"/>
  <c r="P131" i="22"/>
  <c r="O131" i="22"/>
  <c r="P130" i="22"/>
  <c r="O130" i="22"/>
  <c r="P129" i="22"/>
  <c r="O129" i="22"/>
  <c r="P128" i="22"/>
  <c r="O128" i="22"/>
  <c r="P127" i="22"/>
  <c r="O127" i="22"/>
  <c r="P126" i="22"/>
  <c r="O126" i="22"/>
  <c r="P125" i="22"/>
  <c r="O125" i="22"/>
  <c r="M142" i="22"/>
  <c r="L142" i="22"/>
  <c r="M141" i="22"/>
  <c r="L141" i="22"/>
  <c r="M139" i="22"/>
  <c r="L139" i="22"/>
  <c r="M138" i="22"/>
  <c r="L138" i="22"/>
  <c r="M137" i="22"/>
  <c r="L137" i="22"/>
  <c r="M136" i="22"/>
  <c r="L136" i="22"/>
  <c r="M135" i="22"/>
  <c r="L135" i="22"/>
  <c r="M134" i="22"/>
  <c r="L134" i="22"/>
  <c r="M133" i="22"/>
  <c r="L133" i="22"/>
  <c r="M132" i="22"/>
  <c r="L132" i="22"/>
  <c r="M131" i="22"/>
  <c r="L131" i="22"/>
  <c r="M130" i="22"/>
  <c r="L130" i="22"/>
  <c r="M129" i="22"/>
  <c r="L129" i="22"/>
  <c r="M128" i="22"/>
  <c r="L128" i="22"/>
  <c r="M127" i="22"/>
  <c r="L127" i="22"/>
  <c r="M125" i="22"/>
  <c r="L125" i="22"/>
  <c r="M126" i="22"/>
  <c r="L126" i="22"/>
  <c r="Z138" i="22" l="1"/>
  <c r="Z137" i="22"/>
  <c r="Z134" i="22"/>
  <c r="Z132" i="22"/>
  <c r="Z133" i="22" s="1"/>
  <c r="Z131" i="22"/>
  <c r="W137" i="22"/>
  <c r="W138" i="22" s="1"/>
  <c r="W134" i="22"/>
  <c r="W131" i="22"/>
  <c r="T137" i="22"/>
  <c r="T138" i="22" s="1"/>
  <c r="T134" i="22"/>
  <c r="T131" i="22"/>
  <c r="Q137" i="22"/>
  <c r="Q138" i="22" s="1"/>
  <c r="Q134" i="22"/>
  <c r="Q135" i="22" s="1"/>
  <c r="Q131" i="22"/>
  <c r="Q132" i="22" s="1"/>
  <c r="N138" i="22"/>
  <c r="N137" i="22"/>
  <c r="N134" i="22"/>
  <c r="N132" i="22"/>
  <c r="N133" i="22" s="1"/>
  <c r="N131" i="22"/>
  <c r="K137" i="22"/>
  <c r="K138" i="22" s="1"/>
  <c r="K139" i="22" s="1"/>
  <c r="K131" i="22"/>
  <c r="K132" i="22" s="1"/>
  <c r="K133" i="22" s="1"/>
  <c r="K134" i="22"/>
  <c r="K135" i="22" s="1"/>
  <c r="K136" i="22" s="1"/>
  <c r="W132" i="22" l="1"/>
  <c r="W133" i="22" s="1"/>
  <c r="T132" i="22"/>
  <c r="T133" i="22" s="1"/>
  <c r="Z135" i="22"/>
  <c r="Z139" i="22"/>
  <c r="W135" i="22"/>
  <c r="W139" i="22"/>
  <c r="T139" i="22"/>
  <c r="T135" i="22"/>
  <c r="Q139" i="22"/>
  <c r="Q133" i="22"/>
  <c r="Q136" i="22"/>
  <c r="N135" i="22"/>
  <c r="N139" i="22"/>
  <c r="Z136" i="22" l="1"/>
  <c r="W136" i="22"/>
  <c r="T136" i="22"/>
  <c r="N136" i="22"/>
  <c r="AB75" i="22" l="1"/>
  <c r="AA75" i="22"/>
  <c r="Y75" i="22"/>
  <c r="X75" i="22"/>
  <c r="Z128" i="22"/>
  <c r="Z130" i="22" s="1"/>
  <c r="Z127" i="22"/>
  <c r="Z129" i="22" s="1"/>
  <c r="W128" i="22"/>
  <c r="W127" i="22"/>
  <c r="T128" i="22"/>
  <c r="T127" i="22"/>
  <c r="Q128" i="22"/>
  <c r="Q127" i="22"/>
  <c r="N128" i="22"/>
  <c r="N130" i="22" s="1"/>
  <c r="N127" i="22"/>
  <c r="K128" i="22"/>
  <c r="K127" i="22"/>
  <c r="T124" i="22"/>
  <c r="V124" i="22" s="1"/>
  <c r="S124" i="22"/>
  <c r="R124" i="22"/>
  <c r="P124" i="22"/>
  <c r="O124" i="22"/>
  <c r="M124" i="22"/>
  <c r="L124" i="22"/>
  <c r="AB123" i="22"/>
  <c r="AA123" i="22"/>
  <c r="Y123" i="22"/>
  <c r="X123" i="22"/>
  <c r="V123" i="22"/>
  <c r="U123" i="22"/>
  <c r="S123" i="22"/>
  <c r="R123" i="22"/>
  <c r="P123" i="22"/>
  <c r="O123" i="22"/>
  <c r="M123" i="22"/>
  <c r="L123" i="22"/>
  <c r="AB122" i="22"/>
  <c r="AA122" i="22"/>
  <c r="Y122" i="22"/>
  <c r="X122" i="22"/>
  <c r="V122" i="22"/>
  <c r="U122" i="22"/>
  <c r="S122" i="22"/>
  <c r="R122" i="22"/>
  <c r="P122" i="22"/>
  <c r="O122" i="22"/>
  <c r="M122" i="22"/>
  <c r="L122" i="22"/>
  <c r="S121" i="22"/>
  <c r="R121" i="22"/>
  <c r="P121" i="22"/>
  <c r="O121" i="22"/>
  <c r="M121" i="22"/>
  <c r="L121" i="22"/>
  <c r="AA118" i="22"/>
  <c r="X118" i="22"/>
  <c r="U118" i="22"/>
  <c r="R118" i="22"/>
  <c r="O118" i="22"/>
  <c r="T120" i="22"/>
  <c r="U120" i="22" s="1"/>
  <c r="T119" i="22"/>
  <c r="U119" i="22" s="1"/>
  <c r="L118" i="22"/>
  <c r="S120" i="22"/>
  <c r="R120" i="22"/>
  <c r="P120" i="22"/>
  <c r="O120" i="22"/>
  <c r="M120" i="22"/>
  <c r="L120" i="22"/>
  <c r="S119" i="22"/>
  <c r="R119" i="22"/>
  <c r="P119" i="22"/>
  <c r="O119" i="22"/>
  <c r="M119" i="22"/>
  <c r="L119" i="22"/>
  <c r="AB117" i="22"/>
  <c r="AA117" i="22"/>
  <c r="Y117" i="22"/>
  <c r="X117" i="22"/>
  <c r="V117" i="22"/>
  <c r="U117" i="22"/>
  <c r="S117" i="22"/>
  <c r="R117" i="22"/>
  <c r="P117" i="22"/>
  <c r="O117" i="22"/>
  <c r="M117" i="22"/>
  <c r="L117" i="22"/>
  <c r="AB116" i="22"/>
  <c r="AA116" i="22"/>
  <c r="Y116" i="22"/>
  <c r="X116" i="22"/>
  <c r="V116" i="22"/>
  <c r="U116" i="22"/>
  <c r="S116" i="22"/>
  <c r="R116" i="22"/>
  <c r="P116" i="22"/>
  <c r="O116" i="22"/>
  <c r="M116" i="22"/>
  <c r="L116" i="22"/>
  <c r="AB115" i="22"/>
  <c r="AA115" i="22"/>
  <c r="Y115" i="22"/>
  <c r="X115" i="22"/>
  <c r="V115" i="22"/>
  <c r="U115" i="22"/>
  <c r="S115" i="22"/>
  <c r="R115" i="22"/>
  <c r="P115" i="22"/>
  <c r="O115" i="22"/>
  <c r="M115" i="22"/>
  <c r="L115" i="22"/>
  <c r="AB114" i="22"/>
  <c r="AA114" i="22"/>
  <c r="Y114" i="22"/>
  <c r="X114" i="22"/>
  <c r="V114" i="22"/>
  <c r="U114" i="22"/>
  <c r="S114" i="22"/>
  <c r="R114" i="22"/>
  <c r="P114" i="22"/>
  <c r="O114" i="22"/>
  <c r="M114" i="22"/>
  <c r="L114" i="22"/>
  <c r="AB113" i="22"/>
  <c r="AA113" i="22"/>
  <c r="Y113" i="22"/>
  <c r="X113" i="22"/>
  <c r="V113" i="22"/>
  <c r="U113" i="22"/>
  <c r="S113" i="22"/>
  <c r="R113" i="22"/>
  <c r="P113" i="22"/>
  <c r="O113" i="22"/>
  <c r="L113" i="22"/>
  <c r="M113" i="22"/>
  <c r="AB104" i="22"/>
  <c r="AA104" i="22"/>
  <c r="Y104" i="22"/>
  <c r="X104" i="22"/>
  <c r="V104" i="22"/>
  <c r="U104" i="22"/>
  <c r="S104" i="22"/>
  <c r="R104" i="22"/>
  <c r="P104" i="22"/>
  <c r="O104" i="22"/>
  <c r="M104" i="22"/>
  <c r="L104" i="22"/>
  <c r="AB112" i="22"/>
  <c r="AA112" i="22"/>
  <c r="Y112" i="22"/>
  <c r="X112" i="22"/>
  <c r="V112" i="22"/>
  <c r="U112" i="22"/>
  <c r="S112" i="22"/>
  <c r="R112" i="22"/>
  <c r="P112" i="22"/>
  <c r="O112" i="22"/>
  <c r="M112" i="22"/>
  <c r="L112" i="22"/>
  <c r="AB108" i="22"/>
  <c r="AA108" i="22"/>
  <c r="Y108" i="22"/>
  <c r="X108" i="22"/>
  <c r="V108" i="22"/>
  <c r="U108" i="22"/>
  <c r="S108" i="22"/>
  <c r="R108" i="22"/>
  <c r="P108" i="22"/>
  <c r="O108" i="22"/>
  <c r="M108" i="22"/>
  <c r="L108" i="22"/>
  <c r="AB102" i="22"/>
  <c r="AA102" i="22"/>
  <c r="Y102" i="22"/>
  <c r="X102" i="22"/>
  <c r="V102" i="22"/>
  <c r="U102" i="22"/>
  <c r="S102" i="22"/>
  <c r="R102" i="22"/>
  <c r="P102" i="22"/>
  <c r="O102" i="22"/>
  <c r="M102" i="22"/>
  <c r="L102" i="22"/>
  <c r="AB111" i="22"/>
  <c r="AA111" i="22"/>
  <c r="Y111" i="22"/>
  <c r="X111" i="22"/>
  <c r="V111" i="22"/>
  <c r="U111" i="22"/>
  <c r="S111" i="22"/>
  <c r="R111" i="22"/>
  <c r="P111" i="22"/>
  <c r="O111" i="22"/>
  <c r="M111" i="22"/>
  <c r="L111" i="22"/>
  <c r="AB107" i="22"/>
  <c r="AA107" i="22"/>
  <c r="Y107" i="22"/>
  <c r="X107" i="22"/>
  <c r="V107" i="22"/>
  <c r="U107" i="22"/>
  <c r="S107" i="22"/>
  <c r="R107" i="22"/>
  <c r="P107" i="22"/>
  <c r="O107" i="22"/>
  <c r="M107" i="22"/>
  <c r="L107" i="22"/>
  <c r="AB106" i="22"/>
  <c r="AA106" i="22"/>
  <c r="Y106" i="22"/>
  <c r="X106" i="22"/>
  <c r="V106" i="22"/>
  <c r="U106" i="22"/>
  <c r="S106" i="22"/>
  <c r="R106" i="22"/>
  <c r="P106" i="22"/>
  <c r="O106" i="22"/>
  <c r="M106" i="22"/>
  <c r="L106" i="22"/>
  <c r="AB110" i="22"/>
  <c r="AA110" i="22"/>
  <c r="Y110" i="22"/>
  <c r="X110" i="22"/>
  <c r="V110" i="22"/>
  <c r="U110" i="22"/>
  <c r="S110" i="22"/>
  <c r="R110" i="22"/>
  <c r="P110" i="22"/>
  <c r="O110" i="22"/>
  <c r="M110" i="22"/>
  <c r="L110" i="22"/>
  <c r="AB109" i="22"/>
  <c r="AA109" i="22"/>
  <c r="Y109" i="22"/>
  <c r="X109" i="22"/>
  <c r="V109" i="22"/>
  <c r="U109" i="22"/>
  <c r="S109" i="22"/>
  <c r="R109" i="22"/>
  <c r="P109" i="22"/>
  <c r="O109" i="22"/>
  <c r="M109" i="22"/>
  <c r="L109" i="22"/>
  <c r="AB105" i="22"/>
  <c r="AA105" i="22"/>
  <c r="Y105" i="22"/>
  <c r="X105" i="22"/>
  <c r="V105" i="22"/>
  <c r="U105" i="22"/>
  <c r="S105" i="22"/>
  <c r="R105" i="22"/>
  <c r="P105" i="22"/>
  <c r="O105" i="22"/>
  <c r="M105" i="22"/>
  <c r="L105" i="22"/>
  <c r="AB103" i="22"/>
  <c r="AA103" i="22"/>
  <c r="Y103" i="22"/>
  <c r="X103" i="22"/>
  <c r="V103" i="22"/>
  <c r="U103" i="22"/>
  <c r="S103" i="22"/>
  <c r="R103" i="22"/>
  <c r="P103" i="22"/>
  <c r="O103" i="22"/>
  <c r="M103" i="22"/>
  <c r="L103" i="22"/>
  <c r="AB101" i="22"/>
  <c r="AA101" i="22"/>
  <c r="Y101" i="22"/>
  <c r="X101" i="22"/>
  <c r="V101" i="22"/>
  <c r="U101" i="22"/>
  <c r="S101" i="22"/>
  <c r="R101" i="22"/>
  <c r="P101" i="22"/>
  <c r="O101" i="22"/>
  <c r="M101" i="22"/>
  <c r="L101" i="22"/>
  <c r="AB99" i="22"/>
  <c r="AA99" i="22"/>
  <c r="Z99" i="22"/>
  <c r="Y99" i="22"/>
  <c r="X99" i="22"/>
  <c r="W99" i="22"/>
  <c r="AB94" i="22"/>
  <c r="AA94" i="22"/>
  <c r="Z94" i="22"/>
  <c r="Y94" i="22"/>
  <c r="X94" i="22"/>
  <c r="W94" i="22"/>
  <c r="AB93" i="22"/>
  <c r="AA93" i="22"/>
  <c r="Y93" i="22"/>
  <c r="X93" i="22"/>
  <c r="V93" i="22"/>
  <c r="U93" i="22"/>
  <c r="S93" i="22"/>
  <c r="R93" i="22"/>
  <c r="P93" i="22"/>
  <c r="O93" i="22"/>
  <c r="M93" i="22"/>
  <c r="L93" i="22"/>
  <c r="AB92" i="22"/>
  <c r="AA92" i="22"/>
  <c r="Y92" i="22"/>
  <c r="X92" i="22"/>
  <c r="V92" i="22"/>
  <c r="U92" i="22"/>
  <c r="S92" i="22"/>
  <c r="R92" i="22"/>
  <c r="P92" i="22"/>
  <c r="O92" i="22"/>
  <c r="M92" i="22"/>
  <c r="L92" i="22"/>
  <c r="AB91" i="22"/>
  <c r="AA91" i="22"/>
  <c r="Y91" i="22"/>
  <c r="X91" i="22"/>
  <c r="V91" i="22"/>
  <c r="U91" i="22"/>
  <c r="S91" i="22"/>
  <c r="R91" i="22"/>
  <c r="P91" i="22"/>
  <c r="O91" i="22"/>
  <c r="M91" i="22"/>
  <c r="L91" i="22"/>
  <c r="AB90" i="22"/>
  <c r="AA90" i="22"/>
  <c r="Y90" i="22"/>
  <c r="X90" i="22"/>
  <c r="V90" i="22"/>
  <c r="U90" i="22"/>
  <c r="S90" i="22"/>
  <c r="R90" i="22"/>
  <c r="P90" i="22"/>
  <c r="O90" i="22"/>
  <c r="M90" i="22"/>
  <c r="L90" i="22"/>
  <c r="AB89" i="22"/>
  <c r="AA89" i="22"/>
  <c r="Z89" i="22"/>
  <c r="Y89" i="22"/>
  <c r="X89" i="22"/>
  <c r="W89" i="22"/>
  <c r="AB87" i="22"/>
  <c r="AA87" i="22"/>
  <c r="Y87" i="22"/>
  <c r="X87" i="22"/>
  <c r="V87" i="22"/>
  <c r="U87" i="22"/>
  <c r="S87" i="22"/>
  <c r="R87" i="22"/>
  <c r="P87" i="22"/>
  <c r="O87" i="22"/>
  <c r="M87" i="22"/>
  <c r="L87" i="22"/>
  <c r="AA84" i="22"/>
  <c r="AB84" i="22"/>
  <c r="X84" i="22"/>
  <c r="Y84" i="22"/>
  <c r="U84" i="22"/>
  <c r="V84" i="22"/>
  <c r="S84" i="22"/>
  <c r="R84" i="22"/>
  <c r="P84" i="22"/>
  <c r="O84" i="22"/>
  <c r="L84" i="22"/>
  <c r="M84" i="22"/>
  <c r="AA83" i="22"/>
  <c r="AB83" i="22"/>
  <c r="X83" i="22"/>
  <c r="Y83" i="22"/>
  <c r="U83" i="22"/>
  <c r="V83" i="22"/>
  <c r="S83" i="22"/>
  <c r="R83" i="22"/>
  <c r="P83" i="22"/>
  <c r="O83" i="22"/>
  <c r="L83" i="22"/>
  <c r="M83" i="22"/>
  <c r="AA82" i="22"/>
  <c r="AB82" i="22"/>
  <c r="X82" i="22"/>
  <c r="Y82" i="22"/>
  <c r="U82" i="22"/>
  <c r="V82" i="22"/>
  <c r="S82" i="22"/>
  <c r="R82" i="22"/>
  <c r="P82" i="22"/>
  <c r="O82" i="22"/>
  <c r="L82" i="22"/>
  <c r="M82" i="22"/>
  <c r="AA81" i="22"/>
  <c r="AB81" i="22"/>
  <c r="X81" i="22"/>
  <c r="Y81" i="22"/>
  <c r="U81" i="22"/>
  <c r="V81" i="22"/>
  <c r="R81" i="22"/>
  <c r="S81" i="22"/>
  <c r="O81" i="22"/>
  <c r="P81" i="22"/>
  <c r="L81" i="22"/>
  <c r="M81" i="22"/>
  <c r="AB80" i="22"/>
  <c r="AA80" i="22"/>
  <c r="Y80" i="22"/>
  <c r="X80" i="22"/>
  <c r="V80" i="22"/>
  <c r="U80" i="22"/>
  <c r="S80" i="22"/>
  <c r="R80" i="22"/>
  <c r="P80" i="22"/>
  <c r="O80" i="22"/>
  <c r="M80" i="22"/>
  <c r="L80" i="22"/>
  <c r="AB79" i="22"/>
  <c r="AA79" i="22"/>
  <c r="Y79" i="22"/>
  <c r="X79" i="22"/>
  <c r="V79" i="22"/>
  <c r="U79" i="22"/>
  <c r="S79" i="22"/>
  <c r="R79" i="22"/>
  <c r="P79" i="22"/>
  <c r="O79" i="22"/>
  <c r="M79" i="22"/>
  <c r="L79" i="22"/>
  <c r="AB78" i="22"/>
  <c r="AA78" i="22"/>
  <c r="Y78" i="22"/>
  <c r="X78" i="22"/>
  <c r="V78" i="22"/>
  <c r="U78" i="22"/>
  <c r="S78" i="22"/>
  <c r="R78" i="22"/>
  <c r="P78" i="22"/>
  <c r="O78" i="22"/>
  <c r="M78" i="22"/>
  <c r="L78" i="22"/>
  <c r="AB77" i="22"/>
  <c r="AA77" i="22"/>
  <c r="Y77" i="22"/>
  <c r="X77" i="22"/>
  <c r="V77" i="22"/>
  <c r="U77" i="22"/>
  <c r="S77" i="22"/>
  <c r="R77" i="22"/>
  <c r="P77" i="22"/>
  <c r="O77" i="22"/>
  <c r="L77" i="22"/>
  <c r="M77" i="22"/>
  <c r="AB76" i="22"/>
  <c r="AA76" i="22"/>
  <c r="Y76" i="22"/>
  <c r="X76" i="22"/>
  <c r="V76" i="22"/>
  <c r="U76" i="22"/>
  <c r="S76" i="22"/>
  <c r="R76" i="22"/>
  <c r="P76" i="22"/>
  <c r="O76" i="22"/>
  <c r="L76" i="22"/>
  <c r="M76" i="22"/>
  <c r="V75" i="22"/>
  <c r="U75" i="22"/>
  <c r="S75" i="22"/>
  <c r="R75" i="22"/>
  <c r="P75" i="22"/>
  <c r="O75" i="22"/>
  <c r="M75" i="22"/>
  <c r="L75" i="22"/>
  <c r="AB74" i="22"/>
  <c r="AA74" i="22"/>
  <c r="Y74" i="22"/>
  <c r="X74" i="22"/>
  <c r="V74" i="22"/>
  <c r="U74" i="22"/>
  <c r="S74" i="22"/>
  <c r="R74" i="22"/>
  <c r="P74" i="22"/>
  <c r="O74" i="22"/>
  <c r="M74" i="22"/>
  <c r="L74" i="22"/>
  <c r="AB73" i="22"/>
  <c r="AA73" i="22"/>
  <c r="Y73" i="22"/>
  <c r="X73" i="22"/>
  <c r="V73" i="22"/>
  <c r="U73" i="22"/>
  <c r="S73" i="22"/>
  <c r="R73" i="22"/>
  <c r="P73" i="22"/>
  <c r="O73" i="22"/>
  <c r="M73" i="22"/>
  <c r="L73" i="22"/>
  <c r="AB72" i="22"/>
  <c r="AA72" i="22"/>
  <c r="Y72" i="22"/>
  <c r="X72" i="22"/>
  <c r="V72" i="22"/>
  <c r="U72" i="22"/>
  <c r="S72" i="22"/>
  <c r="R72" i="22"/>
  <c r="P72" i="22"/>
  <c r="O72" i="22"/>
  <c r="M72" i="22"/>
  <c r="L72" i="22"/>
  <c r="AB71" i="22"/>
  <c r="AA71" i="22"/>
  <c r="Y71" i="22"/>
  <c r="X71" i="22"/>
  <c r="V71" i="22"/>
  <c r="U71" i="22"/>
  <c r="S71" i="22"/>
  <c r="R71" i="22"/>
  <c r="P71" i="22"/>
  <c r="O71" i="22"/>
  <c r="M71" i="22"/>
  <c r="L71" i="22"/>
  <c r="AB70" i="22"/>
  <c r="AA70" i="22"/>
  <c r="Y70" i="22"/>
  <c r="X70" i="22"/>
  <c r="V70" i="22"/>
  <c r="U70" i="22"/>
  <c r="S70" i="22"/>
  <c r="R70" i="22"/>
  <c r="P70" i="22"/>
  <c r="O70" i="22"/>
  <c r="M70" i="22"/>
  <c r="L70" i="22"/>
  <c r="AB69" i="22"/>
  <c r="AA69" i="22"/>
  <c r="Y69" i="22"/>
  <c r="X69" i="22"/>
  <c r="V69" i="22"/>
  <c r="U69" i="22"/>
  <c r="S69" i="22"/>
  <c r="R69" i="22"/>
  <c r="P69" i="22"/>
  <c r="O69" i="22"/>
  <c r="M69" i="22"/>
  <c r="L69" i="22"/>
  <c r="AB68" i="22"/>
  <c r="AA68" i="22"/>
  <c r="Y68" i="22"/>
  <c r="X68" i="22"/>
  <c r="V68" i="22"/>
  <c r="U68" i="22"/>
  <c r="S68" i="22"/>
  <c r="R68" i="22"/>
  <c r="P68" i="22"/>
  <c r="O68" i="22"/>
  <c r="M68" i="22"/>
  <c r="L68" i="22"/>
  <c r="AB67" i="22"/>
  <c r="AA67" i="22"/>
  <c r="Y67" i="22"/>
  <c r="X67" i="22"/>
  <c r="V67" i="22"/>
  <c r="U67" i="22"/>
  <c r="S67" i="22"/>
  <c r="R67" i="22"/>
  <c r="P67" i="22"/>
  <c r="O67" i="22"/>
  <c r="M67" i="22"/>
  <c r="L67" i="22"/>
  <c r="AB66" i="22"/>
  <c r="AA66" i="22"/>
  <c r="AB65" i="22"/>
  <c r="AA65" i="22"/>
  <c r="AB64" i="22"/>
  <c r="AA64" i="22"/>
  <c r="Y66" i="22"/>
  <c r="X66" i="22"/>
  <c r="Y65" i="22"/>
  <c r="X65" i="22"/>
  <c r="Y64" i="22"/>
  <c r="X64" i="22"/>
  <c r="V66" i="22"/>
  <c r="U66" i="22"/>
  <c r="V65" i="22"/>
  <c r="U65" i="22"/>
  <c r="V64" i="22"/>
  <c r="U64" i="22"/>
  <c r="S66" i="22"/>
  <c r="R66" i="22"/>
  <c r="S65" i="22"/>
  <c r="R65" i="22"/>
  <c r="S64" i="22"/>
  <c r="R64" i="22"/>
  <c r="P66" i="22"/>
  <c r="O66" i="22"/>
  <c r="P65" i="22"/>
  <c r="O65" i="22"/>
  <c r="P64" i="22"/>
  <c r="O64" i="22"/>
  <c r="M66" i="22"/>
  <c r="L66" i="22"/>
  <c r="M65" i="22"/>
  <c r="L65" i="22"/>
  <c r="M64" i="22"/>
  <c r="L64" i="22"/>
  <c r="AB63" i="22"/>
  <c r="AA63" i="22"/>
  <c r="Y63" i="22"/>
  <c r="X63" i="22"/>
  <c r="V63" i="22"/>
  <c r="U63" i="22"/>
  <c r="S63" i="22"/>
  <c r="R63" i="22"/>
  <c r="P63" i="22"/>
  <c r="O63" i="22"/>
  <c r="M63" i="22"/>
  <c r="L63" i="22"/>
  <c r="AB62" i="22"/>
  <c r="AA62" i="22"/>
  <c r="Y62" i="22"/>
  <c r="X62" i="22"/>
  <c r="V62" i="22"/>
  <c r="U62" i="22"/>
  <c r="S62" i="22"/>
  <c r="R62" i="22"/>
  <c r="P62" i="22"/>
  <c r="O62" i="22"/>
  <c r="M62" i="22"/>
  <c r="L62" i="22"/>
  <c r="AB61" i="22"/>
  <c r="AA61" i="22"/>
  <c r="Y61" i="22"/>
  <c r="X61" i="22"/>
  <c r="V61" i="22"/>
  <c r="U61" i="22"/>
  <c r="S61" i="22"/>
  <c r="R61" i="22"/>
  <c r="P61" i="22"/>
  <c r="O61" i="22"/>
  <c r="M61" i="22"/>
  <c r="L61" i="22"/>
  <c r="AB60" i="22"/>
  <c r="AA60" i="22"/>
  <c r="Y60" i="22"/>
  <c r="X60" i="22"/>
  <c r="V60" i="22"/>
  <c r="U60" i="22"/>
  <c r="S60" i="22"/>
  <c r="R60" i="22"/>
  <c r="P60" i="22"/>
  <c r="O60" i="22"/>
  <c r="M60" i="22"/>
  <c r="L60" i="22"/>
  <c r="AB59" i="22"/>
  <c r="AA59" i="22"/>
  <c r="Y59" i="22"/>
  <c r="X59" i="22"/>
  <c r="V59" i="22"/>
  <c r="U59" i="22"/>
  <c r="S59" i="22"/>
  <c r="R59" i="22"/>
  <c r="P59" i="22"/>
  <c r="O59" i="22"/>
  <c r="M59" i="22"/>
  <c r="L59" i="22"/>
  <c r="AB58" i="22"/>
  <c r="AA58" i="22"/>
  <c r="Y58" i="22"/>
  <c r="X58" i="22"/>
  <c r="V58" i="22"/>
  <c r="U58" i="22"/>
  <c r="S58" i="22"/>
  <c r="R58" i="22"/>
  <c r="P58" i="22"/>
  <c r="O58" i="22"/>
  <c r="M58" i="22"/>
  <c r="L58" i="22"/>
  <c r="AB57" i="22"/>
  <c r="AA57" i="22"/>
  <c r="Y57" i="22"/>
  <c r="X57" i="22"/>
  <c r="V57" i="22"/>
  <c r="U57" i="22"/>
  <c r="S57" i="22"/>
  <c r="R57" i="22"/>
  <c r="P57" i="22"/>
  <c r="O57" i="22"/>
  <c r="M57" i="22"/>
  <c r="L57" i="22"/>
  <c r="AB56" i="22"/>
  <c r="AA56" i="22"/>
  <c r="Y56" i="22"/>
  <c r="X56" i="22"/>
  <c r="V56" i="22"/>
  <c r="U56" i="22"/>
  <c r="S56" i="22"/>
  <c r="R56" i="22"/>
  <c r="P56" i="22"/>
  <c r="O56" i="22"/>
  <c r="M56" i="22"/>
  <c r="L56" i="22"/>
  <c r="Z54" i="22"/>
  <c r="AB54" i="22" s="1"/>
  <c r="W54" i="22"/>
  <c r="X54" i="22" s="1"/>
  <c r="T54" i="22"/>
  <c r="U54" i="22" s="1"/>
  <c r="Q54" i="22"/>
  <c r="R54" i="22" s="1"/>
  <c r="N54" i="22"/>
  <c r="P54" i="22" s="1"/>
  <c r="Z53" i="22"/>
  <c r="AA53" i="22" s="1"/>
  <c r="W53" i="22"/>
  <c r="Y53" i="22" s="1"/>
  <c r="T53" i="22"/>
  <c r="V53" i="22" s="1"/>
  <c r="Q53" i="22"/>
  <c r="S53" i="22" s="1"/>
  <c r="N53" i="22"/>
  <c r="O53" i="22" s="1"/>
  <c r="Z52" i="22"/>
  <c r="AB52" i="22" s="1"/>
  <c r="W52" i="22"/>
  <c r="X52" i="22" s="1"/>
  <c r="T52" i="22"/>
  <c r="V52" i="22" s="1"/>
  <c r="Q52" i="22"/>
  <c r="R52" i="22" s="1"/>
  <c r="N52" i="22"/>
  <c r="O52" i="22" s="1"/>
  <c r="Z51" i="22"/>
  <c r="AA51" i="22" s="1"/>
  <c r="W51" i="22"/>
  <c r="Y51" i="22" s="1"/>
  <c r="T51" i="22"/>
  <c r="U51" i="22" s="1"/>
  <c r="Q51" i="22"/>
  <c r="S51" i="22" s="1"/>
  <c r="N51" i="22"/>
  <c r="O51" i="22" s="1"/>
  <c r="Z50" i="22"/>
  <c r="AB50" i="22" s="1"/>
  <c r="W50" i="22"/>
  <c r="X50" i="22" s="1"/>
  <c r="T50" i="22"/>
  <c r="V50" i="22" s="1"/>
  <c r="Q50" i="22"/>
  <c r="S50" i="22" s="1"/>
  <c r="N50" i="22"/>
  <c r="P50" i="22" s="1"/>
  <c r="Z49" i="22"/>
  <c r="AA49" i="22" s="1"/>
  <c r="W49" i="22"/>
  <c r="Y49" i="22" s="1"/>
  <c r="T49" i="22"/>
  <c r="U49" i="22" s="1"/>
  <c r="Q49" i="22"/>
  <c r="S49" i="22" s="1"/>
  <c r="N49" i="22"/>
  <c r="O49" i="22" s="1"/>
  <c r="Z48" i="22"/>
  <c r="AB48" i="22" s="1"/>
  <c r="W48" i="22"/>
  <c r="Y48" i="22" s="1"/>
  <c r="T48" i="22"/>
  <c r="V48" i="22" s="1"/>
  <c r="Q48" i="22"/>
  <c r="R48" i="22" s="1"/>
  <c r="N48" i="22"/>
  <c r="O48" i="22" s="1"/>
  <c r="Z47" i="22"/>
  <c r="AA47" i="22" s="1"/>
  <c r="W47" i="22"/>
  <c r="Y47" i="22" s="1"/>
  <c r="T47" i="22"/>
  <c r="U47" i="22" s="1"/>
  <c r="Q47" i="22"/>
  <c r="S47" i="22" s="1"/>
  <c r="N47" i="22"/>
  <c r="P47" i="22" s="1"/>
  <c r="Z46" i="22"/>
  <c r="AB46" i="22" s="1"/>
  <c r="W46" i="22"/>
  <c r="X46" i="22" s="1"/>
  <c r="T46" i="22"/>
  <c r="V46" i="22" s="1"/>
  <c r="Q46" i="22"/>
  <c r="R46" i="22" s="1"/>
  <c r="N46" i="22"/>
  <c r="P46" i="22" s="1"/>
  <c r="Z45" i="22"/>
  <c r="AA45" i="22" s="1"/>
  <c r="W45" i="22"/>
  <c r="Y45" i="22" s="1"/>
  <c r="T45" i="22"/>
  <c r="V45" i="22" s="1"/>
  <c r="Q45" i="22"/>
  <c r="S45" i="22" s="1"/>
  <c r="N45" i="22"/>
  <c r="P45" i="22" s="1"/>
  <c r="Z44" i="22"/>
  <c r="AA44" i="22" s="1"/>
  <c r="W44" i="22"/>
  <c r="X44" i="22" s="1"/>
  <c r="T44" i="22"/>
  <c r="V44" i="22" s="1"/>
  <c r="Q44" i="22"/>
  <c r="S44" i="22" s="1"/>
  <c r="N44" i="22"/>
  <c r="O44" i="22" s="1"/>
  <c r="K54" i="22"/>
  <c r="L54" i="22" s="1"/>
  <c r="K52" i="22"/>
  <c r="L52" i="22" s="1"/>
  <c r="K50" i="22"/>
  <c r="M50" i="22" s="1"/>
  <c r="K53" i="22"/>
  <c r="M53" i="22" s="1"/>
  <c r="K51" i="22"/>
  <c r="M51" i="22" s="1"/>
  <c r="K49" i="22"/>
  <c r="M49" i="22" s="1"/>
  <c r="K48" i="22"/>
  <c r="L48" i="22" s="1"/>
  <c r="K46" i="22"/>
  <c r="M46" i="22" s="1"/>
  <c r="K47" i="22"/>
  <c r="M47" i="22" s="1"/>
  <c r="K45" i="22"/>
  <c r="M45" i="22" s="1"/>
  <c r="K44" i="22"/>
  <c r="M44" i="22" s="1"/>
  <c r="Z43" i="22"/>
  <c r="AB43" i="22" s="1"/>
  <c r="W43" i="22"/>
  <c r="X43" i="22" s="1"/>
  <c r="T43" i="22"/>
  <c r="V43" i="22" s="1"/>
  <c r="Q43" i="22"/>
  <c r="S43" i="22" s="1"/>
  <c r="N43" i="22"/>
  <c r="P43" i="22" s="1"/>
  <c r="K43" i="22"/>
  <c r="L43" i="22" s="1"/>
  <c r="Z42" i="22"/>
  <c r="AB42" i="22" s="1"/>
  <c r="W42" i="22"/>
  <c r="X42" i="22" s="1"/>
  <c r="T42" i="22"/>
  <c r="V42" i="22" s="1"/>
  <c r="Q42" i="22"/>
  <c r="S42" i="22" s="1"/>
  <c r="N42" i="22"/>
  <c r="P42" i="22" s="1"/>
  <c r="K42" i="22"/>
  <c r="M42" i="22" s="1"/>
  <c r="Z41" i="22"/>
  <c r="AB41" i="22" s="1"/>
  <c r="W41" i="22"/>
  <c r="X41" i="22" s="1"/>
  <c r="T41" i="22"/>
  <c r="V41" i="22" s="1"/>
  <c r="Q41" i="22"/>
  <c r="S41" i="22" s="1"/>
  <c r="N41" i="22"/>
  <c r="P41" i="22" s="1"/>
  <c r="K41" i="22"/>
  <c r="L41" i="22" s="1"/>
  <c r="Z40" i="22"/>
  <c r="AA40" i="22" s="1"/>
  <c r="W40" i="22"/>
  <c r="Y40" i="22" s="1"/>
  <c r="T40" i="22"/>
  <c r="V40" i="22" s="1"/>
  <c r="Q40" i="22"/>
  <c r="S40" i="22" s="1"/>
  <c r="N40" i="22"/>
  <c r="P40" i="22" s="1"/>
  <c r="K40" i="22"/>
  <c r="M40" i="22" s="1"/>
  <c r="W129" i="22" l="1"/>
  <c r="W119" i="22"/>
  <c r="Y119" i="22" s="1"/>
  <c r="K130" i="22"/>
  <c r="Q130" i="22"/>
  <c r="W130" i="22"/>
  <c r="T129" i="22"/>
  <c r="T130" i="22"/>
  <c r="Q129" i="22"/>
  <c r="N129" i="22"/>
  <c r="K129" i="22"/>
  <c r="W124" i="22"/>
  <c r="W120" i="22"/>
  <c r="V120" i="22"/>
  <c r="U124" i="22"/>
  <c r="U121" i="22"/>
  <c r="X121" i="22"/>
  <c r="Y121" i="22"/>
  <c r="V121" i="22"/>
  <c r="V119" i="22"/>
  <c r="Y50" i="22"/>
  <c r="R51" i="22"/>
  <c r="P53" i="22"/>
  <c r="P44" i="22"/>
  <c r="P48" i="22"/>
  <c r="L50" i="22"/>
  <c r="AB44" i="22"/>
  <c r="Y46" i="22"/>
  <c r="AB49" i="22"/>
  <c r="P52" i="22"/>
  <c r="AB53" i="22"/>
  <c r="M52" i="22"/>
  <c r="X45" i="22"/>
  <c r="S48" i="22"/>
  <c r="AA48" i="22"/>
  <c r="R47" i="22"/>
  <c r="U50" i="22"/>
  <c r="V54" i="22"/>
  <c r="V47" i="22"/>
  <c r="X53" i="22"/>
  <c r="L49" i="22"/>
  <c r="L51" i="22"/>
  <c r="L53" i="22"/>
  <c r="R44" i="22"/>
  <c r="O45" i="22"/>
  <c r="AB45" i="22"/>
  <c r="U46" i="22"/>
  <c r="P49" i="22"/>
  <c r="X49" i="22"/>
  <c r="S52" i="22"/>
  <c r="AA52" i="22"/>
  <c r="V51" i="22"/>
  <c r="Y54" i="22"/>
  <c r="M54" i="22"/>
  <c r="U45" i="22"/>
  <c r="O47" i="22"/>
  <c r="X48" i="22"/>
  <c r="R50" i="22"/>
  <c r="U53" i="22"/>
  <c r="U44" i="22"/>
  <c r="Y44" i="22"/>
  <c r="R45" i="22"/>
  <c r="O46" i="22"/>
  <c r="S46" i="22"/>
  <c r="AA46" i="22"/>
  <c r="X47" i="22"/>
  <c r="AB47" i="22"/>
  <c r="U48" i="22"/>
  <c r="R49" i="22"/>
  <c r="V49" i="22"/>
  <c r="O50" i="22"/>
  <c r="AA50" i="22"/>
  <c r="P51" i="22"/>
  <c r="X51" i="22"/>
  <c r="AB51" i="22"/>
  <c r="U52" i="22"/>
  <c r="Y52" i="22"/>
  <c r="R53" i="22"/>
  <c r="O54" i="22"/>
  <c r="S54" i="22"/>
  <c r="AA54" i="22"/>
  <c r="L46" i="22"/>
  <c r="Y41" i="22"/>
  <c r="M48" i="22"/>
  <c r="U41" i="22"/>
  <c r="M43" i="22"/>
  <c r="AB40" i="22"/>
  <c r="L40" i="22"/>
  <c r="L42" i="22"/>
  <c r="Y42" i="22"/>
  <c r="L45" i="22"/>
  <c r="L47" i="22"/>
  <c r="M41" i="22"/>
  <c r="AA41" i="22"/>
  <c r="U42" i="22"/>
  <c r="U43" i="22"/>
  <c r="L44" i="22"/>
  <c r="O43" i="22"/>
  <c r="Y43" i="22"/>
  <c r="R43" i="22"/>
  <c r="AA43" i="22"/>
  <c r="R42" i="22"/>
  <c r="O42" i="22"/>
  <c r="AA42" i="22"/>
  <c r="R41" i="22"/>
  <c r="O41" i="22"/>
  <c r="X40" i="22"/>
  <c r="U40" i="22"/>
  <c r="R40" i="22"/>
  <c r="O40" i="22"/>
  <c r="Z119" i="22" l="1"/>
  <c r="AB119" i="22" s="1"/>
  <c r="X119" i="22"/>
  <c r="X124" i="22"/>
  <c r="Z124" i="22"/>
  <c r="Y124" i="22"/>
  <c r="Y120" i="22"/>
  <c r="Z120" i="22"/>
  <c r="X120" i="22"/>
  <c r="AB121" i="22"/>
  <c r="AA121" i="22"/>
  <c r="AA119" i="22" l="1"/>
  <c r="AB124" i="22"/>
  <c r="AA124" i="22"/>
  <c r="AA120" i="22"/>
  <c r="AB120" i="22"/>
</calcChain>
</file>

<file path=xl/sharedStrings.xml><?xml version="1.0" encoding="utf-8"?>
<sst xmlns="http://schemas.openxmlformats.org/spreadsheetml/2006/main" count="1327" uniqueCount="141">
  <si>
    <t>power to mass ratio</t>
  </si>
  <si>
    <t>lifetime kilometers</t>
  </si>
  <si>
    <t>average passengers</t>
  </si>
  <si>
    <t>average passenger mass</t>
  </si>
  <si>
    <t>rolling resistance coefficient</t>
  </si>
  <si>
    <t>battery DoD</t>
  </si>
  <si>
    <t>parameter</t>
  </si>
  <si>
    <t>base</t>
  </si>
  <si>
    <t>low</t>
  </si>
  <si>
    <t>high</t>
  </si>
  <si>
    <t>battery discharge efficiency</t>
  </si>
  <si>
    <t>battery charge efficiency</t>
  </si>
  <si>
    <t>glider base mass</t>
  </si>
  <si>
    <t>battery cell mass share</t>
  </si>
  <si>
    <t>powertrain</t>
  </si>
  <si>
    <t>all</t>
  </si>
  <si>
    <t>Glider</t>
  </si>
  <si>
    <t>Powertrain</t>
  </si>
  <si>
    <t>Energy Storage</t>
  </si>
  <si>
    <t>Driving</t>
  </si>
  <si>
    <t>lightweighting</t>
  </si>
  <si>
    <t>battery cell power density</t>
  </si>
  <si>
    <t>battery cell production energy electricity share</t>
  </si>
  <si>
    <t>battery cell production energy</t>
  </si>
  <si>
    <t>uncertainty distribution</t>
  </si>
  <si>
    <t>triangular</t>
  </si>
  <si>
    <t>frontal area</t>
  </si>
  <si>
    <t>Cox et al. 2020</t>
  </si>
  <si>
    <t>Same as for passenger vehicles.</t>
  </si>
  <si>
    <t>To be improved</t>
  </si>
  <si>
    <t>Acceptable</t>
  </si>
  <si>
    <t>Critical</t>
  </si>
  <si>
    <t>Moderate</t>
  </si>
  <si>
    <t>km</t>
  </si>
  <si>
    <t>unitless</t>
  </si>
  <si>
    <t>W/kg</t>
  </si>
  <si>
    <t>unit</t>
  </si>
  <si>
    <t>kWh/kg</t>
  </si>
  <si>
    <t>kW/kg</t>
  </si>
  <si>
    <t>None</t>
  </si>
  <si>
    <t>category</t>
  </si>
  <si>
    <t>importance</t>
  </si>
  <si>
    <t>status</t>
  </si>
  <si>
    <t>source</t>
  </si>
  <si>
    <t>comment</t>
  </si>
  <si>
    <t>sizes</t>
  </si>
  <si>
    <t>engine efficiency</t>
  </si>
  <si>
    <t>kilogram</t>
  </si>
  <si>
    <t>https://www.research-collection.ethz.ch/bitstream/handle/20.500.11850/121450/1/2539-07.pdf</t>
  </si>
  <si>
    <t>Includes loss from rectifier and inverter.</t>
  </si>
  <si>
    <t>battery cycle life, NCA</t>
  </si>
  <si>
    <t>battery cycle life, LFP</t>
  </si>
  <si>
    <t>battery cycle life, LTO</t>
  </si>
  <si>
    <t>Yuliya Preger et al 2020 J. Electrochem. Soc. 167 120532</t>
  </si>
  <si>
    <t>Cycle life, used to calculate battery lifetime.</t>
  </si>
  <si>
    <t>battery cycle life, NMC-111</t>
  </si>
  <si>
    <t>Human</t>
  </si>
  <si>
    <t>Bicycle &lt;25</t>
  </si>
  <si>
    <t>Kilometric lifetime and annual mileage, the values from (Leuenberger and Frischknecht 2010b) are used.</t>
  </si>
  <si>
    <t>These values are currently also used in Mobitool (BAFU 2020): 15’000 km over 15 years, giving an annual mileage of 1’000 km.</t>
  </si>
  <si>
    <t>BEV</t>
  </si>
  <si>
    <t>The calendar lifetime is reduced to 10 years to obtain a kilometric lifetime of 20’000 km, 30’000 km and 20’000 km for the slow, fast and cargo electric bicycles, respectively.</t>
  </si>
  <si>
    <t>Sacchi et al. 2021. Life cycle inventories for on-road vehicles.</t>
  </si>
  <si>
    <t>Bicycle &lt;45</t>
  </si>
  <si>
    <t>Scooter 4-11kW</t>
  </si>
  <si>
    <t>Motorcycle 4-11kW</t>
  </si>
  <si>
    <t>Motorcycle 11-35kW</t>
  </si>
  <si>
    <t>Motorcycle &gt;35kW</t>
  </si>
  <si>
    <t>The road transport survey data from (Papadimitriou et al. 2013) for Switzerland in 2010 is used to obtain the annual mileage of mopeds/scooters</t>
  </si>
  <si>
    <t>The national vehicle registry (MOFIS) from (ASTRA 2021) is used to obtain the age of gasoline motorbikes when discarded.</t>
  </si>
  <si>
    <t>annual kilometers</t>
  </si>
  <si>
    <t>Kick-scooter</t>
  </si>
  <si>
    <t>Lifetime, annual mileage and energy consumption values calculated from real usage values reported to spritmonitor.de, based on a sample of 10 (8’945 km cumulated).</t>
  </si>
  <si>
    <t>Bicycle &lt;25, Bicycle cargo</t>
  </si>
  <si>
    <t>ICEV-p, BEV</t>
  </si>
  <si>
    <t>2015 Swiss Mobility census (FSO and ARE 2017)</t>
  </si>
  <si>
    <t>Mobitool values. Also used in Sacchi et al. 2021. Life cycle inventories for on-road vehicles.</t>
  </si>
  <si>
    <t>Scooter 4-11kW, Motorcycle 4-11kW, Motorcycle 11-35kW, Motorcycle &gt;35kW</t>
  </si>
  <si>
    <t>cargo mass</t>
  </si>
  <si>
    <t>Bicycle &lt;25, Bicycle &lt;45</t>
  </si>
  <si>
    <t>Bicycle cargo</t>
  </si>
  <si>
    <t>Moped &lt;4kW</t>
  </si>
  <si>
    <t>ICEV-p</t>
  </si>
  <si>
    <t>Scooter &lt;4kW</t>
  </si>
  <si>
    <t>%</t>
  </si>
  <si>
    <t>Substitutes steel in the glider by aluminium.</t>
  </si>
  <si>
    <t>mechanical powertrain mass share</t>
  </si>
  <si>
    <t>electrical powertrain mass share</t>
  </si>
  <si>
    <t>Mass share of the mechanical powertrain compared to the glider base mass.</t>
  </si>
  <si>
    <t>Mass share of the electrical powertrain compared to the glider base mass.</t>
  </si>
  <si>
    <t>energy battery mass</t>
  </si>
  <si>
    <t>Energy storage</t>
  </si>
  <si>
    <t>square meter</t>
  </si>
  <si>
    <t>Cox, B. L., &amp; Mutel, C. L. (2018). The environmental and cost performance of current and future motorcycles. Applied Energy, 212, 1013-1024. https://doi.org/10.1016/j.apenergy.2017.12.100</t>
  </si>
  <si>
    <t>Bicycle &lt;25, Bicycle &lt;45, Bicycle cargo</t>
  </si>
  <si>
    <t>https://www.tribology-abc.com/abc/cof.htm#slope</t>
  </si>
  <si>
    <t>Tube 22mm, 8 bar</t>
  </si>
  <si>
    <t>Assumed same for all motorcycles.</t>
  </si>
  <si>
    <t>aerodynamic drag coefficent</t>
  </si>
  <si>
    <t>0.95 for all bicycles</t>
  </si>
  <si>
    <t>https://core.ac.uk/download/pdf/359918388.pdf p.47</t>
  </si>
  <si>
    <t>0.8 for all bicycles, leaning to 0.75 in the future.</t>
  </si>
  <si>
    <t>Assumes upright position.</t>
  </si>
  <si>
    <t>https://www.princeton.edu/~maelabs/hpt/mechanics/mecha_55.htm</t>
  </si>
  <si>
    <t>0.5 for all bicycles</t>
  </si>
  <si>
    <t>http://utpedia.utp.edu.my/15693/1/Final%20report%2014770.pdf</t>
  </si>
  <si>
    <t>Assumes a Segway. At 10 km/h, see p. 15</t>
  </si>
  <si>
    <t>https://www.engineeringtoolbox.com/rolling-friction-resistance-d_1303.html</t>
  </si>
  <si>
    <t>http://www.brucelin.ca/scooters/pdf/ch4c.pdf</t>
  </si>
  <si>
    <t>Mopeds and scooters assumed same.</t>
  </si>
  <si>
    <t>Moped &lt;4kW, Scooter &lt;4kW, Scooter 4-11kW</t>
  </si>
  <si>
    <t>Assumes a Passol moped. At 20-30 km/h, see p. 15. Mopeds and scooters assumed same.</t>
  </si>
  <si>
    <t>Moped &lt;4kW, Scooter &lt;4kW</t>
  </si>
  <si>
    <t>fuel mass</t>
  </si>
  <si>
    <t>Scooter 4-11kW, Motorcycle 4-11kW</t>
  </si>
  <si>
    <t>fuel tank mass share</t>
  </si>
  <si>
    <t>Fuel tank mass as share of fuel mass</t>
  </si>
  <si>
    <t>Base human efficiency of 12.5% between 10 and 20 km/h</t>
  </si>
  <si>
    <t>drivetrain efficiency</t>
  </si>
  <si>
    <t>Assumed to reach TtW efficiency from Cox et al. 2018</t>
  </si>
  <si>
    <t>recuperation efficiency</t>
  </si>
  <si>
    <t>Set at 10% of engine power. Improves by 2.75% per year.</t>
  </si>
  <si>
    <t>controller mass</t>
  </si>
  <si>
    <t>electric charger mass</t>
  </si>
  <si>
    <t>Assumed half the mass of that of motorcycles.</t>
  </si>
  <si>
    <t>Assumed half the mass of that of scooters.</t>
  </si>
  <si>
    <t>Motorcycle 4-11kW, Motorcycle 11-35kW, Motorcycle &gt;35kW</t>
  </si>
  <si>
    <t>Kick-scooter, Bicycle &lt;25, Bicycle &lt;45, Moped &lt;4kW, Scooter &lt;4kW</t>
  </si>
  <si>
    <t>Scooter &lt;4kW, Scooter 4-11kW</t>
  </si>
  <si>
    <t>battery cell energy density, NMC-111</t>
  </si>
  <si>
    <t>battery cell energy density, NCA</t>
  </si>
  <si>
    <t>battery cell energy density, LFP</t>
  </si>
  <si>
    <t>converter mass</t>
  </si>
  <si>
    <t>inverter mass</t>
  </si>
  <si>
    <t>power distribution unit mass</t>
  </si>
  <si>
    <t>Del Duce et al. 2016</t>
  </si>
  <si>
    <t>Assumed to be a fourth of the mass of that of a Mini car.</t>
  </si>
  <si>
    <t>combustion power share</t>
  </si>
  <si>
    <t>uniteless</t>
  </si>
  <si>
    <t>combustion engine mass per power</t>
  </si>
  <si>
    <t>electric engine mass per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</si>
</sst>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theme="1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4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0" fontId="6" fillId="0" borderId="0"/>
    <xf numFmtId="0" fontId="7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9" fontId="3" fillId="0" borderId="0" xfId="1" applyFont="1" applyFill="1" applyAlignment="1">
      <alignment horizontal="center" vertical="center"/>
    </xf>
    <xf numFmtId="0" fontId="8" fillId="0" borderId="0" xfId="9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/>
    <xf numFmtId="0" fontId="3" fillId="0" borderId="0" xfId="0" applyFont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/>
    <xf numFmtId="0" fontId="10" fillId="0" borderId="0" xfId="9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vertical="center"/>
    </xf>
  </cellXfs>
  <cellStyles count="10">
    <cellStyle name="Hyperlink" xfId="9" builtinId="8"/>
    <cellStyle name="Normal" xfId="0" builtinId="0"/>
    <cellStyle name="Normal 2" xfId="2" xr:uid="{00000000-0005-0000-0000-000002000000}"/>
    <cellStyle name="Normal 2 2" xfId="6" xr:uid="{00000000-0005-0000-0000-000003000000}"/>
    <cellStyle name="Normal 2 2 2" xfId="8" xr:uid="{00000000-0005-0000-0000-000004000000}"/>
    <cellStyle name="Normal 2 3" xfId="7" xr:uid="{00000000-0005-0000-0000-000005000000}"/>
    <cellStyle name="Normal 3" xfId="4" xr:uid="{00000000-0005-0000-0000-000006000000}"/>
    <cellStyle name="Percent" xfId="1" builtinId="5"/>
    <cellStyle name="Percent 2" xfId="5" xr:uid="{00000000-0005-0000-0000-000008000000}"/>
    <cellStyle name="Standard 2" xfId="3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re.ac.uk/download/pdf/359918388.pdf%20p.47" TargetMode="External"/><Relationship Id="rId1" Type="http://schemas.openxmlformats.org/officeDocument/2006/relationships/hyperlink" Target="https://core.ac.uk/download/pdf/359918388.pdf%20p.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42"/>
  <sheetViews>
    <sheetView tabSelected="1" zoomScale="85" zoomScaleNormal="85" workbookViewId="0">
      <pane xSplit="10" ySplit="2" topLeftCell="K115" activePane="bottomRight" state="frozen"/>
      <selection pane="topRight" activeCell="F1" sqref="F1"/>
      <selection pane="bottomLeft" activeCell="A3" sqref="A3"/>
      <selection pane="bottomRight" activeCell="B140" sqref="B140"/>
    </sheetView>
  </sheetViews>
  <sheetFormatPr defaultColWidth="9.36328125" defaultRowHeight="13" x14ac:dyDescent="0.3"/>
  <cols>
    <col min="1" max="1" width="12.54296875" style="13" customWidth="1"/>
    <col min="2" max="2" width="12.1796875" style="13" customWidth="1"/>
    <col min="3" max="3" width="61.26953125" style="13" bestFit="1" customWidth="1"/>
    <col min="4" max="4" width="36.81640625" style="13" bestFit="1" customWidth="1"/>
    <col min="5" max="5" width="8" style="13" bestFit="1" customWidth="1"/>
    <col min="6" max="6" width="9.54296875" style="20" bestFit="1" customWidth="1"/>
    <col min="7" max="7" width="11.90625" style="20" customWidth="1"/>
    <col min="8" max="8" width="19" style="20" customWidth="1"/>
    <col min="9" max="9" width="22.90625" style="20" customWidth="1"/>
    <col min="10" max="10" width="10.453125" style="13" bestFit="1" customWidth="1"/>
    <col min="11" max="11" width="11.453125" style="13" bestFit="1" customWidth="1"/>
    <col min="12" max="12" width="11" style="13" bestFit="1" customWidth="1"/>
    <col min="13" max="17" width="9.36328125" style="13" bestFit="1" customWidth="1"/>
    <col min="18" max="18" width="7.6328125" style="13" bestFit="1" customWidth="1"/>
    <col min="19" max="19" width="9.90625" style="13" bestFit="1" customWidth="1"/>
    <col min="20" max="20" width="11" style="13" bestFit="1" customWidth="1"/>
    <col min="21" max="21" width="7.6328125" style="13" bestFit="1" customWidth="1"/>
    <col min="22" max="22" width="9.90625" style="13" bestFit="1" customWidth="1"/>
    <col min="23" max="16384" width="9.36328125" style="13"/>
  </cols>
  <sheetData>
    <row r="1" spans="1:28" s="1" customFormat="1" x14ac:dyDescent="0.3">
      <c r="A1" s="3" t="s">
        <v>40</v>
      </c>
      <c r="B1" s="3" t="s">
        <v>14</v>
      </c>
      <c r="C1" s="3" t="s">
        <v>45</v>
      </c>
      <c r="D1" s="3" t="s">
        <v>6</v>
      </c>
      <c r="E1" s="3" t="s">
        <v>36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24</v>
      </c>
      <c r="K1" s="13">
        <v>2000</v>
      </c>
      <c r="L1" s="13">
        <v>2000</v>
      </c>
      <c r="M1" s="13">
        <v>2000</v>
      </c>
      <c r="N1" s="13">
        <v>2010</v>
      </c>
      <c r="O1" s="13">
        <v>2010</v>
      </c>
      <c r="P1" s="13">
        <v>2010</v>
      </c>
      <c r="Q1" s="13">
        <v>2020</v>
      </c>
      <c r="R1" s="13">
        <v>2020</v>
      </c>
      <c r="S1" s="13">
        <v>2020</v>
      </c>
      <c r="T1" s="13">
        <v>2030</v>
      </c>
      <c r="U1" s="13">
        <v>2030</v>
      </c>
      <c r="V1" s="13">
        <v>2030</v>
      </c>
      <c r="W1" s="13">
        <v>2040</v>
      </c>
      <c r="X1" s="13">
        <v>2040</v>
      </c>
      <c r="Y1" s="13">
        <v>2040</v>
      </c>
      <c r="Z1" s="13">
        <v>2050</v>
      </c>
      <c r="AA1" s="13">
        <v>2050</v>
      </c>
      <c r="AB1" s="13">
        <v>2050</v>
      </c>
    </row>
    <row r="2" spans="1:28" s="1" customFormat="1" x14ac:dyDescent="0.3">
      <c r="A2" s="13"/>
      <c r="B2" s="13"/>
      <c r="C2" s="13"/>
      <c r="D2" s="13"/>
      <c r="E2" s="13"/>
      <c r="F2" s="2"/>
      <c r="G2" s="2"/>
      <c r="H2" s="2"/>
      <c r="I2" s="2"/>
      <c r="J2" s="13"/>
      <c r="K2" s="12" t="s">
        <v>7</v>
      </c>
      <c r="L2" s="12" t="s">
        <v>8</v>
      </c>
      <c r="M2" s="12" t="s">
        <v>9</v>
      </c>
      <c r="N2" s="12" t="s">
        <v>7</v>
      </c>
      <c r="O2" s="12" t="s">
        <v>8</v>
      </c>
      <c r="P2" s="12" t="s">
        <v>9</v>
      </c>
      <c r="Q2" s="12" t="s">
        <v>7</v>
      </c>
      <c r="R2" s="12" t="s">
        <v>8</v>
      </c>
      <c r="S2" s="12" t="s">
        <v>9</v>
      </c>
      <c r="T2" s="12" t="s">
        <v>7</v>
      </c>
      <c r="U2" s="12" t="s">
        <v>8</v>
      </c>
      <c r="V2" s="12" t="s">
        <v>9</v>
      </c>
      <c r="W2" s="12" t="s">
        <v>7</v>
      </c>
      <c r="X2" s="12" t="s">
        <v>8</v>
      </c>
      <c r="Y2" s="12" t="s">
        <v>9</v>
      </c>
      <c r="Z2" s="12" t="s">
        <v>7</v>
      </c>
      <c r="AA2" s="12" t="s">
        <v>8</v>
      </c>
      <c r="AB2" s="12" t="s">
        <v>9</v>
      </c>
    </row>
    <row r="3" spans="1:28" s="1" customFormat="1" ht="14.5" x14ac:dyDescent="0.3">
      <c r="A3" s="3" t="s">
        <v>19</v>
      </c>
      <c r="B3" s="3" t="s">
        <v>60</v>
      </c>
      <c r="C3" s="16" t="s">
        <v>71</v>
      </c>
      <c r="D3" s="3" t="s">
        <v>1</v>
      </c>
      <c r="E3" s="3" t="s">
        <v>33</v>
      </c>
      <c r="F3" s="3" t="s">
        <v>31</v>
      </c>
      <c r="G3" s="3" t="s">
        <v>30</v>
      </c>
      <c r="H3" s="18" t="s">
        <v>62</v>
      </c>
      <c r="I3" s="3" t="s">
        <v>72</v>
      </c>
      <c r="J3" s="3" t="s">
        <v>25</v>
      </c>
      <c r="K3" s="12">
        <v>1785</v>
      </c>
      <c r="L3" s="12">
        <v>1500</v>
      </c>
      <c r="M3" s="12">
        <v>2000</v>
      </c>
      <c r="N3" s="12">
        <v>1785</v>
      </c>
      <c r="O3" s="12">
        <v>1500</v>
      </c>
      <c r="P3" s="12">
        <v>2000</v>
      </c>
      <c r="Q3" s="12">
        <v>1785</v>
      </c>
      <c r="R3" s="12">
        <v>1500</v>
      </c>
      <c r="S3" s="12">
        <v>2000</v>
      </c>
      <c r="T3" s="12">
        <v>1785</v>
      </c>
      <c r="U3" s="12">
        <v>1500</v>
      </c>
      <c r="V3" s="12">
        <v>2000</v>
      </c>
      <c r="W3" s="12">
        <v>1785</v>
      </c>
      <c r="X3" s="12">
        <v>1500</v>
      </c>
      <c r="Y3" s="12">
        <v>2000</v>
      </c>
      <c r="Z3" s="12">
        <v>1785</v>
      </c>
      <c r="AA3" s="12">
        <v>1500</v>
      </c>
      <c r="AB3" s="12">
        <v>2000</v>
      </c>
    </row>
    <row r="4" spans="1:28" s="1" customFormat="1" ht="14.5" x14ac:dyDescent="0.3">
      <c r="A4" s="3" t="s">
        <v>19</v>
      </c>
      <c r="B4" s="3" t="s">
        <v>56</v>
      </c>
      <c r="C4" s="16" t="s">
        <v>57</v>
      </c>
      <c r="D4" s="3" t="s">
        <v>1</v>
      </c>
      <c r="E4" s="3" t="s">
        <v>33</v>
      </c>
      <c r="F4" s="3" t="s">
        <v>31</v>
      </c>
      <c r="G4" s="3" t="s">
        <v>30</v>
      </c>
      <c r="H4" s="18" t="s">
        <v>62</v>
      </c>
      <c r="I4" s="3" t="s">
        <v>59</v>
      </c>
      <c r="J4" s="3" t="s">
        <v>25</v>
      </c>
      <c r="K4" s="12">
        <v>15000</v>
      </c>
      <c r="L4" s="4">
        <v>12000</v>
      </c>
      <c r="M4" s="4">
        <v>17000</v>
      </c>
      <c r="N4" s="12">
        <v>15000</v>
      </c>
      <c r="O4" s="4">
        <v>12000</v>
      </c>
      <c r="P4" s="4">
        <v>17000</v>
      </c>
      <c r="Q4" s="12">
        <v>15000</v>
      </c>
      <c r="R4" s="4">
        <v>12000</v>
      </c>
      <c r="S4" s="4">
        <v>17000</v>
      </c>
      <c r="T4" s="12">
        <v>15000</v>
      </c>
      <c r="U4" s="4">
        <v>12000</v>
      </c>
      <c r="V4" s="4">
        <v>17000</v>
      </c>
      <c r="W4" s="12">
        <v>15000</v>
      </c>
      <c r="X4" s="4">
        <v>12000</v>
      </c>
      <c r="Y4" s="4">
        <v>17000</v>
      </c>
      <c r="Z4" s="12">
        <v>15000</v>
      </c>
      <c r="AA4" s="4">
        <v>12000</v>
      </c>
      <c r="AB4" s="4">
        <v>17000</v>
      </c>
    </row>
    <row r="5" spans="1:28" s="1" customFormat="1" ht="14.5" x14ac:dyDescent="0.3">
      <c r="A5" s="3" t="s">
        <v>19</v>
      </c>
      <c r="B5" s="3" t="s">
        <v>60</v>
      </c>
      <c r="C5" s="16" t="s">
        <v>73</v>
      </c>
      <c r="D5" s="3" t="s">
        <v>1</v>
      </c>
      <c r="E5" s="3" t="s">
        <v>33</v>
      </c>
      <c r="F5" s="3" t="s">
        <v>31</v>
      </c>
      <c r="G5" s="3" t="s">
        <v>30</v>
      </c>
      <c r="H5" s="18" t="s">
        <v>62</v>
      </c>
      <c r="I5" s="3" t="s">
        <v>61</v>
      </c>
      <c r="J5" s="3" t="s">
        <v>25</v>
      </c>
      <c r="K5" s="12">
        <v>20000</v>
      </c>
      <c r="L5" s="12">
        <v>18000</v>
      </c>
      <c r="M5" s="12">
        <v>22000</v>
      </c>
      <c r="N5" s="12">
        <v>20000</v>
      </c>
      <c r="O5" s="12">
        <v>18000</v>
      </c>
      <c r="P5" s="12">
        <v>22000</v>
      </c>
      <c r="Q5" s="12">
        <v>20000</v>
      </c>
      <c r="R5" s="12">
        <v>18000</v>
      </c>
      <c r="S5" s="12">
        <v>22000</v>
      </c>
      <c r="T5" s="12">
        <v>20000</v>
      </c>
      <c r="U5" s="12">
        <v>18000</v>
      </c>
      <c r="V5" s="12">
        <v>22000</v>
      </c>
      <c r="W5" s="12">
        <v>20000</v>
      </c>
      <c r="X5" s="12">
        <v>18000</v>
      </c>
      <c r="Y5" s="12">
        <v>22000</v>
      </c>
      <c r="Z5" s="12">
        <v>20000</v>
      </c>
      <c r="AA5" s="12">
        <v>18000</v>
      </c>
      <c r="AB5" s="12">
        <v>22000</v>
      </c>
    </row>
    <row r="6" spans="1:28" s="1" customFormat="1" ht="14.5" x14ac:dyDescent="0.3">
      <c r="A6" s="3" t="s">
        <v>19</v>
      </c>
      <c r="B6" s="3" t="s">
        <v>60</v>
      </c>
      <c r="C6" s="16" t="s">
        <v>63</v>
      </c>
      <c r="D6" s="3" t="s">
        <v>1</v>
      </c>
      <c r="E6" s="3" t="s">
        <v>33</v>
      </c>
      <c r="F6" s="3" t="s">
        <v>31</v>
      </c>
      <c r="G6" s="3" t="s">
        <v>30</v>
      </c>
      <c r="H6" s="18" t="s">
        <v>62</v>
      </c>
      <c r="I6" s="3" t="s">
        <v>61</v>
      </c>
      <c r="J6" s="3" t="s">
        <v>25</v>
      </c>
      <c r="K6" s="12">
        <v>30000</v>
      </c>
      <c r="L6" s="12">
        <v>28000</v>
      </c>
      <c r="M6" s="12">
        <v>32000</v>
      </c>
      <c r="N6" s="12">
        <v>30000</v>
      </c>
      <c r="O6" s="12">
        <v>28000</v>
      </c>
      <c r="P6" s="12">
        <v>32000</v>
      </c>
      <c r="Q6" s="12">
        <v>30000</v>
      </c>
      <c r="R6" s="12">
        <v>28000</v>
      </c>
      <c r="S6" s="12">
        <v>32000</v>
      </c>
      <c r="T6" s="12">
        <v>30000</v>
      </c>
      <c r="U6" s="12">
        <v>28000</v>
      </c>
      <c r="V6" s="12">
        <v>32000</v>
      </c>
      <c r="W6" s="12">
        <v>30000</v>
      </c>
      <c r="X6" s="12">
        <v>28000</v>
      </c>
      <c r="Y6" s="12">
        <v>32000</v>
      </c>
      <c r="Z6" s="12">
        <v>30000</v>
      </c>
      <c r="AA6" s="12">
        <v>28000</v>
      </c>
      <c r="AB6" s="12">
        <v>32000</v>
      </c>
    </row>
    <row r="7" spans="1:28" s="1" customFormat="1" ht="14.5" x14ac:dyDescent="0.3">
      <c r="A7" s="3" t="s">
        <v>19</v>
      </c>
      <c r="B7" s="16" t="s">
        <v>74</v>
      </c>
      <c r="C7" s="16" t="s">
        <v>112</v>
      </c>
      <c r="D7" s="3" t="s">
        <v>1</v>
      </c>
      <c r="E7" s="3" t="s">
        <v>33</v>
      </c>
      <c r="F7" s="3" t="s">
        <v>31</v>
      </c>
      <c r="G7" s="3" t="s">
        <v>30</v>
      </c>
      <c r="H7" s="18" t="s">
        <v>62</v>
      </c>
      <c r="I7" s="3"/>
      <c r="J7" s="3" t="s">
        <v>25</v>
      </c>
      <c r="K7" s="12">
        <v>25000</v>
      </c>
      <c r="L7" s="12">
        <v>23000</v>
      </c>
      <c r="M7" s="12">
        <v>27000</v>
      </c>
      <c r="N7" s="12">
        <v>25000</v>
      </c>
      <c r="O7" s="12">
        <v>23000</v>
      </c>
      <c r="P7" s="12">
        <v>27000</v>
      </c>
      <c r="Q7" s="12">
        <v>25000</v>
      </c>
      <c r="R7" s="12">
        <v>23000</v>
      </c>
      <c r="S7" s="12">
        <v>27000</v>
      </c>
      <c r="T7" s="12">
        <v>25000</v>
      </c>
      <c r="U7" s="12">
        <v>23000</v>
      </c>
      <c r="V7" s="12">
        <v>27000</v>
      </c>
      <c r="W7" s="12">
        <v>25000</v>
      </c>
      <c r="X7" s="12">
        <v>23000</v>
      </c>
      <c r="Y7" s="12">
        <v>27000</v>
      </c>
      <c r="Z7" s="12">
        <v>25000</v>
      </c>
      <c r="AA7" s="12">
        <v>23000</v>
      </c>
      <c r="AB7" s="12">
        <v>27000</v>
      </c>
    </row>
    <row r="8" spans="1:28" s="1" customFormat="1" ht="14.5" x14ac:dyDescent="0.3">
      <c r="A8" s="3" t="s">
        <v>19</v>
      </c>
      <c r="B8" s="16" t="s">
        <v>74</v>
      </c>
      <c r="C8" s="16" t="s">
        <v>64</v>
      </c>
      <c r="D8" s="3" t="s">
        <v>1</v>
      </c>
      <c r="E8" s="3" t="s">
        <v>33</v>
      </c>
      <c r="F8" s="3" t="s">
        <v>31</v>
      </c>
      <c r="G8" s="3" t="s">
        <v>30</v>
      </c>
      <c r="H8" s="18" t="s">
        <v>62</v>
      </c>
      <c r="I8" s="3" t="s">
        <v>68</v>
      </c>
      <c r="J8" s="3" t="s">
        <v>25</v>
      </c>
      <c r="K8" s="12">
        <v>30000</v>
      </c>
      <c r="L8" s="12">
        <v>28000</v>
      </c>
      <c r="M8" s="12">
        <v>32000</v>
      </c>
      <c r="N8" s="12">
        <v>30000</v>
      </c>
      <c r="O8" s="12">
        <v>28000</v>
      </c>
      <c r="P8" s="12">
        <v>32000</v>
      </c>
      <c r="Q8" s="12">
        <v>30000</v>
      </c>
      <c r="R8" s="12">
        <v>28000</v>
      </c>
      <c r="S8" s="12">
        <v>32000</v>
      </c>
      <c r="T8" s="12">
        <v>30000</v>
      </c>
      <c r="U8" s="12">
        <v>28000</v>
      </c>
      <c r="V8" s="12">
        <v>32000</v>
      </c>
      <c r="W8" s="12">
        <v>30000</v>
      </c>
      <c r="X8" s="12">
        <v>28000</v>
      </c>
      <c r="Y8" s="12">
        <v>32000</v>
      </c>
      <c r="Z8" s="12">
        <v>30000</v>
      </c>
      <c r="AA8" s="12">
        <v>28000</v>
      </c>
      <c r="AB8" s="12">
        <v>32000</v>
      </c>
    </row>
    <row r="9" spans="1:28" s="1" customFormat="1" ht="14.5" x14ac:dyDescent="0.3">
      <c r="A9" s="3" t="s">
        <v>19</v>
      </c>
      <c r="B9" s="16" t="s">
        <v>74</v>
      </c>
      <c r="C9" s="16" t="s">
        <v>65</v>
      </c>
      <c r="D9" s="3" t="s">
        <v>1</v>
      </c>
      <c r="E9" s="3" t="s">
        <v>33</v>
      </c>
      <c r="F9" s="3" t="s">
        <v>31</v>
      </c>
      <c r="G9" s="3" t="s">
        <v>30</v>
      </c>
      <c r="H9" s="18" t="s">
        <v>62</v>
      </c>
      <c r="I9" s="3" t="s">
        <v>69</v>
      </c>
      <c r="J9" s="3" t="s">
        <v>25</v>
      </c>
      <c r="K9" s="12">
        <v>25000</v>
      </c>
      <c r="L9" s="12">
        <v>23000</v>
      </c>
      <c r="M9" s="12">
        <v>27000</v>
      </c>
      <c r="N9" s="12">
        <v>25000</v>
      </c>
      <c r="O9" s="12">
        <v>23000</v>
      </c>
      <c r="P9" s="12">
        <v>27000</v>
      </c>
      <c r="Q9" s="12">
        <v>25000</v>
      </c>
      <c r="R9" s="12">
        <v>23000</v>
      </c>
      <c r="S9" s="12">
        <v>27000</v>
      </c>
      <c r="T9" s="12">
        <v>25000</v>
      </c>
      <c r="U9" s="12">
        <v>23000</v>
      </c>
      <c r="V9" s="12">
        <v>27000</v>
      </c>
      <c r="W9" s="12">
        <v>25000</v>
      </c>
      <c r="X9" s="12">
        <v>23000</v>
      </c>
      <c r="Y9" s="12">
        <v>27000</v>
      </c>
      <c r="Z9" s="12">
        <v>25000</v>
      </c>
      <c r="AA9" s="12">
        <v>23000</v>
      </c>
      <c r="AB9" s="12">
        <v>27000</v>
      </c>
    </row>
    <row r="10" spans="1:28" s="1" customFormat="1" ht="14.5" x14ac:dyDescent="0.3">
      <c r="A10" s="3" t="s">
        <v>19</v>
      </c>
      <c r="B10" s="16" t="s">
        <v>74</v>
      </c>
      <c r="C10" s="16" t="s">
        <v>66</v>
      </c>
      <c r="D10" s="3" t="s">
        <v>1</v>
      </c>
      <c r="E10" s="3" t="s">
        <v>33</v>
      </c>
      <c r="F10" s="3" t="s">
        <v>31</v>
      </c>
      <c r="G10" s="3" t="s">
        <v>30</v>
      </c>
      <c r="H10" s="18" t="s">
        <v>62</v>
      </c>
      <c r="I10" s="3" t="s">
        <v>69</v>
      </c>
      <c r="J10" s="3" t="s">
        <v>25</v>
      </c>
      <c r="K10" s="12">
        <v>38500</v>
      </c>
      <c r="L10" s="12">
        <v>35000</v>
      </c>
      <c r="M10" s="12">
        <v>40000</v>
      </c>
      <c r="N10" s="12">
        <v>38500</v>
      </c>
      <c r="O10" s="12">
        <v>35000</v>
      </c>
      <c r="P10" s="12">
        <v>40000</v>
      </c>
      <c r="Q10" s="12">
        <v>38500</v>
      </c>
      <c r="R10" s="12">
        <v>35000</v>
      </c>
      <c r="S10" s="12">
        <v>40000</v>
      </c>
      <c r="T10" s="12">
        <v>38500</v>
      </c>
      <c r="U10" s="12">
        <v>35000</v>
      </c>
      <c r="V10" s="12">
        <v>40000</v>
      </c>
      <c r="W10" s="12">
        <v>38500</v>
      </c>
      <c r="X10" s="12">
        <v>35000</v>
      </c>
      <c r="Y10" s="12">
        <v>40000</v>
      </c>
      <c r="Z10" s="12">
        <v>38500</v>
      </c>
      <c r="AA10" s="12">
        <v>35000</v>
      </c>
      <c r="AB10" s="12">
        <v>40000</v>
      </c>
    </row>
    <row r="11" spans="1:28" s="1" customFormat="1" ht="14.5" x14ac:dyDescent="0.3">
      <c r="A11" s="3" t="s">
        <v>19</v>
      </c>
      <c r="B11" s="16" t="s">
        <v>74</v>
      </c>
      <c r="C11" s="16" t="s">
        <v>67</v>
      </c>
      <c r="D11" s="3" t="s">
        <v>1</v>
      </c>
      <c r="E11" s="3" t="s">
        <v>33</v>
      </c>
      <c r="F11" s="3" t="s">
        <v>31</v>
      </c>
      <c r="G11" s="3" t="s">
        <v>30</v>
      </c>
      <c r="H11" s="18" t="s">
        <v>62</v>
      </c>
      <c r="I11" s="3" t="s">
        <v>69</v>
      </c>
      <c r="J11" s="3" t="s">
        <v>25</v>
      </c>
      <c r="K11" s="12">
        <v>40500</v>
      </c>
      <c r="L11" s="12">
        <v>38000</v>
      </c>
      <c r="M11" s="12">
        <v>42000</v>
      </c>
      <c r="N11" s="12">
        <v>40500</v>
      </c>
      <c r="O11" s="12">
        <v>38000</v>
      </c>
      <c r="P11" s="12">
        <v>42000</v>
      </c>
      <c r="Q11" s="12">
        <v>40500</v>
      </c>
      <c r="R11" s="12">
        <v>38000</v>
      </c>
      <c r="S11" s="12">
        <v>42000</v>
      </c>
      <c r="T11" s="12">
        <v>40500</v>
      </c>
      <c r="U11" s="12">
        <v>38000</v>
      </c>
      <c r="V11" s="12">
        <v>42000</v>
      </c>
      <c r="W11" s="12">
        <v>40500</v>
      </c>
      <c r="X11" s="12">
        <v>38000</v>
      </c>
      <c r="Y11" s="12">
        <v>42000</v>
      </c>
      <c r="Z11" s="12">
        <v>40500</v>
      </c>
      <c r="AA11" s="12">
        <v>38000</v>
      </c>
      <c r="AB11" s="12">
        <v>42000</v>
      </c>
    </row>
    <row r="12" spans="1:28" s="1" customFormat="1" ht="14.5" x14ac:dyDescent="0.3">
      <c r="A12" s="3" t="s">
        <v>19</v>
      </c>
      <c r="B12" s="3" t="s">
        <v>60</v>
      </c>
      <c r="C12" s="16" t="s">
        <v>71</v>
      </c>
      <c r="D12" s="3" t="s">
        <v>70</v>
      </c>
      <c r="E12" s="3" t="s">
        <v>33</v>
      </c>
      <c r="F12" s="3" t="s">
        <v>31</v>
      </c>
      <c r="G12" s="3" t="s">
        <v>30</v>
      </c>
      <c r="H12" s="18" t="s">
        <v>62</v>
      </c>
      <c r="I12" s="3" t="s">
        <v>72</v>
      </c>
      <c r="J12" s="3" t="s">
        <v>25</v>
      </c>
      <c r="K12" s="12">
        <v>890</v>
      </c>
      <c r="L12" s="12">
        <v>850</v>
      </c>
      <c r="M12" s="12">
        <v>950</v>
      </c>
      <c r="N12" s="12">
        <v>890</v>
      </c>
      <c r="O12" s="12">
        <v>850</v>
      </c>
      <c r="P12" s="12">
        <v>950</v>
      </c>
      <c r="Q12" s="12">
        <v>890</v>
      </c>
      <c r="R12" s="12">
        <v>850</v>
      </c>
      <c r="S12" s="12">
        <v>950</v>
      </c>
      <c r="T12" s="12">
        <v>890</v>
      </c>
      <c r="U12" s="12">
        <v>850</v>
      </c>
      <c r="V12" s="12">
        <v>950</v>
      </c>
      <c r="W12" s="12">
        <v>890</v>
      </c>
      <c r="X12" s="12">
        <v>850</v>
      </c>
      <c r="Y12" s="12">
        <v>950</v>
      </c>
      <c r="Z12" s="12">
        <v>890</v>
      </c>
      <c r="AA12" s="12">
        <v>850</v>
      </c>
      <c r="AB12" s="12">
        <v>950</v>
      </c>
    </row>
    <row r="13" spans="1:28" s="1" customFormat="1" ht="14.5" x14ac:dyDescent="0.3">
      <c r="A13" s="3" t="s">
        <v>19</v>
      </c>
      <c r="B13" s="3" t="s">
        <v>56</v>
      </c>
      <c r="C13" s="16" t="s">
        <v>57</v>
      </c>
      <c r="D13" s="3" t="s">
        <v>70</v>
      </c>
      <c r="E13" s="3" t="s">
        <v>33</v>
      </c>
      <c r="F13" s="3" t="s">
        <v>31</v>
      </c>
      <c r="G13" s="3" t="s">
        <v>30</v>
      </c>
      <c r="H13" s="18" t="s">
        <v>58</v>
      </c>
      <c r="I13" s="3" t="s">
        <v>59</v>
      </c>
      <c r="J13" s="3" t="s">
        <v>25</v>
      </c>
      <c r="K13" s="12">
        <v>1000</v>
      </c>
      <c r="L13" s="4">
        <v>800</v>
      </c>
      <c r="M13" s="4">
        <v>1200</v>
      </c>
      <c r="N13" s="12">
        <v>1000</v>
      </c>
      <c r="O13" s="4">
        <v>800</v>
      </c>
      <c r="P13" s="4">
        <v>1200</v>
      </c>
      <c r="Q13" s="12">
        <v>1000</v>
      </c>
      <c r="R13" s="4">
        <v>800</v>
      </c>
      <c r="S13" s="4">
        <v>1200</v>
      </c>
      <c r="T13" s="12">
        <v>1000</v>
      </c>
      <c r="U13" s="4">
        <v>800</v>
      </c>
      <c r="V13" s="4">
        <v>1200</v>
      </c>
      <c r="W13" s="12">
        <v>1000</v>
      </c>
      <c r="X13" s="4">
        <v>800</v>
      </c>
      <c r="Y13" s="4">
        <v>1200</v>
      </c>
      <c r="Z13" s="12">
        <v>1000</v>
      </c>
      <c r="AA13" s="4">
        <v>800</v>
      </c>
      <c r="AB13" s="4">
        <v>1200</v>
      </c>
    </row>
    <row r="14" spans="1:28" s="1" customFormat="1" ht="14.5" x14ac:dyDescent="0.3">
      <c r="A14" s="3" t="s">
        <v>19</v>
      </c>
      <c r="B14" s="3" t="s">
        <v>60</v>
      </c>
      <c r="C14" s="16" t="s">
        <v>73</v>
      </c>
      <c r="D14" s="3" t="s">
        <v>70</v>
      </c>
      <c r="E14" s="3" t="s">
        <v>33</v>
      </c>
      <c r="F14" s="3" t="s">
        <v>31</v>
      </c>
      <c r="G14" s="3" t="s">
        <v>30</v>
      </c>
      <c r="H14" s="18" t="s">
        <v>62</v>
      </c>
      <c r="I14" s="3" t="s">
        <v>61</v>
      </c>
      <c r="J14" s="3" t="s">
        <v>25</v>
      </c>
      <c r="K14" s="12">
        <v>2000</v>
      </c>
      <c r="L14" s="12">
        <v>1800</v>
      </c>
      <c r="M14" s="12">
        <v>2200</v>
      </c>
      <c r="N14" s="12">
        <v>2000</v>
      </c>
      <c r="O14" s="12">
        <v>1800</v>
      </c>
      <c r="P14" s="12">
        <v>2200</v>
      </c>
      <c r="Q14" s="12">
        <v>2000</v>
      </c>
      <c r="R14" s="12">
        <v>1800</v>
      </c>
      <c r="S14" s="12">
        <v>2200</v>
      </c>
      <c r="T14" s="12">
        <v>2000</v>
      </c>
      <c r="U14" s="12">
        <v>1800</v>
      </c>
      <c r="V14" s="12">
        <v>2200</v>
      </c>
      <c r="W14" s="12">
        <v>2000</v>
      </c>
      <c r="X14" s="12">
        <v>1800</v>
      </c>
      <c r="Y14" s="12">
        <v>2200</v>
      </c>
      <c r="Z14" s="12">
        <v>2000</v>
      </c>
      <c r="AA14" s="12">
        <v>1800</v>
      </c>
      <c r="AB14" s="12">
        <v>2200</v>
      </c>
    </row>
    <row r="15" spans="1:28" s="1" customFormat="1" ht="14.5" x14ac:dyDescent="0.3">
      <c r="A15" s="3" t="s">
        <v>19</v>
      </c>
      <c r="B15" s="3" t="s">
        <v>60</v>
      </c>
      <c r="C15" s="16" t="s">
        <v>63</v>
      </c>
      <c r="D15" s="3" t="s">
        <v>70</v>
      </c>
      <c r="E15" s="3" t="s">
        <v>33</v>
      </c>
      <c r="F15" s="3" t="s">
        <v>31</v>
      </c>
      <c r="G15" s="3" t="s">
        <v>30</v>
      </c>
      <c r="H15" s="18" t="s">
        <v>62</v>
      </c>
      <c r="I15" s="3" t="s">
        <v>61</v>
      </c>
      <c r="J15" s="3" t="s">
        <v>25</v>
      </c>
      <c r="K15" s="12">
        <v>3000</v>
      </c>
      <c r="L15" s="12">
        <v>2700</v>
      </c>
      <c r="M15" s="12">
        <v>3300</v>
      </c>
      <c r="N15" s="12">
        <v>3000</v>
      </c>
      <c r="O15" s="12">
        <v>2700</v>
      </c>
      <c r="P15" s="12">
        <v>3300</v>
      </c>
      <c r="Q15" s="12">
        <v>3000</v>
      </c>
      <c r="R15" s="12">
        <v>2700</v>
      </c>
      <c r="S15" s="12">
        <v>3300</v>
      </c>
      <c r="T15" s="12">
        <v>3000</v>
      </c>
      <c r="U15" s="12">
        <v>2700</v>
      </c>
      <c r="V15" s="12">
        <v>3300</v>
      </c>
      <c r="W15" s="12">
        <v>3000</v>
      </c>
      <c r="X15" s="12">
        <v>2700</v>
      </c>
      <c r="Y15" s="12">
        <v>3300</v>
      </c>
      <c r="Z15" s="12">
        <v>3000</v>
      </c>
      <c r="AA15" s="12">
        <v>2700</v>
      </c>
      <c r="AB15" s="12">
        <v>3300</v>
      </c>
    </row>
    <row r="16" spans="1:28" s="1" customFormat="1" ht="14.5" x14ac:dyDescent="0.3">
      <c r="A16" s="3" t="s">
        <v>19</v>
      </c>
      <c r="B16" s="16" t="s">
        <v>74</v>
      </c>
      <c r="C16" s="16" t="s">
        <v>112</v>
      </c>
      <c r="D16" s="3" t="s">
        <v>70</v>
      </c>
      <c r="E16" s="3" t="s">
        <v>33</v>
      </c>
      <c r="F16" s="3" t="s">
        <v>31</v>
      </c>
      <c r="G16" s="3" t="s">
        <v>30</v>
      </c>
      <c r="H16" s="18" t="s">
        <v>62</v>
      </c>
      <c r="I16" s="3"/>
      <c r="J16" s="3" t="s">
        <v>25</v>
      </c>
      <c r="K16" s="12">
        <v>1570</v>
      </c>
      <c r="L16" s="12">
        <v>1400</v>
      </c>
      <c r="M16" s="12">
        <v>1700</v>
      </c>
      <c r="N16" s="12">
        <v>1570</v>
      </c>
      <c r="O16" s="12">
        <v>1400</v>
      </c>
      <c r="P16" s="12">
        <v>1700</v>
      </c>
      <c r="Q16" s="12">
        <v>1570</v>
      </c>
      <c r="R16" s="12">
        <v>1400</v>
      </c>
      <c r="S16" s="12">
        <v>1700</v>
      </c>
      <c r="T16" s="12">
        <v>1570</v>
      </c>
      <c r="U16" s="12">
        <v>1400</v>
      </c>
      <c r="V16" s="12">
        <v>1700</v>
      </c>
      <c r="W16" s="12">
        <v>1570</v>
      </c>
      <c r="X16" s="12">
        <v>1400</v>
      </c>
      <c r="Y16" s="12">
        <v>1700</v>
      </c>
      <c r="Z16" s="12">
        <v>1570</v>
      </c>
      <c r="AA16" s="12">
        <v>1400</v>
      </c>
      <c r="AB16" s="12">
        <v>1700</v>
      </c>
    </row>
    <row r="17" spans="1:28" s="1" customFormat="1" ht="14.5" x14ac:dyDescent="0.3">
      <c r="A17" s="3" t="s">
        <v>19</v>
      </c>
      <c r="B17" s="16" t="s">
        <v>74</v>
      </c>
      <c r="C17" s="16" t="s">
        <v>64</v>
      </c>
      <c r="D17" s="3" t="s">
        <v>70</v>
      </c>
      <c r="E17" s="3" t="s">
        <v>33</v>
      </c>
      <c r="F17" s="3" t="s">
        <v>31</v>
      </c>
      <c r="G17" s="3" t="s">
        <v>30</v>
      </c>
      <c r="H17" s="18" t="s">
        <v>62</v>
      </c>
      <c r="I17" s="3" t="s">
        <v>68</v>
      </c>
      <c r="J17" s="3" t="s">
        <v>25</v>
      </c>
      <c r="K17" s="12">
        <v>1870</v>
      </c>
      <c r="L17" s="12">
        <v>1500</v>
      </c>
      <c r="M17" s="12">
        <v>2100</v>
      </c>
      <c r="N17" s="12">
        <v>1870</v>
      </c>
      <c r="O17" s="12">
        <v>1500</v>
      </c>
      <c r="P17" s="12">
        <v>2100</v>
      </c>
      <c r="Q17" s="12">
        <v>1870</v>
      </c>
      <c r="R17" s="12">
        <v>1500</v>
      </c>
      <c r="S17" s="12">
        <v>2100</v>
      </c>
      <c r="T17" s="12">
        <v>1870</v>
      </c>
      <c r="U17" s="12">
        <v>1500</v>
      </c>
      <c r="V17" s="12">
        <v>2100</v>
      </c>
      <c r="W17" s="12">
        <v>1870</v>
      </c>
      <c r="X17" s="12">
        <v>1500</v>
      </c>
      <c r="Y17" s="12">
        <v>2100</v>
      </c>
      <c r="Z17" s="12">
        <v>1870</v>
      </c>
      <c r="AA17" s="12">
        <v>1500</v>
      </c>
      <c r="AB17" s="12">
        <v>2100</v>
      </c>
    </row>
    <row r="18" spans="1:28" s="1" customFormat="1" ht="14.5" x14ac:dyDescent="0.3">
      <c r="A18" s="3" t="s">
        <v>19</v>
      </c>
      <c r="B18" s="16" t="s">
        <v>74</v>
      </c>
      <c r="C18" s="16" t="s">
        <v>65</v>
      </c>
      <c r="D18" s="3" t="s">
        <v>70</v>
      </c>
      <c r="E18" s="3" t="s">
        <v>33</v>
      </c>
      <c r="F18" s="3" t="s">
        <v>31</v>
      </c>
      <c r="G18" s="3" t="s">
        <v>30</v>
      </c>
      <c r="H18" s="18" t="s">
        <v>62</v>
      </c>
      <c r="I18" s="3" t="s">
        <v>75</v>
      </c>
      <c r="J18" s="3" t="s">
        <v>25</v>
      </c>
      <c r="K18" s="12">
        <v>1776</v>
      </c>
      <c r="L18" s="12">
        <v>1500</v>
      </c>
      <c r="M18" s="12">
        <v>2000</v>
      </c>
      <c r="N18" s="12">
        <v>1776</v>
      </c>
      <c r="O18" s="12">
        <v>1500</v>
      </c>
      <c r="P18" s="12">
        <v>2000</v>
      </c>
      <c r="Q18" s="12">
        <v>1776</v>
      </c>
      <c r="R18" s="12">
        <v>1500</v>
      </c>
      <c r="S18" s="12">
        <v>2000</v>
      </c>
      <c r="T18" s="12">
        <v>1776</v>
      </c>
      <c r="U18" s="12">
        <v>1500</v>
      </c>
      <c r="V18" s="12">
        <v>2000</v>
      </c>
      <c r="W18" s="12">
        <v>1776</v>
      </c>
      <c r="X18" s="12">
        <v>1500</v>
      </c>
      <c r="Y18" s="12">
        <v>2000</v>
      </c>
      <c r="Z18" s="12">
        <v>1776</v>
      </c>
      <c r="AA18" s="12">
        <v>1500</v>
      </c>
      <c r="AB18" s="12">
        <v>2000</v>
      </c>
    </row>
    <row r="19" spans="1:28" s="1" customFormat="1" ht="14.5" x14ac:dyDescent="0.3">
      <c r="A19" s="3" t="s">
        <v>19</v>
      </c>
      <c r="B19" s="16" t="s">
        <v>74</v>
      </c>
      <c r="C19" s="16" t="s">
        <v>66</v>
      </c>
      <c r="D19" s="3" t="s">
        <v>70</v>
      </c>
      <c r="E19" s="3" t="s">
        <v>33</v>
      </c>
      <c r="F19" s="3" t="s">
        <v>31</v>
      </c>
      <c r="G19" s="3" t="s">
        <v>30</v>
      </c>
      <c r="H19" s="18" t="s">
        <v>62</v>
      </c>
      <c r="I19" s="3" t="s">
        <v>75</v>
      </c>
      <c r="J19" s="3" t="s">
        <v>25</v>
      </c>
      <c r="K19" s="12">
        <v>2405</v>
      </c>
      <c r="L19" s="12">
        <v>2200</v>
      </c>
      <c r="M19" s="12">
        <v>2700</v>
      </c>
      <c r="N19" s="12">
        <v>2405</v>
      </c>
      <c r="O19" s="12">
        <v>2200</v>
      </c>
      <c r="P19" s="12">
        <v>2700</v>
      </c>
      <c r="Q19" s="12">
        <v>2405</v>
      </c>
      <c r="R19" s="12">
        <v>2200</v>
      </c>
      <c r="S19" s="12">
        <v>2700</v>
      </c>
      <c r="T19" s="12">
        <v>2405</v>
      </c>
      <c r="U19" s="12">
        <v>2200</v>
      </c>
      <c r="V19" s="12">
        <v>2700</v>
      </c>
      <c r="W19" s="12">
        <v>2405</v>
      </c>
      <c r="X19" s="12">
        <v>2200</v>
      </c>
      <c r="Y19" s="12">
        <v>2700</v>
      </c>
      <c r="Z19" s="12">
        <v>2405</v>
      </c>
      <c r="AA19" s="12">
        <v>2200</v>
      </c>
      <c r="AB19" s="12">
        <v>2700</v>
      </c>
    </row>
    <row r="20" spans="1:28" s="1" customFormat="1" ht="14.5" x14ac:dyDescent="0.3">
      <c r="A20" s="3" t="s">
        <v>19</v>
      </c>
      <c r="B20" s="16" t="s">
        <v>74</v>
      </c>
      <c r="C20" s="16" t="s">
        <v>67</v>
      </c>
      <c r="D20" s="3" t="s">
        <v>70</v>
      </c>
      <c r="E20" s="3" t="s">
        <v>33</v>
      </c>
      <c r="F20" s="3" t="s">
        <v>31</v>
      </c>
      <c r="G20" s="3" t="s">
        <v>30</v>
      </c>
      <c r="H20" s="18" t="s">
        <v>62</v>
      </c>
      <c r="I20" s="3" t="s">
        <v>75</v>
      </c>
      <c r="J20" s="3" t="s">
        <v>25</v>
      </c>
      <c r="K20" s="12">
        <v>2900</v>
      </c>
      <c r="L20" s="12">
        <v>2600</v>
      </c>
      <c r="M20" s="12">
        <v>3200</v>
      </c>
      <c r="N20" s="12">
        <v>2900</v>
      </c>
      <c r="O20" s="12">
        <v>2600</v>
      </c>
      <c r="P20" s="12">
        <v>3200</v>
      </c>
      <c r="Q20" s="12">
        <v>2900</v>
      </c>
      <c r="R20" s="12">
        <v>2600</v>
      </c>
      <c r="S20" s="12">
        <v>3200</v>
      </c>
      <c r="T20" s="12">
        <v>2900</v>
      </c>
      <c r="U20" s="12">
        <v>2600</v>
      </c>
      <c r="V20" s="12">
        <v>3200</v>
      </c>
      <c r="W20" s="12">
        <v>2900</v>
      </c>
      <c r="X20" s="12">
        <v>2600</v>
      </c>
      <c r="Y20" s="12">
        <v>3200</v>
      </c>
      <c r="Z20" s="12">
        <v>2900</v>
      </c>
      <c r="AA20" s="12">
        <v>2600</v>
      </c>
      <c r="AB20" s="12">
        <v>3200</v>
      </c>
    </row>
    <row r="21" spans="1:28" s="1" customFormat="1" x14ac:dyDescent="0.3">
      <c r="A21" s="16" t="s">
        <v>16</v>
      </c>
      <c r="B21" s="16" t="s">
        <v>15</v>
      </c>
      <c r="C21" s="16" t="s">
        <v>127</v>
      </c>
      <c r="D21" s="16" t="s">
        <v>2</v>
      </c>
      <c r="E21" s="16" t="s">
        <v>36</v>
      </c>
      <c r="F21" s="3" t="s">
        <v>32</v>
      </c>
      <c r="G21" s="3" t="s">
        <v>30</v>
      </c>
      <c r="H21" s="3" t="s">
        <v>76</v>
      </c>
      <c r="I21" s="3"/>
      <c r="J21" s="3" t="s">
        <v>39</v>
      </c>
      <c r="K21" s="12">
        <v>1</v>
      </c>
      <c r="L21" s="12"/>
      <c r="M21" s="12"/>
      <c r="N21" s="12">
        <v>1</v>
      </c>
      <c r="O21" s="12"/>
      <c r="P21" s="12"/>
      <c r="Q21" s="12">
        <v>1</v>
      </c>
      <c r="R21" s="12"/>
      <c r="S21" s="12"/>
      <c r="T21" s="12">
        <v>1</v>
      </c>
      <c r="U21" s="12"/>
      <c r="V21" s="12"/>
      <c r="W21" s="12">
        <v>1</v>
      </c>
      <c r="X21" s="12"/>
      <c r="Y21" s="12"/>
      <c r="Z21" s="12">
        <v>1</v>
      </c>
      <c r="AA21" s="12"/>
      <c r="AB21" s="12"/>
    </row>
    <row r="22" spans="1:28" s="1" customFormat="1" x14ac:dyDescent="0.3">
      <c r="A22" s="16" t="s">
        <v>16</v>
      </c>
      <c r="B22" s="16" t="s">
        <v>15</v>
      </c>
      <c r="C22" s="16" t="s">
        <v>77</v>
      </c>
      <c r="D22" s="16" t="s">
        <v>2</v>
      </c>
      <c r="E22" s="16" t="s">
        <v>36</v>
      </c>
      <c r="F22" s="3" t="s">
        <v>32</v>
      </c>
      <c r="G22" s="3" t="s">
        <v>30</v>
      </c>
      <c r="H22" s="3" t="s">
        <v>76</v>
      </c>
      <c r="I22" s="3"/>
      <c r="J22" s="3" t="s">
        <v>25</v>
      </c>
      <c r="K22" s="12">
        <v>1.1000000000000001</v>
      </c>
      <c r="L22" s="12">
        <v>1</v>
      </c>
      <c r="M22" s="12">
        <v>1.2</v>
      </c>
      <c r="N22" s="12">
        <v>1.1000000000000001</v>
      </c>
      <c r="O22" s="12">
        <v>1</v>
      </c>
      <c r="P22" s="12">
        <v>1.2</v>
      </c>
      <c r="Q22" s="12">
        <v>1.1000000000000001</v>
      </c>
      <c r="R22" s="12">
        <v>1</v>
      </c>
      <c r="S22" s="12">
        <v>1.2</v>
      </c>
      <c r="T22" s="12">
        <v>1.1000000000000001</v>
      </c>
      <c r="U22" s="12">
        <v>1</v>
      </c>
      <c r="V22" s="12">
        <v>1.2</v>
      </c>
      <c r="W22" s="12">
        <v>1.1000000000000001</v>
      </c>
      <c r="X22" s="12">
        <v>1</v>
      </c>
      <c r="Y22" s="12">
        <v>1.2</v>
      </c>
      <c r="Z22" s="12">
        <v>1.1000000000000001</v>
      </c>
      <c r="AA22" s="12">
        <v>1</v>
      </c>
      <c r="AB22" s="12">
        <v>1.2</v>
      </c>
    </row>
    <row r="23" spans="1:28" s="1" customFormat="1" x14ac:dyDescent="0.3">
      <c r="A23" s="16" t="s">
        <v>16</v>
      </c>
      <c r="B23" s="16" t="s">
        <v>15</v>
      </c>
      <c r="C23" s="16" t="s">
        <v>15</v>
      </c>
      <c r="D23" s="16" t="s">
        <v>3</v>
      </c>
      <c r="E23" s="16" t="s">
        <v>47</v>
      </c>
      <c r="F23" s="3" t="s">
        <v>32</v>
      </c>
      <c r="G23" s="3" t="s">
        <v>30</v>
      </c>
      <c r="H23" s="3"/>
      <c r="I23" s="3"/>
      <c r="J23" s="3" t="s">
        <v>25</v>
      </c>
      <c r="K23" s="12">
        <v>75</v>
      </c>
      <c r="L23" s="12">
        <v>60</v>
      </c>
      <c r="M23" s="12">
        <v>90</v>
      </c>
      <c r="N23" s="12">
        <v>75</v>
      </c>
      <c r="O23" s="12">
        <v>60</v>
      </c>
      <c r="P23" s="12">
        <v>90</v>
      </c>
      <c r="Q23" s="12">
        <v>75</v>
      </c>
      <c r="R23" s="12">
        <v>60</v>
      </c>
      <c r="S23" s="12">
        <v>90</v>
      </c>
      <c r="T23" s="12">
        <v>75</v>
      </c>
      <c r="U23" s="12">
        <v>60</v>
      </c>
      <c r="V23" s="12">
        <v>90</v>
      </c>
      <c r="W23" s="12">
        <v>75</v>
      </c>
      <c r="X23" s="12">
        <v>60</v>
      </c>
      <c r="Y23" s="12">
        <v>90</v>
      </c>
      <c r="Z23" s="12">
        <v>75</v>
      </c>
      <c r="AA23" s="12">
        <v>60</v>
      </c>
      <c r="AB23" s="12">
        <v>90</v>
      </c>
    </row>
    <row r="24" spans="1:28" s="1" customFormat="1" x14ac:dyDescent="0.3">
      <c r="A24" s="16" t="s">
        <v>16</v>
      </c>
      <c r="B24" s="16" t="s">
        <v>15</v>
      </c>
      <c r="C24" s="16" t="s">
        <v>79</v>
      </c>
      <c r="D24" s="16" t="s">
        <v>78</v>
      </c>
      <c r="E24" s="16" t="s">
        <v>47</v>
      </c>
      <c r="F24" s="3" t="s">
        <v>32</v>
      </c>
      <c r="G24" s="3" t="s">
        <v>30</v>
      </c>
      <c r="H24" s="3"/>
      <c r="I24" s="3"/>
      <c r="J24" s="3" t="s">
        <v>25</v>
      </c>
      <c r="K24" s="12">
        <v>1</v>
      </c>
      <c r="L24" s="12">
        <v>0.5</v>
      </c>
      <c r="M24" s="12">
        <v>1.5</v>
      </c>
      <c r="N24" s="12">
        <v>1</v>
      </c>
      <c r="O24" s="12">
        <v>0.5</v>
      </c>
      <c r="P24" s="12">
        <v>1.5</v>
      </c>
      <c r="Q24" s="12">
        <v>1</v>
      </c>
      <c r="R24" s="12">
        <v>0.5</v>
      </c>
      <c r="S24" s="12">
        <v>1.5</v>
      </c>
      <c r="T24" s="12">
        <v>1</v>
      </c>
      <c r="U24" s="12">
        <v>0.5</v>
      </c>
      <c r="V24" s="12">
        <v>1.5</v>
      </c>
      <c r="W24" s="12">
        <v>1</v>
      </c>
      <c r="X24" s="12">
        <v>0.5</v>
      </c>
      <c r="Y24" s="12">
        <v>1.5</v>
      </c>
      <c r="Z24" s="12">
        <v>1</v>
      </c>
      <c r="AA24" s="12">
        <v>0.5</v>
      </c>
      <c r="AB24" s="12">
        <v>1.5</v>
      </c>
    </row>
    <row r="25" spans="1:28" s="1" customFormat="1" x14ac:dyDescent="0.3">
      <c r="A25" s="16" t="s">
        <v>16</v>
      </c>
      <c r="B25" s="16" t="s">
        <v>15</v>
      </c>
      <c r="C25" s="16" t="s">
        <v>80</v>
      </c>
      <c r="D25" s="16" t="s">
        <v>78</v>
      </c>
      <c r="E25" s="16" t="s">
        <v>47</v>
      </c>
      <c r="F25" s="3" t="s">
        <v>32</v>
      </c>
      <c r="G25" s="3" t="s">
        <v>30</v>
      </c>
      <c r="H25" s="3"/>
      <c r="I25" s="3"/>
      <c r="J25" s="3" t="s">
        <v>25</v>
      </c>
      <c r="K25" s="12">
        <v>50</v>
      </c>
      <c r="L25" s="12">
        <v>25</v>
      </c>
      <c r="M25" s="12">
        <v>75</v>
      </c>
      <c r="N25" s="12">
        <v>50</v>
      </c>
      <c r="O25" s="12">
        <v>25</v>
      </c>
      <c r="P25" s="12">
        <v>75</v>
      </c>
      <c r="Q25" s="12">
        <v>50</v>
      </c>
      <c r="R25" s="12">
        <v>25</v>
      </c>
      <c r="S25" s="12">
        <v>75</v>
      </c>
      <c r="T25" s="12">
        <v>50</v>
      </c>
      <c r="U25" s="12">
        <v>25</v>
      </c>
      <c r="V25" s="12">
        <v>75</v>
      </c>
      <c r="W25" s="12">
        <v>50</v>
      </c>
      <c r="X25" s="12">
        <v>25</v>
      </c>
      <c r="Y25" s="12">
        <v>75</v>
      </c>
      <c r="Z25" s="12">
        <v>50</v>
      </c>
      <c r="AA25" s="12">
        <v>25</v>
      </c>
      <c r="AB25" s="12">
        <v>75</v>
      </c>
    </row>
    <row r="26" spans="1:28" s="1" customFormat="1" x14ac:dyDescent="0.3">
      <c r="A26" s="16" t="s">
        <v>16</v>
      </c>
      <c r="B26" s="16" t="s">
        <v>15</v>
      </c>
      <c r="C26" s="16" t="s">
        <v>81</v>
      </c>
      <c r="D26" s="16" t="s">
        <v>78</v>
      </c>
      <c r="E26" s="16" t="s">
        <v>47</v>
      </c>
      <c r="F26" s="3" t="s">
        <v>32</v>
      </c>
      <c r="G26" s="3" t="s">
        <v>30</v>
      </c>
      <c r="H26" s="3"/>
      <c r="I26" s="3"/>
      <c r="J26" s="3" t="s">
        <v>25</v>
      </c>
      <c r="K26" s="12">
        <v>2</v>
      </c>
      <c r="L26" s="12">
        <v>1</v>
      </c>
      <c r="M26" s="12">
        <v>3</v>
      </c>
      <c r="N26" s="12">
        <v>2</v>
      </c>
      <c r="O26" s="12">
        <v>1</v>
      </c>
      <c r="P26" s="12">
        <v>3</v>
      </c>
      <c r="Q26" s="12">
        <v>2</v>
      </c>
      <c r="R26" s="12">
        <v>1</v>
      </c>
      <c r="S26" s="12">
        <v>3</v>
      </c>
      <c r="T26" s="12">
        <v>2</v>
      </c>
      <c r="U26" s="12">
        <v>1</v>
      </c>
      <c r="V26" s="12">
        <v>3</v>
      </c>
      <c r="W26" s="12">
        <v>2</v>
      </c>
      <c r="X26" s="12">
        <v>1</v>
      </c>
      <c r="Y26" s="12">
        <v>3</v>
      </c>
      <c r="Z26" s="12">
        <v>2</v>
      </c>
      <c r="AA26" s="12">
        <v>1</v>
      </c>
      <c r="AB26" s="12">
        <v>3</v>
      </c>
    </row>
    <row r="27" spans="1:28" s="1" customFormat="1" x14ac:dyDescent="0.3">
      <c r="A27" s="16" t="s">
        <v>16</v>
      </c>
      <c r="B27" s="16" t="s">
        <v>15</v>
      </c>
      <c r="C27" s="16" t="s">
        <v>128</v>
      </c>
      <c r="D27" s="16" t="s">
        <v>78</v>
      </c>
      <c r="E27" s="16" t="s">
        <v>47</v>
      </c>
      <c r="F27" s="3" t="s">
        <v>32</v>
      </c>
      <c r="G27" s="3" t="s">
        <v>30</v>
      </c>
      <c r="H27" s="3"/>
      <c r="I27" s="3"/>
      <c r="J27" s="3" t="s">
        <v>25</v>
      </c>
      <c r="K27" s="12">
        <v>4</v>
      </c>
      <c r="L27" s="12">
        <v>3</v>
      </c>
      <c r="M27" s="12">
        <v>5</v>
      </c>
      <c r="N27" s="12">
        <v>4</v>
      </c>
      <c r="O27" s="12">
        <v>3</v>
      </c>
      <c r="P27" s="12">
        <v>5</v>
      </c>
      <c r="Q27" s="12">
        <v>4</v>
      </c>
      <c r="R27" s="12">
        <v>3</v>
      </c>
      <c r="S27" s="12">
        <v>5</v>
      </c>
      <c r="T27" s="12">
        <v>4</v>
      </c>
      <c r="U27" s="12">
        <v>3</v>
      </c>
      <c r="V27" s="12">
        <v>5</v>
      </c>
      <c r="W27" s="12">
        <v>4</v>
      </c>
      <c r="X27" s="12">
        <v>3</v>
      </c>
      <c r="Y27" s="12">
        <v>5</v>
      </c>
      <c r="Z27" s="12">
        <v>4</v>
      </c>
      <c r="AA27" s="12">
        <v>3</v>
      </c>
      <c r="AB27" s="12">
        <v>5</v>
      </c>
    </row>
    <row r="28" spans="1:28" s="1" customFormat="1" x14ac:dyDescent="0.3">
      <c r="A28" s="16" t="s">
        <v>16</v>
      </c>
      <c r="B28" s="16" t="s">
        <v>15</v>
      </c>
      <c r="C28" s="16" t="s">
        <v>126</v>
      </c>
      <c r="D28" s="16" t="s">
        <v>78</v>
      </c>
      <c r="E28" s="16" t="s">
        <v>47</v>
      </c>
      <c r="F28" s="3" t="s">
        <v>32</v>
      </c>
      <c r="G28" s="3" t="s">
        <v>30</v>
      </c>
      <c r="H28" s="3"/>
      <c r="I28" s="3"/>
      <c r="J28" s="3" t="s">
        <v>25</v>
      </c>
      <c r="K28" s="12">
        <v>6</v>
      </c>
      <c r="L28" s="12">
        <v>4</v>
      </c>
      <c r="M28" s="12">
        <v>8</v>
      </c>
      <c r="N28" s="12">
        <v>6</v>
      </c>
      <c r="O28" s="12">
        <v>4</v>
      </c>
      <c r="P28" s="12">
        <v>8</v>
      </c>
      <c r="Q28" s="12">
        <v>6</v>
      </c>
      <c r="R28" s="12">
        <v>4</v>
      </c>
      <c r="S28" s="12">
        <v>8</v>
      </c>
      <c r="T28" s="12">
        <v>6</v>
      </c>
      <c r="U28" s="12">
        <v>4</v>
      </c>
      <c r="V28" s="12">
        <v>8</v>
      </c>
      <c r="W28" s="12">
        <v>6</v>
      </c>
      <c r="X28" s="12">
        <v>4</v>
      </c>
      <c r="Y28" s="12">
        <v>8</v>
      </c>
      <c r="Z28" s="12">
        <v>6</v>
      </c>
      <c r="AA28" s="12">
        <v>4</v>
      </c>
      <c r="AB28" s="12">
        <v>8</v>
      </c>
    </row>
    <row r="29" spans="1:28" s="1" customFormat="1" x14ac:dyDescent="0.3">
      <c r="A29" s="16" t="s">
        <v>16</v>
      </c>
      <c r="B29" s="16" t="s">
        <v>60</v>
      </c>
      <c r="C29" s="16" t="s">
        <v>71</v>
      </c>
      <c r="D29" s="16" t="s">
        <v>12</v>
      </c>
      <c r="E29" s="16" t="s">
        <v>47</v>
      </c>
      <c r="F29" s="3" t="s">
        <v>32</v>
      </c>
      <c r="G29" s="3" t="s">
        <v>29</v>
      </c>
      <c r="H29" s="3"/>
      <c r="I29" s="3"/>
      <c r="J29" s="3" t="s">
        <v>25</v>
      </c>
      <c r="K29" s="12">
        <v>7</v>
      </c>
      <c r="L29" s="12">
        <v>6</v>
      </c>
      <c r="M29" s="12">
        <v>8</v>
      </c>
      <c r="N29" s="12">
        <v>7</v>
      </c>
      <c r="O29" s="12">
        <v>6</v>
      </c>
      <c r="P29" s="12">
        <v>8</v>
      </c>
      <c r="Q29" s="12">
        <v>7</v>
      </c>
      <c r="R29" s="12">
        <v>6</v>
      </c>
      <c r="S29" s="12">
        <v>8</v>
      </c>
      <c r="T29" s="12">
        <v>7</v>
      </c>
      <c r="U29" s="12">
        <v>6</v>
      </c>
      <c r="V29" s="12">
        <v>8</v>
      </c>
      <c r="W29" s="12">
        <v>7</v>
      </c>
      <c r="X29" s="12">
        <v>6</v>
      </c>
      <c r="Y29" s="12">
        <v>8</v>
      </c>
      <c r="Z29" s="12">
        <v>7</v>
      </c>
      <c r="AA29" s="12">
        <v>6</v>
      </c>
      <c r="AB29" s="12">
        <v>8</v>
      </c>
    </row>
    <row r="30" spans="1:28" s="1" customFormat="1" x14ac:dyDescent="0.3">
      <c r="A30" s="16" t="s">
        <v>16</v>
      </c>
      <c r="B30" s="3" t="s">
        <v>56</v>
      </c>
      <c r="C30" s="16" t="s">
        <v>57</v>
      </c>
      <c r="D30" s="16" t="s">
        <v>12</v>
      </c>
      <c r="E30" s="16" t="s">
        <v>47</v>
      </c>
      <c r="F30" s="3" t="s">
        <v>32</v>
      </c>
      <c r="G30" s="3" t="s">
        <v>29</v>
      </c>
      <c r="H30" s="3"/>
      <c r="I30" s="3"/>
      <c r="J30" s="3" t="s">
        <v>25</v>
      </c>
      <c r="K30" s="12">
        <v>12</v>
      </c>
      <c r="L30" s="12">
        <v>10</v>
      </c>
      <c r="M30" s="12">
        <v>14</v>
      </c>
      <c r="N30" s="12">
        <v>12</v>
      </c>
      <c r="O30" s="12">
        <v>10</v>
      </c>
      <c r="P30" s="12">
        <v>14</v>
      </c>
      <c r="Q30" s="12">
        <v>12</v>
      </c>
      <c r="R30" s="12">
        <v>10</v>
      </c>
      <c r="S30" s="12">
        <v>14</v>
      </c>
      <c r="T30" s="12">
        <v>12</v>
      </c>
      <c r="U30" s="12">
        <v>10</v>
      </c>
      <c r="V30" s="12">
        <v>14</v>
      </c>
      <c r="W30" s="12">
        <v>12</v>
      </c>
      <c r="X30" s="12">
        <v>10</v>
      </c>
      <c r="Y30" s="12">
        <v>14</v>
      </c>
      <c r="Z30" s="12">
        <v>12</v>
      </c>
      <c r="AA30" s="12">
        <v>10</v>
      </c>
      <c r="AB30" s="12">
        <v>14</v>
      </c>
    </row>
    <row r="31" spans="1:28" s="1" customFormat="1" x14ac:dyDescent="0.3">
      <c r="A31" s="16" t="s">
        <v>16</v>
      </c>
      <c r="B31" s="3" t="s">
        <v>60</v>
      </c>
      <c r="C31" s="16" t="s">
        <v>57</v>
      </c>
      <c r="D31" s="16" t="s">
        <v>12</v>
      </c>
      <c r="E31" s="16" t="s">
        <v>47</v>
      </c>
      <c r="F31" s="3" t="s">
        <v>32</v>
      </c>
      <c r="G31" s="3" t="s">
        <v>29</v>
      </c>
      <c r="H31" s="3"/>
      <c r="I31" s="3"/>
      <c r="J31" s="3" t="s">
        <v>25</v>
      </c>
      <c r="K31" s="12">
        <v>16</v>
      </c>
      <c r="L31" s="12">
        <v>14</v>
      </c>
      <c r="M31" s="12">
        <v>18</v>
      </c>
      <c r="N31" s="12">
        <v>16</v>
      </c>
      <c r="O31" s="12">
        <v>14</v>
      </c>
      <c r="P31" s="12">
        <v>18</v>
      </c>
      <c r="Q31" s="12">
        <v>16</v>
      </c>
      <c r="R31" s="12">
        <v>14</v>
      </c>
      <c r="S31" s="12">
        <v>18</v>
      </c>
      <c r="T31" s="12">
        <v>16</v>
      </c>
      <c r="U31" s="12">
        <v>14</v>
      </c>
      <c r="V31" s="12">
        <v>18</v>
      </c>
      <c r="W31" s="12">
        <v>16</v>
      </c>
      <c r="X31" s="12">
        <v>14</v>
      </c>
      <c r="Y31" s="12">
        <v>18</v>
      </c>
      <c r="Z31" s="12">
        <v>16</v>
      </c>
      <c r="AA31" s="12">
        <v>14</v>
      </c>
      <c r="AB31" s="12">
        <v>18</v>
      </c>
    </row>
    <row r="32" spans="1:28" s="1" customFormat="1" x14ac:dyDescent="0.3">
      <c r="A32" s="16" t="s">
        <v>16</v>
      </c>
      <c r="B32" s="3" t="s">
        <v>60</v>
      </c>
      <c r="C32" s="16" t="s">
        <v>63</v>
      </c>
      <c r="D32" s="16" t="s">
        <v>12</v>
      </c>
      <c r="E32" s="16" t="s">
        <v>47</v>
      </c>
      <c r="F32" s="3" t="s">
        <v>32</v>
      </c>
      <c r="G32" s="3" t="s">
        <v>29</v>
      </c>
      <c r="H32" s="3"/>
      <c r="I32" s="3"/>
      <c r="J32" s="3" t="s">
        <v>25</v>
      </c>
      <c r="K32" s="12">
        <v>19</v>
      </c>
      <c r="L32" s="12">
        <v>17</v>
      </c>
      <c r="M32" s="12">
        <v>21</v>
      </c>
      <c r="N32" s="12">
        <v>19</v>
      </c>
      <c r="O32" s="12">
        <v>17</v>
      </c>
      <c r="P32" s="12">
        <v>21</v>
      </c>
      <c r="Q32" s="12">
        <v>19</v>
      </c>
      <c r="R32" s="12">
        <v>17</v>
      </c>
      <c r="S32" s="12">
        <v>21</v>
      </c>
      <c r="T32" s="12">
        <v>19</v>
      </c>
      <c r="U32" s="12">
        <v>17</v>
      </c>
      <c r="V32" s="12">
        <v>21</v>
      </c>
      <c r="W32" s="12">
        <v>19</v>
      </c>
      <c r="X32" s="12">
        <v>17</v>
      </c>
      <c r="Y32" s="12">
        <v>21</v>
      </c>
      <c r="Z32" s="12">
        <v>19</v>
      </c>
      <c r="AA32" s="12">
        <v>17</v>
      </c>
      <c r="AB32" s="12">
        <v>21</v>
      </c>
    </row>
    <row r="33" spans="1:28" s="1" customFormat="1" x14ac:dyDescent="0.3">
      <c r="A33" s="16" t="s">
        <v>16</v>
      </c>
      <c r="B33" s="3" t="s">
        <v>60</v>
      </c>
      <c r="C33" s="16" t="s">
        <v>80</v>
      </c>
      <c r="D33" s="16" t="s">
        <v>12</v>
      </c>
      <c r="E33" s="16" t="s">
        <v>47</v>
      </c>
      <c r="F33" s="3" t="s">
        <v>32</v>
      </c>
      <c r="G33" s="3" t="s">
        <v>29</v>
      </c>
      <c r="H33" s="3"/>
      <c r="I33" s="3"/>
      <c r="J33" s="3" t="s">
        <v>25</v>
      </c>
      <c r="K33" s="12">
        <v>38</v>
      </c>
      <c r="L33" s="12">
        <v>35</v>
      </c>
      <c r="M33" s="12">
        <v>41</v>
      </c>
      <c r="N33" s="12">
        <v>38</v>
      </c>
      <c r="O33" s="12">
        <v>35</v>
      </c>
      <c r="P33" s="12">
        <v>41</v>
      </c>
      <c r="Q33" s="12">
        <v>38</v>
      </c>
      <c r="R33" s="12">
        <v>35</v>
      </c>
      <c r="S33" s="12">
        <v>41</v>
      </c>
      <c r="T33" s="12">
        <v>38</v>
      </c>
      <c r="U33" s="12">
        <v>35</v>
      </c>
      <c r="V33" s="12">
        <v>41</v>
      </c>
      <c r="W33" s="12">
        <v>38</v>
      </c>
      <c r="X33" s="12">
        <v>35</v>
      </c>
      <c r="Y33" s="12">
        <v>41</v>
      </c>
      <c r="Z33" s="12">
        <v>38</v>
      </c>
      <c r="AA33" s="12">
        <v>35</v>
      </c>
      <c r="AB33" s="12">
        <v>41</v>
      </c>
    </row>
    <row r="34" spans="1:28" s="1" customFormat="1" x14ac:dyDescent="0.3">
      <c r="A34" s="16" t="s">
        <v>16</v>
      </c>
      <c r="B34" s="16" t="s">
        <v>82</v>
      </c>
      <c r="C34" s="16" t="s">
        <v>81</v>
      </c>
      <c r="D34" s="16" t="s">
        <v>12</v>
      </c>
      <c r="E34" s="16" t="s">
        <v>47</v>
      </c>
      <c r="F34" s="3" t="s">
        <v>32</v>
      </c>
      <c r="G34" s="3" t="s">
        <v>29</v>
      </c>
      <c r="H34" s="3"/>
      <c r="I34" s="3"/>
      <c r="J34" s="3" t="s">
        <v>25</v>
      </c>
      <c r="K34" s="12">
        <v>42</v>
      </c>
      <c r="L34" s="12">
        <v>35</v>
      </c>
      <c r="M34" s="12">
        <v>49</v>
      </c>
      <c r="N34" s="12">
        <v>42</v>
      </c>
      <c r="O34" s="12">
        <v>35</v>
      </c>
      <c r="P34" s="12">
        <v>49</v>
      </c>
      <c r="Q34" s="12">
        <v>42</v>
      </c>
      <c r="R34" s="12">
        <v>35</v>
      </c>
      <c r="S34" s="12">
        <v>49</v>
      </c>
      <c r="T34" s="12">
        <v>42</v>
      </c>
      <c r="U34" s="12">
        <v>35</v>
      </c>
      <c r="V34" s="12">
        <v>49</v>
      </c>
      <c r="W34" s="12">
        <v>42</v>
      </c>
      <c r="X34" s="12">
        <v>35</v>
      </c>
      <c r="Y34" s="12">
        <v>49</v>
      </c>
      <c r="Z34" s="12">
        <v>42</v>
      </c>
      <c r="AA34" s="12">
        <v>35</v>
      </c>
      <c r="AB34" s="12">
        <v>49</v>
      </c>
    </row>
    <row r="35" spans="1:28" s="1" customFormat="1" x14ac:dyDescent="0.3">
      <c r="A35" s="16" t="s">
        <v>16</v>
      </c>
      <c r="B35" s="16" t="s">
        <v>74</v>
      </c>
      <c r="C35" s="16" t="s">
        <v>83</v>
      </c>
      <c r="D35" s="16" t="s">
        <v>12</v>
      </c>
      <c r="E35" s="16" t="s">
        <v>47</v>
      </c>
      <c r="F35" s="3" t="s">
        <v>32</v>
      </c>
      <c r="G35" s="3" t="s">
        <v>29</v>
      </c>
      <c r="H35" s="3"/>
      <c r="I35" s="3"/>
      <c r="J35" s="3" t="s">
        <v>25</v>
      </c>
      <c r="K35" s="12">
        <v>53</v>
      </c>
      <c r="L35" s="12">
        <v>48</v>
      </c>
      <c r="M35" s="12">
        <v>58</v>
      </c>
      <c r="N35" s="12">
        <v>53</v>
      </c>
      <c r="O35" s="12">
        <v>48</v>
      </c>
      <c r="P35" s="12">
        <v>58</v>
      </c>
      <c r="Q35" s="12">
        <v>53</v>
      </c>
      <c r="R35" s="12">
        <v>48</v>
      </c>
      <c r="S35" s="12">
        <v>58</v>
      </c>
      <c r="T35" s="12">
        <v>53</v>
      </c>
      <c r="U35" s="12">
        <v>48</v>
      </c>
      <c r="V35" s="12">
        <v>58</v>
      </c>
      <c r="W35" s="12">
        <v>53</v>
      </c>
      <c r="X35" s="12">
        <v>48</v>
      </c>
      <c r="Y35" s="12">
        <v>58</v>
      </c>
      <c r="Z35" s="12">
        <v>53</v>
      </c>
      <c r="AA35" s="12">
        <v>48</v>
      </c>
      <c r="AB35" s="12">
        <v>58</v>
      </c>
    </row>
    <row r="36" spans="1:28" s="1" customFormat="1" x14ac:dyDescent="0.3">
      <c r="A36" s="16" t="s">
        <v>16</v>
      </c>
      <c r="B36" s="16" t="s">
        <v>74</v>
      </c>
      <c r="C36" s="16" t="s">
        <v>64</v>
      </c>
      <c r="D36" s="16" t="s">
        <v>12</v>
      </c>
      <c r="E36" s="16" t="s">
        <v>47</v>
      </c>
      <c r="F36" s="3" t="s">
        <v>32</v>
      </c>
      <c r="G36" s="3" t="s">
        <v>29</v>
      </c>
      <c r="H36" s="3"/>
      <c r="I36" s="3"/>
      <c r="J36" s="3" t="s">
        <v>25</v>
      </c>
      <c r="K36" s="12">
        <v>70</v>
      </c>
      <c r="L36" s="12">
        <v>65</v>
      </c>
      <c r="M36" s="12">
        <v>75</v>
      </c>
      <c r="N36" s="12">
        <v>70</v>
      </c>
      <c r="O36" s="12">
        <v>65</v>
      </c>
      <c r="P36" s="12">
        <v>75</v>
      </c>
      <c r="Q36" s="12">
        <v>70</v>
      </c>
      <c r="R36" s="12">
        <v>65</v>
      </c>
      <c r="S36" s="12">
        <v>75</v>
      </c>
      <c r="T36" s="12">
        <v>70</v>
      </c>
      <c r="U36" s="12">
        <v>65</v>
      </c>
      <c r="V36" s="12">
        <v>75</v>
      </c>
      <c r="W36" s="12">
        <v>70</v>
      </c>
      <c r="X36" s="12">
        <v>65</v>
      </c>
      <c r="Y36" s="12">
        <v>75</v>
      </c>
      <c r="Z36" s="12">
        <v>70</v>
      </c>
      <c r="AA36" s="12">
        <v>65</v>
      </c>
      <c r="AB36" s="12">
        <v>75</v>
      </c>
    </row>
    <row r="37" spans="1:28" s="1" customFormat="1" x14ac:dyDescent="0.3">
      <c r="A37" s="16" t="s">
        <v>16</v>
      </c>
      <c r="B37" s="16" t="s">
        <v>74</v>
      </c>
      <c r="C37" s="16" t="s">
        <v>65</v>
      </c>
      <c r="D37" s="16" t="s">
        <v>12</v>
      </c>
      <c r="E37" s="16" t="s">
        <v>47</v>
      </c>
      <c r="F37" s="3" t="s">
        <v>32</v>
      </c>
      <c r="G37" s="3" t="s">
        <v>29</v>
      </c>
      <c r="H37" s="3"/>
      <c r="I37" s="3"/>
      <c r="J37" s="3" t="s">
        <v>25</v>
      </c>
      <c r="K37" s="12">
        <v>65</v>
      </c>
      <c r="L37" s="12">
        <v>60</v>
      </c>
      <c r="M37" s="12">
        <v>70</v>
      </c>
      <c r="N37" s="12">
        <v>65</v>
      </c>
      <c r="O37" s="12">
        <v>60</v>
      </c>
      <c r="P37" s="12">
        <v>70</v>
      </c>
      <c r="Q37" s="12">
        <v>65</v>
      </c>
      <c r="R37" s="12">
        <v>60</v>
      </c>
      <c r="S37" s="12">
        <v>70</v>
      </c>
      <c r="T37" s="12">
        <v>65</v>
      </c>
      <c r="U37" s="12">
        <v>60</v>
      </c>
      <c r="V37" s="12">
        <v>70</v>
      </c>
      <c r="W37" s="12">
        <v>65</v>
      </c>
      <c r="X37" s="12">
        <v>60</v>
      </c>
      <c r="Y37" s="12">
        <v>70</v>
      </c>
      <c r="Z37" s="12">
        <v>65</v>
      </c>
      <c r="AA37" s="12">
        <v>60</v>
      </c>
      <c r="AB37" s="12">
        <v>70</v>
      </c>
    </row>
    <row r="38" spans="1:28" s="1" customFormat="1" x14ac:dyDescent="0.3">
      <c r="A38" s="16" t="s">
        <v>16</v>
      </c>
      <c r="B38" s="16" t="s">
        <v>74</v>
      </c>
      <c r="C38" s="16" t="s">
        <v>66</v>
      </c>
      <c r="D38" s="16" t="s">
        <v>12</v>
      </c>
      <c r="E38" s="16" t="s">
        <v>47</v>
      </c>
      <c r="F38" s="3" t="s">
        <v>32</v>
      </c>
      <c r="G38" s="3" t="s">
        <v>29</v>
      </c>
      <c r="H38" s="3"/>
      <c r="I38" s="3"/>
      <c r="J38" s="3" t="s">
        <v>25</v>
      </c>
      <c r="K38" s="12">
        <v>80</v>
      </c>
      <c r="L38" s="12">
        <v>75</v>
      </c>
      <c r="M38" s="12">
        <v>85</v>
      </c>
      <c r="N38" s="12">
        <v>80</v>
      </c>
      <c r="O38" s="12">
        <v>75</v>
      </c>
      <c r="P38" s="12">
        <v>85</v>
      </c>
      <c r="Q38" s="12">
        <v>80</v>
      </c>
      <c r="R38" s="12">
        <v>75</v>
      </c>
      <c r="S38" s="12">
        <v>85</v>
      </c>
      <c r="T38" s="12">
        <v>80</v>
      </c>
      <c r="U38" s="12">
        <v>75</v>
      </c>
      <c r="V38" s="12">
        <v>85</v>
      </c>
      <c r="W38" s="12">
        <v>80</v>
      </c>
      <c r="X38" s="12">
        <v>75</v>
      </c>
      <c r="Y38" s="12">
        <v>85</v>
      </c>
      <c r="Z38" s="12">
        <v>80</v>
      </c>
      <c r="AA38" s="12">
        <v>75</v>
      </c>
      <c r="AB38" s="12">
        <v>85</v>
      </c>
    </row>
    <row r="39" spans="1:28" s="1" customFormat="1" x14ac:dyDescent="0.3">
      <c r="A39" s="16" t="s">
        <v>16</v>
      </c>
      <c r="B39" s="16" t="s">
        <v>74</v>
      </c>
      <c r="C39" s="16" t="s">
        <v>67</v>
      </c>
      <c r="D39" s="16" t="s">
        <v>12</v>
      </c>
      <c r="E39" s="16" t="s">
        <v>47</v>
      </c>
      <c r="F39" s="3" t="s">
        <v>32</v>
      </c>
      <c r="G39" s="3" t="s">
        <v>29</v>
      </c>
      <c r="H39" s="3"/>
      <c r="I39" s="3"/>
      <c r="J39" s="3" t="s">
        <v>25</v>
      </c>
      <c r="K39" s="12">
        <v>110</v>
      </c>
      <c r="L39" s="12">
        <v>100</v>
      </c>
      <c r="M39" s="12">
        <v>120</v>
      </c>
      <c r="N39" s="12">
        <v>110</v>
      </c>
      <c r="O39" s="12">
        <v>100</v>
      </c>
      <c r="P39" s="12">
        <v>120</v>
      </c>
      <c r="Q39" s="12">
        <v>110</v>
      </c>
      <c r="R39" s="12">
        <v>100</v>
      </c>
      <c r="S39" s="12">
        <v>120</v>
      </c>
      <c r="T39" s="12">
        <v>110</v>
      </c>
      <c r="U39" s="12">
        <v>100</v>
      </c>
      <c r="V39" s="12">
        <v>120</v>
      </c>
      <c r="W39" s="12">
        <v>110</v>
      </c>
      <c r="X39" s="12">
        <v>100</v>
      </c>
      <c r="Y39" s="12">
        <v>120</v>
      </c>
      <c r="Z39" s="12">
        <v>110</v>
      </c>
      <c r="AA39" s="12">
        <v>100</v>
      </c>
      <c r="AB39" s="12">
        <v>120</v>
      </c>
    </row>
    <row r="40" spans="1:28" s="1" customFormat="1" x14ac:dyDescent="0.3">
      <c r="A40" s="16" t="s">
        <v>16</v>
      </c>
      <c r="B40" s="16" t="s">
        <v>60</v>
      </c>
      <c r="C40" s="16" t="s">
        <v>71</v>
      </c>
      <c r="D40" s="16" t="s">
        <v>0</v>
      </c>
      <c r="E40" s="16" t="s">
        <v>35</v>
      </c>
      <c r="F40" s="3" t="s">
        <v>32</v>
      </c>
      <c r="G40" s="3" t="s">
        <v>30</v>
      </c>
      <c r="H40" s="3"/>
      <c r="I40" s="3"/>
      <c r="J40" s="3" t="s">
        <v>25</v>
      </c>
      <c r="K40" s="15">
        <f>250/12</f>
        <v>20.833333333333332</v>
      </c>
      <c r="L40" s="15">
        <f t="shared" ref="L40:L48" si="0">K40*0.8</f>
        <v>16.666666666666668</v>
      </c>
      <c r="M40" s="12">
        <f t="shared" ref="M40:M48" si="1">K40*1.2</f>
        <v>24.999999999999996</v>
      </c>
      <c r="N40" s="15">
        <f>250/12</f>
        <v>20.833333333333332</v>
      </c>
      <c r="O40" s="15">
        <f>N40*0.8</f>
        <v>16.666666666666668</v>
      </c>
      <c r="P40" s="12">
        <f>N40*1.2</f>
        <v>24.999999999999996</v>
      </c>
      <c r="Q40" s="15">
        <f>250/12</f>
        <v>20.833333333333332</v>
      </c>
      <c r="R40" s="15">
        <f>Q40*0.8</f>
        <v>16.666666666666668</v>
      </c>
      <c r="S40" s="12">
        <f>Q40*1.2</f>
        <v>24.999999999999996</v>
      </c>
      <c r="T40" s="15">
        <f>250/12</f>
        <v>20.833333333333332</v>
      </c>
      <c r="U40" s="15">
        <f>T40*0.8</f>
        <v>16.666666666666668</v>
      </c>
      <c r="V40" s="12">
        <f>T40*1.2</f>
        <v>24.999999999999996</v>
      </c>
      <c r="W40" s="15">
        <f>250/12</f>
        <v>20.833333333333332</v>
      </c>
      <c r="X40" s="15">
        <f>W40*0.8</f>
        <v>16.666666666666668</v>
      </c>
      <c r="Y40" s="12">
        <f>W40*1.2</f>
        <v>24.999999999999996</v>
      </c>
      <c r="Z40" s="15">
        <f>250/12</f>
        <v>20.833333333333332</v>
      </c>
      <c r="AA40" s="15">
        <f>Z40*0.8</f>
        <v>16.666666666666668</v>
      </c>
      <c r="AB40" s="12">
        <f>Z40*1.2</f>
        <v>24.999999999999996</v>
      </c>
    </row>
    <row r="41" spans="1:28" s="1" customFormat="1" x14ac:dyDescent="0.3">
      <c r="A41" s="16" t="s">
        <v>16</v>
      </c>
      <c r="B41" s="3" t="s">
        <v>60</v>
      </c>
      <c r="C41" s="16" t="s">
        <v>57</v>
      </c>
      <c r="D41" s="16" t="s">
        <v>0</v>
      </c>
      <c r="E41" s="16" t="s">
        <v>35</v>
      </c>
      <c r="F41" s="3" t="s">
        <v>32</v>
      </c>
      <c r="G41" s="3" t="s">
        <v>30</v>
      </c>
      <c r="H41" s="3"/>
      <c r="I41" s="3"/>
      <c r="J41" s="3" t="s">
        <v>25</v>
      </c>
      <c r="K41" s="15">
        <f>250/12</f>
        <v>20.833333333333332</v>
      </c>
      <c r="L41" s="15">
        <f t="shared" si="0"/>
        <v>16.666666666666668</v>
      </c>
      <c r="M41" s="12">
        <f t="shared" si="1"/>
        <v>24.999999999999996</v>
      </c>
      <c r="N41" s="15">
        <f>250/12</f>
        <v>20.833333333333332</v>
      </c>
      <c r="O41" s="15">
        <f>N41*0.8</f>
        <v>16.666666666666668</v>
      </c>
      <c r="P41" s="12">
        <f>N41*1.2</f>
        <v>24.999999999999996</v>
      </c>
      <c r="Q41" s="15">
        <f>250/12</f>
        <v>20.833333333333332</v>
      </c>
      <c r="R41" s="15">
        <f>Q41*0.8</f>
        <v>16.666666666666668</v>
      </c>
      <c r="S41" s="12">
        <f>Q41*1.2</f>
        <v>24.999999999999996</v>
      </c>
      <c r="T41" s="15">
        <f>250/12</f>
        <v>20.833333333333332</v>
      </c>
      <c r="U41" s="15">
        <f>T41*0.8</f>
        <v>16.666666666666668</v>
      </c>
      <c r="V41" s="12">
        <f>T41*1.2</f>
        <v>24.999999999999996</v>
      </c>
      <c r="W41" s="15">
        <f>250/12</f>
        <v>20.833333333333332</v>
      </c>
      <c r="X41" s="15">
        <f>W41*0.8</f>
        <v>16.666666666666668</v>
      </c>
      <c r="Y41" s="12">
        <f>W41*1.2</f>
        <v>24.999999999999996</v>
      </c>
      <c r="Z41" s="15">
        <f>250/12</f>
        <v>20.833333333333332</v>
      </c>
      <c r="AA41" s="15">
        <f>Z41*0.8</f>
        <v>16.666666666666668</v>
      </c>
      <c r="AB41" s="12">
        <f>Z41*1.2</f>
        <v>24.999999999999996</v>
      </c>
    </row>
    <row r="42" spans="1:28" s="1" customFormat="1" x14ac:dyDescent="0.3">
      <c r="A42" s="16" t="s">
        <v>16</v>
      </c>
      <c r="B42" s="3" t="s">
        <v>60</v>
      </c>
      <c r="C42" s="16" t="s">
        <v>63</v>
      </c>
      <c r="D42" s="16" t="s">
        <v>0</v>
      </c>
      <c r="E42" s="16" t="s">
        <v>35</v>
      </c>
      <c r="F42" s="3" t="s">
        <v>32</v>
      </c>
      <c r="G42" s="3" t="s">
        <v>30</v>
      </c>
      <c r="H42" s="3"/>
      <c r="I42" s="3"/>
      <c r="J42" s="3" t="s">
        <v>25</v>
      </c>
      <c r="K42" s="15">
        <f>500/27</f>
        <v>18.518518518518519</v>
      </c>
      <c r="L42" s="15">
        <f t="shared" si="0"/>
        <v>14.814814814814817</v>
      </c>
      <c r="M42" s="15">
        <f t="shared" si="1"/>
        <v>22.222222222222221</v>
      </c>
      <c r="N42" s="15">
        <f t="shared" ref="N42" si="2">500/27</f>
        <v>18.518518518518519</v>
      </c>
      <c r="O42" s="15">
        <f t="shared" ref="O42" si="3">N42*0.8</f>
        <v>14.814814814814817</v>
      </c>
      <c r="P42" s="15">
        <f t="shared" ref="P42:P54" si="4">N42*1.2</f>
        <v>22.222222222222221</v>
      </c>
      <c r="Q42" s="15">
        <f t="shared" ref="Q42" si="5">500/27</f>
        <v>18.518518518518519</v>
      </c>
      <c r="R42" s="15">
        <f t="shared" ref="R42" si="6">Q42*0.8</f>
        <v>14.814814814814817</v>
      </c>
      <c r="S42" s="15">
        <f t="shared" ref="S42:S54" si="7">Q42*1.2</f>
        <v>22.222222222222221</v>
      </c>
      <c r="T42" s="15">
        <f t="shared" ref="T42" si="8">500/27</f>
        <v>18.518518518518519</v>
      </c>
      <c r="U42" s="15">
        <f t="shared" ref="U42" si="9">T42*0.8</f>
        <v>14.814814814814817</v>
      </c>
      <c r="V42" s="15">
        <f t="shared" ref="V42:V54" si="10">T42*1.2</f>
        <v>22.222222222222221</v>
      </c>
      <c r="W42" s="15">
        <f t="shared" ref="W42" si="11">500/27</f>
        <v>18.518518518518519</v>
      </c>
      <c r="X42" s="15">
        <f t="shared" ref="X42" si="12">W42*0.8</f>
        <v>14.814814814814817</v>
      </c>
      <c r="Y42" s="15">
        <f t="shared" ref="Y42:Y54" si="13">W42*1.2</f>
        <v>22.222222222222221</v>
      </c>
      <c r="Z42" s="15">
        <f t="shared" ref="Z42" si="14">500/27</f>
        <v>18.518518518518519</v>
      </c>
      <c r="AA42" s="15">
        <f t="shared" ref="AA42" si="15">Z42*0.8</f>
        <v>14.814814814814817</v>
      </c>
      <c r="AB42" s="15">
        <f t="shared" ref="AB42:AB54" si="16">Z42*1.2</f>
        <v>22.222222222222221</v>
      </c>
    </row>
    <row r="43" spans="1:28" s="1" customFormat="1" x14ac:dyDescent="0.3">
      <c r="A43" s="16" t="s">
        <v>16</v>
      </c>
      <c r="B43" s="3" t="s">
        <v>60</v>
      </c>
      <c r="C43" s="16" t="s">
        <v>80</v>
      </c>
      <c r="D43" s="16" t="s">
        <v>0</v>
      </c>
      <c r="E43" s="16" t="s">
        <v>35</v>
      </c>
      <c r="F43" s="3" t="s">
        <v>32</v>
      </c>
      <c r="G43" s="3" t="s">
        <v>30</v>
      </c>
      <c r="H43" s="3"/>
      <c r="I43" s="3"/>
      <c r="J43" s="3" t="s">
        <v>25</v>
      </c>
      <c r="K43" s="15">
        <f>250/45</f>
        <v>5.5555555555555554</v>
      </c>
      <c r="L43" s="15">
        <f t="shared" si="0"/>
        <v>4.4444444444444446</v>
      </c>
      <c r="M43" s="15">
        <f t="shared" si="1"/>
        <v>6.6666666666666661</v>
      </c>
      <c r="N43" s="15">
        <f t="shared" ref="N43" si="17">250/45</f>
        <v>5.5555555555555554</v>
      </c>
      <c r="O43" s="15">
        <f t="shared" ref="O43" si="18">N43*0.8</f>
        <v>4.4444444444444446</v>
      </c>
      <c r="P43" s="15">
        <f t="shared" si="4"/>
        <v>6.6666666666666661</v>
      </c>
      <c r="Q43" s="15">
        <f t="shared" ref="Q43" si="19">250/45</f>
        <v>5.5555555555555554</v>
      </c>
      <c r="R43" s="15">
        <f t="shared" ref="R43" si="20">Q43*0.8</f>
        <v>4.4444444444444446</v>
      </c>
      <c r="S43" s="15">
        <f t="shared" si="7"/>
        <v>6.6666666666666661</v>
      </c>
      <c r="T43" s="15">
        <f t="shared" ref="T43" si="21">250/45</f>
        <v>5.5555555555555554</v>
      </c>
      <c r="U43" s="15">
        <f t="shared" ref="U43" si="22">T43*0.8</f>
        <v>4.4444444444444446</v>
      </c>
      <c r="V43" s="15">
        <f t="shared" si="10"/>
        <v>6.6666666666666661</v>
      </c>
      <c r="W43" s="15">
        <f t="shared" ref="W43" si="23">250/45</f>
        <v>5.5555555555555554</v>
      </c>
      <c r="X43" s="15">
        <f t="shared" ref="X43" si="24">W43*0.8</f>
        <v>4.4444444444444446</v>
      </c>
      <c r="Y43" s="15">
        <f t="shared" si="13"/>
        <v>6.6666666666666661</v>
      </c>
      <c r="Z43" s="15">
        <f t="shared" ref="Z43" si="25">250/45</f>
        <v>5.5555555555555554</v>
      </c>
      <c r="AA43" s="15">
        <f t="shared" ref="AA43" si="26">Z43*0.8</f>
        <v>4.4444444444444446</v>
      </c>
      <c r="AB43" s="15">
        <f t="shared" si="16"/>
        <v>6.6666666666666661</v>
      </c>
    </row>
    <row r="44" spans="1:28" s="1" customFormat="1" x14ac:dyDescent="0.3">
      <c r="A44" s="16" t="s">
        <v>16</v>
      </c>
      <c r="B44" s="16" t="s">
        <v>82</v>
      </c>
      <c r="C44" s="16" t="s">
        <v>81</v>
      </c>
      <c r="D44" s="16" t="s">
        <v>0</v>
      </c>
      <c r="E44" s="16" t="s">
        <v>35</v>
      </c>
      <c r="F44" s="3" t="s">
        <v>32</v>
      </c>
      <c r="G44" s="3" t="s">
        <v>30</v>
      </c>
      <c r="H44" s="3"/>
      <c r="I44" s="3"/>
      <c r="J44" s="3" t="s">
        <v>25</v>
      </c>
      <c r="K44" s="15">
        <f>2500/65</f>
        <v>38.46153846153846</v>
      </c>
      <c r="L44" s="15">
        <f t="shared" si="0"/>
        <v>30.76923076923077</v>
      </c>
      <c r="M44" s="15">
        <f t="shared" si="1"/>
        <v>46.153846153846153</v>
      </c>
      <c r="N44" s="15">
        <f t="shared" ref="N44" si="27">2500/65</f>
        <v>38.46153846153846</v>
      </c>
      <c r="O44" s="15">
        <f t="shared" ref="O44" si="28">N44*0.8</f>
        <v>30.76923076923077</v>
      </c>
      <c r="P44" s="15">
        <f t="shared" si="4"/>
        <v>46.153846153846153</v>
      </c>
      <c r="Q44" s="15">
        <f t="shared" ref="Q44" si="29">2500/65</f>
        <v>38.46153846153846</v>
      </c>
      <c r="R44" s="15">
        <f t="shared" ref="R44" si="30">Q44*0.8</f>
        <v>30.76923076923077</v>
      </c>
      <c r="S44" s="15">
        <f t="shared" si="7"/>
        <v>46.153846153846153</v>
      </c>
      <c r="T44" s="15">
        <f t="shared" ref="T44" si="31">2500/65</f>
        <v>38.46153846153846</v>
      </c>
      <c r="U44" s="15">
        <f t="shared" ref="U44" si="32">T44*0.8</f>
        <v>30.76923076923077</v>
      </c>
      <c r="V44" s="15">
        <f t="shared" si="10"/>
        <v>46.153846153846153</v>
      </c>
      <c r="W44" s="15">
        <f t="shared" ref="W44" si="33">2500/65</f>
        <v>38.46153846153846</v>
      </c>
      <c r="X44" s="15">
        <f t="shared" ref="X44" si="34">W44*0.8</f>
        <v>30.76923076923077</v>
      </c>
      <c r="Y44" s="15">
        <f t="shared" si="13"/>
        <v>46.153846153846153</v>
      </c>
      <c r="Z44" s="15">
        <f t="shared" ref="Z44" si="35">2500/65</f>
        <v>38.46153846153846</v>
      </c>
      <c r="AA44" s="15">
        <f t="shared" ref="AA44" si="36">Z44*0.8</f>
        <v>30.76923076923077</v>
      </c>
      <c r="AB44" s="15">
        <f t="shared" si="16"/>
        <v>46.153846153846153</v>
      </c>
    </row>
    <row r="45" spans="1:28" s="1" customFormat="1" x14ac:dyDescent="0.3">
      <c r="A45" s="16" t="s">
        <v>16</v>
      </c>
      <c r="B45" s="16" t="s">
        <v>82</v>
      </c>
      <c r="C45" s="16" t="s">
        <v>83</v>
      </c>
      <c r="D45" s="16" t="s">
        <v>0</v>
      </c>
      <c r="E45" s="16" t="s">
        <v>35</v>
      </c>
      <c r="F45" s="3" t="s">
        <v>32</v>
      </c>
      <c r="G45" s="3" t="s">
        <v>30</v>
      </c>
      <c r="H45" s="3"/>
      <c r="I45" s="3"/>
      <c r="J45" s="3" t="s">
        <v>25</v>
      </c>
      <c r="K45" s="15">
        <f>2800/94</f>
        <v>29.787234042553191</v>
      </c>
      <c r="L45" s="15">
        <f t="shared" si="0"/>
        <v>23.829787234042556</v>
      </c>
      <c r="M45" s="15">
        <f t="shared" si="1"/>
        <v>35.744680851063826</v>
      </c>
      <c r="N45" s="15">
        <f t="shared" ref="N45" si="37">2800/94</f>
        <v>29.787234042553191</v>
      </c>
      <c r="O45" s="15">
        <f t="shared" ref="O45" si="38">N45*0.8</f>
        <v>23.829787234042556</v>
      </c>
      <c r="P45" s="15">
        <f t="shared" si="4"/>
        <v>35.744680851063826</v>
      </c>
      <c r="Q45" s="15">
        <f t="shared" ref="Q45" si="39">2800/94</f>
        <v>29.787234042553191</v>
      </c>
      <c r="R45" s="15">
        <f t="shared" ref="R45" si="40">Q45*0.8</f>
        <v>23.829787234042556</v>
      </c>
      <c r="S45" s="15">
        <f t="shared" si="7"/>
        <v>35.744680851063826</v>
      </c>
      <c r="T45" s="15">
        <f t="shared" ref="T45" si="41">2800/94</f>
        <v>29.787234042553191</v>
      </c>
      <c r="U45" s="15">
        <f t="shared" ref="U45" si="42">T45*0.8</f>
        <v>23.829787234042556</v>
      </c>
      <c r="V45" s="15">
        <f t="shared" si="10"/>
        <v>35.744680851063826</v>
      </c>
      <c r="W45" s="15">
        <f t="shared" ref="W45" si="43">2800/94</f>
        <v>29.787234042553191</v>
      </c>
      <c r="X45" s="15">
        <f t="shared" ref="X45" si="44">W45*0.8</f>
        <v>23.829787234042556</v>
      </c>
      <c r="Y45" s="15">
        <f t="shared" si="13"/>
        <v>35.744680851063826</v>
      </c>
      <c r="Z45" s="15">
        <f t="shared" ref="Z45" si="45">2800/94</f>
        <v>29.787234042553191</v>
      </c>
      <c r="AA45" s="15">
        <f t="shared" ref="AA45" si="46">Z45*0.8</f>
        <v>23.829787234042556</v>
      </c>
      <c r="AB45" s="15">
        <f t="shared" si="16"/>
        <v>35.744680851063826</v>
      </c>
    </row>
    <row r="46" spans="1:28" s="1" customFormat="1" x14ac:dyDescent="0.3">
      <c r="A46" s="16" t="s">
        <v>16</v>
      </c>
      <c r="B46" s="16" t="s">
        <v>60</v>
      </c>
      <c r="C46" s="16" t="s">
        <v>83</v>
      </c>
      <c r="D46" s="16" t="s">
        <v>0</v>
      </c>
      <c r="E46" s="16" t="s">
        <v>35</v>
      </c>
      <c r="F46" s="3" t="s">
        <v>32</v>
      </c>
      <c r="G46" s="3" t="s">
        <v>30</v>
      </c>
      <c r="H46" s="3"/>
      <c r="I46" s="3"/>
      <c r="J46" s="3" t="s">
        <v>25</v>
      </c>
      <c r="K46" s="15">
        <f>2600/101</f>
        <v>25.742574257425744</v>
      </c>
      <c r="L46" s="15">
        <f t="shared" si="0"/>
        <v>20.594059405940598</v>
      </c>
      <c r="M46" s="15">
        <f t="shared" si="1"/>
        <v>30.89108910891089</v>
      </c>
      <c r="N46" s="15">
        <f t="shared" ref="N46" si="47">2600/101</f>
        <v>25.742574257425744</v>
      </c>
      <c r="O46" s="15">
        <f t="shared" ref="O46" si="48">N46*0.8</f>
        <v>20.594059405940598</v>
      </c>
      <c r="P46" s="15">
        <f t="shared" si="4"/>
        <v>30.89108910891089</v>
      </c>
      <c r="Q46" s="15">
        <f t="shared" ref="Q46" si="49">2600/101</f>
        <v>25.742574257425744</v>
      </c>
      <c r="R46" s="15">
        <f t="shared" ref="R46" si="50">Q46*0.8</f>
        <v>20.594059405940598</v>
      </c>
      <c r="S46" s="15">
        <f t="shared" si="7"/>
        <v>30.89108910891089</v>
      </c>
      <c r="T46" s="15">
        <f t="shared" ref="T46" si="51">2600/101</f>
        <v>25.742574257425744</v>
      </c>
      <c r="U46" s="15">
        <f t="shared" ref="U46" si="52">T46*0.8</f>
        <v>20.594059405940598</v>
      </c>
      <c r="V46" s="15">
        <f t="shared" si="10"/>
        <v>30.89108910891089</v>
      </c>
      <c r="W46" s="15">
        <f t="shared" ref="W46" si="53">2600/101</f>
        <v>25.742574257425744</v>
      </c>
      <c r="X46" s="15">
        <f t="shared" ref="X46" si="54">W46*0.8</f>
        <v>20.594059405940598</v>
      </c>
      <c r="Y46" s="15">
        <f t="shared" si="13"/>
        <v>30.89108910891089</v>
      </c>
      <c r="Z46" s="15">
        <f t="shared" ref="Z46" si="55">2600/101</f>
        <v>25.742574257425744</v>
      </c>
      <c r="AA46" s="15">
        <f t="shared" ref="AA46" si="56">Z46*0.8</f>
        <v>20.594059405940598</v>
      </c>
      <c r="AB46" s="15">
        <f t="shared" si="16"/>
        <v>30.89108910891089</v>
      </c>
    </row>
    <row r="47" spans="1:28" s="1" customFormat="1" x14ac:dyDescent="0.3">
      <c r="A47" s="16" t="s">
        <v>16</v>
      </c>
      <c r="B47" s="16" t="s">
        <v>82</v>
      </c>
      <c r="C47" s="16" t="s">
        <v>64</v>
      </c>
      <c r="D47" s="16" t="s">
        <v>0</v>
      </c>
      <c r="E47" s="16" t="s">
        <v>35</v>
      </c>
      <c r="F47" s="3" t="s">
        <v>32</v>
      </c>
      <c r="G47" s="3" t="s">
        <v>30</v>
      </c>
      <c r="H47" s="3"/>
      <c r="I47" s="3"/>
      <c r="J47" s="3" t="s">
        <v>25</v>
      </c>
      <c r="K47" s="15">
        <f>8800/130</f>
        <v>67.692307692307693</v>
      </c>
      <c r="L47" s="15">
        <f t="shared" si="0"/>
        <v>54.15384615384616</v>
      </c>
      <c r="M47" s="15">
        <f t="shared" si="1"/>
        <v>81.230769230769226</v>
      </c>
      <c r="N47" s="15">
        <f t="shared" ref="N47" si="57">8800/130</f>
        <v>67.692307692307693</v>
      </c>
      <c r="O47" s="15">
        <f t="shared" ref="O47" si="58">N47*0.8</f>
        <v>54.15384615384616</v>
      </c>
      <c r="P47" s="15">
        <f t="shared" si="4"/>
        <v>81.230769230769226</v>
      </c>
      <c r="Q47" s="15">
        <f t="shared" ref="Q47" si="59">8800/130</f>
        <v>67.692307692307693</v>
      </c>
      <c r="R47" s="15">
        <f t="shared" ref="R47" si="60">Q47*0.8</f>
        <v>54.15384615384616</v>
      </c>
      <c r="S47" s="15">
        <f t="shared" si="7"/>
        <v>81.230769230769226</v>
      </c>
      <c r="T47" s="15">
        <f t="shared" ref="T47" si="61">8800/130</f>
        <v>67.692307692307693</v>
      </c>
      <c r="U47" s="15">
        <f t="shared" ref="U47" si="62">T47*0.8</f>
        <v>54.15384615384616</v>
      </c>
      <c r="V47" s="15">
        <f t="shared" si="10"/>
        <v>81.230769230769226</v>
      </c>
      <c r="W47" s="15">
        <f t="shared" ref="W47" si="63">8800/130</f>
        <v>67.692307692307693</v>
      </c>
      <c r="X47" s="15">
        <f t="shared" ref="X47" si="64">W47*0.8</f>
        <v>54.15384615384616</v>
      </c>
      <c r="Y47" s="15">
        <f t="shared" si="13"/>
        <v>81.230769230769226</v>
      </c>
      <c r="Z47" s="15">
        <f t="shared" ref="Z47" si="65">8800/130</f>
        <v>67.692307692307693</v>
      </c>
      <c r="AA47" s="15">
        <f t="shared" ref="AA47" si="66">Z47*0.8</f>
        <v>54.15384615384616</v>
      </c>
      <c r="AB47" s="15">
        <f t="shared" si="16"/>
        <v>81.230769230769226</v>
      </c>
    </row>
    <row r="48" spans="1:28" s="1" customFormat="1" x14ac:dyDescent="0.3">
      <c r="A48" s="16" t="s">
        <v>16</v>
      </c>
      <c r="B48" s="16" t="s">
        <v>60</v>
      </c>
      <c r="C48" s="16" t="s">
        <v>64</v>
      </c>
      <c r="D48" s="16" t="s">
        <v>0</v>
      </c>
      <c r="E48" s="16" t="s">
        <v>35</v>
      </c>
      <c r="F48" s="3" t="s">
        <v>32</v>
      </c>
      <c r="G48" s="3" t="s">
        <v>30</v>
      </c>
      <c r="H48" s="3"/>
      <c r="I48" s="3"/>
      <c r="J48" s="3" t="s">
        <v>25</v>
      </c>
      <c r="K48" s="15">
        <f>6100/131</f>
        <v>46.564885496183209</v>
      </c>
      <c r="L48" s="15">
        <f t="shared" si="0"/>
        <v>37.251908396946568</v>
      </c>
      <c r="M48" s="15">
        <f t="shared" si="1"/>
        <v>55.877862595419849</v>
      </c>
      <c r="N48" s="15">
        <f t="shared" ref="N48" si="67">6100/131</f>
        <v>46.564885496183209</v>
      </c>
      <c r="O48" s="15">
        <f t="shared" ref="O48:AA54" si="68">N48*0.8</f>
        <v>37.251908396946568</v>
      </c>
      <c r="P48" s="15">
        <f t="shared" si="4"/>
        <v>55.877862595419849</v>
      </c>
      <c r="Q48" s="15">
        <f t="shared" ref="Q48" si="69">6100/131</f>
        <v>46.564885496183209</v>
      </c>
      <c r="R48" s="15">
        <f t="shared" ref="R48" si="70">Q48*0.8</f>
        <v>37.251908396946568</v>
      </c>
      <c r="S48" s="15">
        <f t="shared" si="7"/>
        <v>55.877862595419849</v>
      </c>
      <c r="T48" s="15">
        <f t="shared" ref="T48" si="71">6100/131</f>
        <v>46.564885496183209</v>
      </c>
      <c r="U48" s="15">
        <f t="shared" ref="U48" si="72">T48*0.8</f>
        <v>37.251908396946568</v>
      </c>
      <c r="V48" s="15">
        <f t="shared" si="10"/>
        <v>55.877862595419849</v>
      </c>
      <c r="W48" s="15">
        <f t="shared" ref="W48" si="73">6100/131</f>
        <v>46.564885496183209</v>
      </c>
      <c r="X48" s="15">
        <f t="shared" ref="X48" si="74">W48*0.8</f>
        <v>37.251908396946568</v>
      </c>
      <c r="Y48" s="15">
        <f t="shared" si="13"/>
        <v>55.877862595419849</v>
      </c>
      <c r="Z48" s="15">
        <f t="shared" ref="Z48" si="75">6100/131</f>
        <v>46.564885496183209</v>
      </c>
      <c r="AA48" s="15">
        <f t="shared" ref="AA48" si="76">Z48*0.8</f>
        <v>37.251908396946568</v>
      </c>
      <c r="AB48" s="15">
        <f t="shared" si="16"/>
        <v>55.877862595419849</v>
      </c>
    </row>
    <row r="49" spans="1:28" s="1" customFormat="1" x14ac:dyDescent="0.3">
      <c r="A49" s="16" t="s">
        <v>16</v>
      </c>
      <c r="B49" s="16" t="s">
        <v>82</v>
      </c>
      <c r="C49" s="16" t="s">
        <v>65</v>
      </c>
      <c r="D49" s="16" t="s">
        <v>0</v>
      </c>
      <c r="E49" s="16" t="s">
        <v>35</v>
      </c>
      <c r="F49" s="3" t="s">
        <v>32</v>
      </c>
      <c r="G49" s="3" t="s">
        <v>30</v>
      </c>
      <c r="H49" s="3"/>
      <c r="I49" s="3"/>
      <c r="J49" s="3" t="s">
        <v>25</v>
      </c>
      <c r="K49" s="15">
        <f>9000/122</f>
        <v>73.770491803278688</v>
      </c>
      <c r="L49" s="15">
        <f t="shared" ref="L49:L54" si="77">K49*0.8</f>
        <v>59.016393442622956</v>
      </c>
      <c r="M49" s="15">
        <f t="shared" ref="M49:M54" si="78">K49*1.2</f>
        <v>88.52459016393442</v>
      </c>
      <c r="N49" s="15">
        <f t="shared" ref="N49" si="79">9000/122</f>
        <v>73.770491803278688</v>
      </c>
      <c r="O49" s="15">
        <f t="shared" si="68"/>
        <v>59.016393442622956</v>
      </c>
      <c r="P49" s="15">
        <f t="shared" si="4"/>
        <v>88.52459016393442</v>
      </c>
      <c r="Q49" s="15">
        <f t="shared" ref="Q49" si="80">9000/122</f>
        <v>73.770491803278688</v>
      </c>
      <c r="R49" s="15">
        <f t="shared" si="68"/>
        <v>59.016393442622956</v>
      </c>
      <c r="S49" s="15">
        <f t="shared" si="7"/>
        <v>88.52459016393442</v>
      </c>
      <c r="T49" s="15">
        <f t="shared" ref="T49" si="81">9000/122</f>
        <v>73.770491803278688</v>
      </c>
      <c r="U49" s="15">
        <f t="shared" si="68"/>
        <v>59.016393442622956</v>
      </c>
      <c r="V49" s="15">
        <f t="shared" si="10"/>
        <v>88.52459016393442</v>
      </c>
      <c r="W49" s="15">
        <f t="shared" ref="W49" si="82">9000/122</f>
        <v>73.770491803278688</v>
      </c>
      <c r="X49" s="15">
        <f t="shared" si="68"/>
        <v>59.016393442622956</v>
      </c>
      <c r="Y49" s="15">
        <f t="shared" si="13"/>
        <v>88.52459016393442</v>
      </c>
      <c r="Z49" s="15">
        <f t="shared" ref="Z49" si="83">9000/122</f>
        <v>73.770491803278688</v>
      </c>
      <c r="AA49" s="15">
        <f t="shared" si="68"/>
        <v>59.016393442622956</v>
      </c>
      <c r="AB49" s="15">
        <f t="shared" si="16"/>
        <v>88.52459016393442</v>
      </c>
    </row>
    <row r="50" spans="1:28" s="1" customFormat="1" x14ac:dyDescent="0.3">
      <c r="A50" s="16" t="s">
        <v>16</v>
      </c>
      <c r="B50" s="16" t="s">
        <v>60</v>
      </c>
      <c r="C50" s="16" t="s">
        <v>65</v>
      </c>
      <c r="D50" s="16" t="s">
        <v>0</v>
      </c>
      <c r="E50" s="16" t="s">
        <v>35</v>
      </c>
      <c r="F50" s="3" t="s">
        <v>32</v>
      </c>
      <c r="G50" s="3" t="s">
        <v>30</v>
      </c>
      <c r="H50" s="3"/>
      <c r="I50" s="3"/>
      <c r="J50" s="3" t="s">
        <v>25</v>
      </c>
      <c r="K50" s="15">
        <f>4700/105</f>
        <v>44.761904761904759</v>
      </c>
      <c r="L50" s="15">
        <f t="shared" si="77"/>
        <v>35.80952380952381</v>
      </c>
      <c r="M50" s="15">
        <f t="shared" si="78"/>
        <v>53.714285714285708</v>
      </c>
      <c r="N50" s="15">
        <f t="shared" ref="N50" si="84">4700/105</f>
        <v>44.761904761904759</v>
      </c>
      <c r="O50" s="15">
        <f t="shared" si="68"/>
        <v>35.80952380952381</v>
      </c>
      <c r="P50" s="15">
        <f t="shared" si="4"/>
        <v>53.714285714285708</v>
      </c>
      <c r="Q50" s="15">
        <f t="shared" ref="Q50" si="85">4700/105</f>
        <v>44.761904761904759</v>
      </c>
      <c r="R50" s="15">
        <f t="shared" si="68"/>
        <v>35.80952380952381</v>
      </c>
      <c r="S50" s="15">
        <f t="shared" si="7"/>
        <v>53.714285714285708</v>
      </c>
      <c r="T50" s="15">
        <f t="shared" ref="T50" si="86">4700/105</f>
        <v>44.761904761904759</v>
      </c>
      <c r="U50" s="15">
        <f t="shared" si="68"/>
        <v>35.80952380952381</v>
      </c>
      <c r="V50" s="15">
        <f t="shared" si="10"/>
        <v>53.714285714285708</v>
      </c>
      <c r="W50" s="15">
        <f t="shared" ref="W50" si="87">4700/105</f>
        <v>44.761904761904759</v>
      </c>
      <c r="X50" s="15">
        <f t="shared" si="68"/>
        <v>35.80952380952381</v>
      </c>
      <c r="Y50" s="15">
        <f t="shared" si="13"/>
        <v>53.714285714285708</v>
      </c>
      <c r="Z50" s="15">
        <f t="shared" ref="Z50" si="88">4700/105</f>
        <v>44.761904761904759</v>
      </c>
      <c r="AA50" s="15">
        <f t="shared" si="68"/>
        <v>35.80952380952381</v>
      </c>
      <c r="AB50" s="15">
        <f t="shared" si="16"/>
        <v>53.714285714285708</v>
      </c>
    </row>
    <row r="51" spans="1:28" s="1" customFormat="1" x14ac:dyDescent="0.3">
      <c r="A51" s="16" t="s">
        <v>16</v>
      </c>
      <c r="B51" s="16" t="s">
        <v>82</v>
      </c>
      <c r="C51" s="16" t="s">
        <v>66</v>
      </c>
      <c r="D51" s="16" t="s">
        <v>0</v>
      </c>
      <c r="E51" s="16" t="s">
        <v>35</v>
      </c>
      <c r="F51" s="3" t="s">
        <v>32</v>
      </c>
      <c r="G51" s="3" t="s">
        <v>30</v>
      </c>
      <c r="H51" s="3"/>
      <c r="I51" s="3"/>
      <c r="J51" s="3" t="s">
        <v>25</v>
      </c>
      <c r="K51" s="15">
        <f>20000/160</f>
        <v>125</v>
      </c>
      <c r="L51" s="15">
        <f t="shared" si="77"/>
        <v>100</v>
      </c>
      <c r="M51" s="15">
        <f t="shared" si="78"/>
        <v>150</v>
      </c>
      <c r="N51" s="15">
        <f t="shared" ref="N51" si="89">20000/160</f>
        <v>125</v>
      </c>
      <c r="O51" s="15">
        <f t="shared" si="68"/>
        <v>100</v>
      </c>
      <c r="P51" s="15">
        <f t="shared" si="4"/>
        <v>150</v>
      </c>
      <c r="Q51" s="15">
        <f t="shared" ref="Q51" si="90">20000/160</f>
        <v>125</v>
      </c>
      <c r="R51" s="15">
        <f t="shared" si="68"/>
        <v>100</v>
      </c>
      <c r="S51" s="15">
        <f t="shared" si="7"/>
        <v>150</v>
      </c>
      <c r="T51" s="15">
        <f t="shared" ref="T51" si="91">20000/160</f>
        <v>125</v>
      </c>
      <c r="U51" s="15">
        <f t="shared" si="68"/>
        <v>100</v>
      </c>
      <c r="V51" s="15">
        <f t="shared" si="10"/>
        <v>150</v>
      </c>
      <c r="W51" s="15">
        <f t="shared" ref="W51" si="92">20000/160</f>
        <v>125</v>
      </c>
      <c r="X51" s="15">
        <f t="shared" si="68"/>
        <v>100</v>
      </c>
      <c r="Y51" s="15">
        <f t="shared" si="13"/>
        <v>150</v>
      </c>
      <c r="Z51" s="15">
        <f t="shared" ref="Z51" si="93">20000/160</f>
        <v>125</v>
      </c>
      <c r="AA51" s="15">
        <f t="shared" si="68"/>
        <v>100</v>
      </c>
      <c r="AB51" s="15">
        <f t="shared" si="16"/>
        <v>150</v>
      </c>
    </row>
    <row r="52" spans="1:28" s="1" customFormat="1" x14ac:dyDescent="0.3">
      <c r="A52" s="16" t="s">
        <v>16</v>
      </c>
      <c r="B52" s="16" t="s">
        <v>60</v>
      </c>
      <c r="C52" s="16" t="s">
        <v>66</v>
      </c>
      <c r="D52" s="16" t="s">
        <v>0</v>
      </c>
      <c r="E52" s="16" t="s">
        <v>35</v>
      </c>
      <c r="F52" s="3" t="s">
        <v>32</v>
      </c>
      <c r="G52" s="3" t="s">
        <v>30</v>
      </c>
      <c r="H52" s="3"/>
      <c r="I52" s="3"/>
      <c r="J52" s="3" t="s">
        <v>25</v>
      </c>
      <c r="K52" s="19">
        <f>14000/166</f>
        <v>84.337349397590359</v>
      </c>
      <c r="L52" s="15">
        <f t="shared" si="77"/>
        <v>67.46987951807229</v>
      </c>
      <c r="M52" s="15">
        <f t="shared" si="78"/>
        <v>101.20481927710843</v>
      </c>
      <c r="N52" s="19">
        <f t="shared" ref="N52" si="94">14000/166</f>
        <v>84.337349397590359</v>
      </c>
      <c r="O52" s="15">
        <f t="shared" si="68"/>
        <v>67.46987951807229</v>
      </c>
      <c r="P52" s="15">
        <f t="shared" si="4"/>
        <v>101.20481927710843</v>
      </c>
      <c r="Q52" s="19">
        <f t="shared" ref="Q52" si="95">14000/166</f>
        <v>84.337349397590359</v>
      </c>
      <c r="R52" s="15">
        <f t="shared" si="68"/>
        <v>67.46987951807229</v>
      </c>
      <c r="S52" s="15">
        <f t="shared" si="7"/>
        <v>101.20481927710843</v>
      </c>
      <c r="T52" s="19">
        <f t="shared" ref="T52" si="96">14000/166</f>
        <v>84.337349397590359</v>
      </c>
      <c r="U52" s="15">
        <f t="shared" si="68"/>
        <v>67.46987951807229</v>
      </c>
      <c r="V52" s="15">
        <f t="shared" si="10"/>
        <v>101.20481927710843</v>
      </c>
      <c r="W52" s="19">
        <f t="shared" ref="W52" si="97">14000/166</f>
        <v>84.337349397590359</v>
      </c>
      <c r="X52" s="15">
        <f t="shared" si="68"/>
        <v>67.46987951807229</v>
      </c>
      <c r="Y52" s="15">
        <f t="shared" si="13"/>
        <v>101.20481927710843</v>
      </c>
      <c r="Z52" s="19">
        <f t="shared" ref="Z52" si="98">14000/166</f>
        <v>84.337349397590359</v>
      </c>
      <c r="AA52" s="15">
        <f t="shared" si="68"/>
        <v>67.46987951807229</v>
      </c>
      <c r="AB52" s="15">
        <f t="shared" si="16"/>
        <v>101.20481927710843</v>
      </c>
    </row>
    <row r="53" spans="1:28" s="1" customFormat="1" x14ac:dyDescent="0.3">
      <c r="A53" s="16" t="s">
        <v>16</v>
      </c>
      <c r="B53" s="16" t="s">
        <v>82</v>
      </c>
      <c r="C53" s="16" t="s">
        <v>67</v>
      </c>
      <c r="D53" s="16" t="s">
        <v>0</v>
      </c>
      <c r="E53" s="16" t="s">
        <v>35</v>
      </c>
      <c r="F53" s="3" t="s">
        <v>32</v>
      </c>
      <c r="G53" s="3" t="s">
        <v>30</v>
      </c>
      <c r="H53" s="3"/>
      <c r="I53" s="3"/>
      <c r="J53" s="3" t="s">
        <v>25</v>
      </c>
      <c r="K53" s="15">
        <f>91000/260</f>
        <v>350</v>
      </c>
      <c r="L53" s="15">
        <f t="shared" si="77"/>
        <v>280</v>
      </c>
      <c r="M53" s="15">
        <f t="shared" si="78"/>
        <v>420</v>
      </c>
      <c r="N53" s="15">
        <f t="shared" ref="N53" si="99">91000/260</f>
        <v>350</v>
      </c>
      <c r="O53" s="15">
        <f t="shared" si="68"/>
        <v>280</v>
      </c>
      <c r="P53" s="15">
        <f t="shared" si="4"/>
        <v>420</v>
      </c>
      <c r="Q53" s="15">
        <f t="shared" ref="Q53" si="100">91000/260</f>
        <v>350</v>
      </c>
      <c r="R53" s="15">
        <f t="shared" si="68"/>
        <v>280</v>
      </c>
      <c r="S53" s="15">
        <f t="shared" si="7"/>
        <v>420</v>
      </c>
      <c r="T53" s="15">
        <f t="shared" ref="T53" si="101">91000/260</f>
        <v>350</v>
      </c>
      <c r="U53" s="15">
        <f t="shared" si="68"/>
        <v>280</v>
      </c>
      <c r="V53" s="15">
        <f t="shared" si="10"/>
        <v>420</v>
      </c>
      <c r="W53" s="15">
        <f t="shared" ref="W53" si="102">91000/260</f>
        <v>350</v>
      </c>
      <c r="X53" s="15">
        <f t="shared" si="68"/>
        <v>280</v>
      </c>
      <c r="Y53" s="15">
        <f t="shared" si="13"/>
        <v>420</v>
      </c>
      <c r="Z53" s="15">
        <f t="shared" ref="Z53" si="103">91000/260</f>
        <v>350</v>
      </c>
      <c r="AA53" s="15">
        <f t="shared" si="68"/>
        <v>280</v>
      </c>
      <c r="AB53" s="15">
        <f t="shared" si="16"/>
        <v>420</v>
      </c>
    </row>
    <row r="54" spans="1:28" s="1" customFormat="1" x14ac:dyDescent="0.3">
      <c r="A54" s="16" t="s">
        <v>16</v>
      </c>
      <c r="B54" s="16" t="s">
        <v>60</v>
      </c>
      <c r="C54" s="16" t="s">
        <v>67</v>
      </c>
      <c r="D54" s="16" t="s">
        <v>0</v>
      </c>
      <c r="E54" s="16" t="s">
        <v>35</v>
      </c>
      <c r="F54" s="3" t="s">
        <v>32</v>
      </c>
      <c r="G54" s="3" t="s">
        <v>30</v>
      </c>
      <c r="H54" s="3"/>
      <c r="I54" s="3"/>
      <c r="J54" s="3" t="s">
        <v>25</v>
      </c>
      <c r="K54" s="15">
        <f>49000/255</f>
        <v>192.15686274509804</v>
      </c>
      <c r="L54" s="15">
        <f t="shared" si="77"/>
        <v>153.72549019607845</v>
      </c>
      <c r="M54" s="15">
        <f t="shared" si="78"/>
        <v>230.58823529411762</v>
      </c>
      <c r="N54" s="15">
        <f t="shared" ref="N54" si="104">49000/255</f>
        <v>192.15686274509804</v>
      </c>
      <c r="O54" s="15">
        <f t="shared" si="68"/>
        <v>153.72549019607845</v>
      </c>
      <c r="P54" s="15">
        <f t="shared" si="4"/>
        <v>230.58823529411762</v>
      </c>
      <c r="Q54" s="15">
        <f t="shared" ref="Q54" si="105">49000/255</f>
        <v>192.15686274509804</v>
      </c>
      <c r="R54" s="15">
        <f t="shared" si="68"/>
        <v>153.72549019607845</v>
      </c>
      <c r="S54" s="15">
        <f t="shared" si="7"/>
        <v>230.58823529411762</v>
      </c>
      <c r="T54" s="15">
        <f t="shared" ref="T54" si="106">49000/255</f>
        <v>192.15686274509804</v>
      </c>
      <c r="U54" s="15">
        <f t="shared" si="68"/>
        <v>153.72549019607845</v>
      </c>
      <c r="V54" s="15">
        <f t="shared" si="10"/>
        <v>230.58823529411762</v>
      </c>
      <c r="W54" s="15">
        <f t="shared" ref="W54" si="107">49000/255</f>
        <v>192.15686274509804</v>
      </c>
      <c r="X54" s="15">
        <f t="shared" si="68"/>
        <v>153.72549019607845</v>
      </c>
      <c r="Y54" s="15">
        <f t="shared" si="13"/>
        <v>230.58823529411762</v>
      </c>
      <c r="Z54" s="15">
        <f t="shared" ref="Z54" si="108">49000/255</f>
        <v>192.15686274509804</v>
      </c>
      <c r="AA54" s="15">
        <f t="shared" si="68"/>
        <v>153.72549019607845</v>
      </c>
      <c r="AB54" s="15">
        <f t="shared" si="16"/>
        <v>230.58823529411762</v>
      </c>
    </row>
    <row r="55" spans="1:28" s="1" customFormat="1" x14ac:dyDescent="0.3">
      <c r="A55" s="16" t="s">
        <v>16</v>
      </c>
      <c r="B55" s="16" t="s">
        <v>15</v>
      </c>
      <c r="C55" s="16" t="s">
        <v>15</v>
      </c>
      <c r="D55" s="16" t="s">
        <v>20</v>
      </c>
      <c r="E55" s="16" t="s">
        <v>84</v>
      </c>
      <c r="F55" s="3" t="s">
        <v>32</v>
      </c>
      <c r="G55" s="3" t="s">
        <v>29</v>
      </c>
      <c r="H55" s="3" t="s">
        <v>62</v>
      </c>
      <c r="I55" s="3" t="s">
        <v>85</v>
      </c>
      <c r="J55" s="3" t="s">
        <v>39</v>
      </c>
      <c r="K55" s="12">
        <v>0</v>
      </c>
      <c r="L55" s="12"/>
      <c r="M55" s="12"/>
      <c r="N55" s="12">
        <v>0</v>
      </c>
      <c r="O55" s="12"/>
      <c r="P55" s="12"/>
      <c r="Q55" s="12">
        <v>0</v>
      </c>
      <c r="R55" s="12"/>
      <c r="S55" s="12"/>
      <c r="T55" s="12">
        <v>0.03</v>
      </c>
      <c r="U55" s="12"/>
      <c r="V55" s="12"/>
      <c r="W55" s="12">
        <v>0.05</v>
      </c>
      <c r="X55" s="12"/>
      <c r="Y55" s="12"/>
      <c r="Z55" s="12">
        <v>7.0000000000000007E-2</v>
      </c>
      <c r="AA55" s="12"/>
      <c r="AB55" s="12"/>
    </row>
    <row r="56" spans="1:28" s="1" customFormat="1" x14ac:dyDescent="0.3">
      <c r="A56" s="16" t="s">
        <v>17</v>
      </c>
      <c r="B56" s="16" t="s">
        <v>82</v>
      </c>
      <c r="C56" s="16" t="s">
        <v>81</v>
      </c>
      <c r="D56" s="16" t="s">
        <v>86</v>
      </c>
      <c r="E56" s="16" t="s">
        <v>84</v>
      </c>
      <c r="F56" s="3" t="s">
        <v>32</v>
      </c>
      <c r="G56" s="3" t="s">
        <v>29</v>
      </c>
      <c r="H56" s="3" t="s">
        <v>62</v>
      </c>
      <c r="I56" s="3" t="s">
        <v>88</v>
      </c>
      <c r="J56" s="3" t="s">
        <v>25</v>
      </c>
      <c r="K56" s="12">
        <v>0.36</v>
      </c>
      <c r="L56" s="12">
        <f t="shared" ref="L56:L67" si="109">K56*0.9</f>
        <v>0.32400000000000001</v>
      </c>
      <c r="M56" s="12">
        <f t="shared" ref="M56:M67" si="110">K56*1.1</f>
        <v>0.39600000000000002</v>
      </c>
      <c r="N56" s="12">
        <v>0.36</v>
      </c>
      <c r="O56" s="12">
        <f t="shared" ref="O56:O66" si="111">N56*0.9</f>
        <v>0.32400000000000001</v>
      </c>
      <c r="P56" s="12">
        <f t="shared" ref="P56:P66" si="112">N56*1.1</f>
        <v>0.39600000000000002</v>
      </c>
      <c r="Q56" s="12">
        <v>0.36</v>
      </c>
      <c r="R56" s="12">
        <f t="shared" ref="R56:R66" si="113">Q56*0.9</f>
        <v>0.32400000000000001</v>
      </c>
      <c r="S56" s="12">
        <f t="shared" ref="S56:S66" si="114">Q56*1.1</f>
        <v>0.39600000000000002</v>
      </c>
      <c r="T56" s="12">
        <v>0.34</v>
      </c>
      <c r="U56" s="12">
        <f t="shared" ref="U56:U66" si="115">T56*0.9</f>
        <v>0.30600000000000005</v>
      </c>
      <c r="V56" s="12">
        <f t="shared" ref="V56:V66" si="116">T56*1.1</f>
        <v>0.37400000000000005</v>
      </c>
      <c r="W56" s="12">
        <v>0.33</v>
      </c>
      <c r="X56" s="12">
        <f t="shared" ref="X56:X66" si="117">W56*0.9</f>
        <v>0.29700000000000004</v>
      </c>
      <c r="Y56" s="12">
        <f t="shared" ref="Y56:Y66" si="118">W56*1.1</f>
        <v>0.36300000000000004</v>
      </c>
      <c r="Z56" s="12">
        <v>0.32</v>
      </c>
      <c r="AA56" s="12">
        <f t="shared" ref="AA56:AA66" si="119">Z56*0.9</f>
        <v>0.28800000000000003</v>
      </c>
      <c r="AB56" s="12">
        <f t="shared" ref="AB56:AB66" si="120">Z56*1.1</f>
        <v>0.35200000000000004</v>
      </c>
    </row>
    <row r="57" spans="1:28" s="1" customFormat="1" x14ac:dyDescent="0.3">
      <c r="A57" s="16" t="s">
        <v>17</v>
      </c>
      <c r="B57" s="16" t="s">
        <v>82</v>
      </c>
      <c r="C57" s="16" t="s">
        <v>83</v>
      </c>
      <c r="D57" s="16" t="s">
        <v>86</v>
      </c>
      <c r="E57" s="16" t="s">
        <v>84</v>
      </c>
      <c r="F57" s="3" t="s">
        <v>32</v>
      </c>
      <c r="G57" s="3" t="s">
        <v>29</v>
      </c>
      <c r="H57" s="3" t="s">
        <v>62</v>
      </c>
      <c r="I57" s="3" t="s">
        <v>88</v>
      </c>
      <c r="J57" s="3" t="s">
        <v>25</v>
      </c>
      <c r="K57" s="12">
        <v>0.6</v>
      </c>
      <c r="L57" s="12">
        <f t="shared" si="109"/>
        <v>0.54</v>
      </c>
      <c r="M57" s="12">
        <f t="shared" si="110"/>
        <v>0.66</v>
      </c>
      <c r="N57" s="12">
        <v>0.6</v>
      </c>
      <c r="O57" s="12">
        <f t="shared" si="111"/>
        <v>0.54</v>
      </c>
      <c r="P57" s="12">
        <f t="shared" si="112"/>
        <v>0.66</v>
      </c>
      <c r="Q57" s="12">
        <v>0.6</v>
      </c>
      <c r="R57" s="12">
        <f t="shared" si="113"/>
        <v>0.54</v>
      </c>
      <c r="S57" s="12">
        <f t="shared" si="114"/>
        <v>0.66</v>
      </c>
      <c r="T57" s="12">
        <v>0.57999999999999996</v>
      </c>
      <c r="U57" s="12">
        <f t="shared" si="115"/>
        <v>0.52200000000000002</v>
      </c>
      <c r="V57" s="12">
        <f t="shared" si="116"/>
        <v>0.63800000000000001</v>
      </c>
      <c r="W57" s="12">
        <v>0.56999999999999995</v>
      </c>
      <c r="X57" s="12">
        <f t="shared" si="117"/>
        <v>0.51300000000000001</v>
      </c>
      <c r="Y57" s="12">
        <f t="shared" si="118"/>
        <v>0.627</v>
      </c>
      <c r="Z57" s="12">
        <v>0.56000000000000005</v>
      </c>
      <c r="AA57" s="12">
        <f t="shared" si="119"/>
        <v>0.50400000000000011</v>
      </c>
      <c r="AB57" s="12">
        <f t="shared" si="120"/>
        <v>0.6160000000000001</v>
      </c>
    </row>
    <row r="58" spans="1:28" s="1" customFormat="1" x14ac:dyDescent="0.3">
      <c r="A58" s="16" t="s">
        <v>17</v>
      </c>
      <c r="B58" s="16" t="s">
        <v>82</v>
      </c>
      <c r="C58" s="16" t="s">
        <v>64</v>
      </c>
      <c r="D58" s="16" t="s">
        <v>86</v>
      </c>
      <c r="E58" s="16" t="s">
        <v>84</v>
      </c>
      <c r="F58" s="3" t="s">
        <v>32</v>
      </c>
      <c r="G58" s="3" t="s">
        <v>29</v>
      </c>
      <c r="H58" s="3" t="s">
        <v>62</v>
      </c>
      <c r="I58" s="3" t="s">
        <v>88</v>
      </c>
      <c r="J58" s="3" t="s">
        <v>25</v>
      </c>
      <c r="K58" s="12">
        <v>0.74</v>
      </c>
      <c r="L58" s="12">
        <f t="shared" si="109"/>
        <v>0.66600000000000004</v>
      </c>
      <c r="M58" s="12">
        <f t="shared" si="110"/>
        <v>0.81400000000000006</v>
      </c>
      <c r="N58" s="12">
        <v>0.74</v>
      </c>
      <c r="O58" s="12">
        <f t="shared" si="111"/>
        <v>0.66600000000000004</v>
      </c>
      <c r="P58" s="12">
        <f t="shared" si="112"/>
        <v>0.81400000000000006</v>
      </c>
      <c r="Q58" s="12">
        <v>0.74</v>
      </c>
      <c r="R58" s="12">
        <f t="shared" si="113"/>
        <v>0.66600000000000004</v>
      </c>
      <c r="S58" s="12">
        <f t="shared" si="114"/>
        <v>0.81400000000000006</v>
      </c>
      <c r="T58" s="12">
        <v>0.73</v>
      </c>
      <c r="U58" s="12">
        <f t="shared" si="115"/>
        <v>0.65700000000000003</v>
      </c>
      <c r="V58" s="12">
        <f t="shared" si="116"/>
        <v>0.80300000000000005</v>
      </c>
      <c r="W58" s="12">
        <v>0.71</v>
      </c>
      <c r="X58" s="12">
        <f t="shared" si="117"/>
        <v>0.63900000000000001</v>
      </c>
      <c r="Y58" s="12">
        <f t="shared" si="118"/>
        <v>0.78100000000000003</v>
      </c>
      <c r="Z58" s="12">
        <v>0.71</v>
      </c>
      <c r="AA58" s="12">
        <f t="shared" si="119"/>
        <v>0.63900000000000001</v>
      </c>
      <c r="AB58" s="12">
        <f t="shared" si="120"/>
        <v>0.78100000000000003</v>
      </c>
    </row>
    <row r="59" spans="1:28" s="1" customFormat="1" x14ac:dyDescent="0.3">
      <c r="A59" s="16" t="s">
        <v>17</v>
      </c>
      <c r="B59" s="16" t="s">
        <v>60</v>
      </c>
      <c r="C59" s="16" t="s">
        <v>83</v>
      </c>
      <c r="D59" s="16" t="s">
        <v>86</v>
      </c>
      <c r="E59" s="16" t="s">
        <v>84</v>
      </c>
      <c r="F59" s="3" t="s">
        <v>32</v>
      </c>
      <c r="G59" s="3" t="s">
        <v>29</v>
      </c>
      <c r="H59" s="3" t="s">
        <v>62</v>
      </c>
      <c r="I59" s="3" t="s">
        <v>88</v>
      </c>
      <c r="J59" s="3" t="s">
        <v>25</v>
      </c>
      <c r="K59" s="12">
        <v>7.0000000000000007E-2</v>
      </c>
      <c r="L59" s="12">
        <f t="shared" si="109"/>
        <v>6.3000000000000014E-2</v>
      </c>
      <c r="M59" s="12">
        <f t="shared" si="110"/>
        <v>7.7000000000000013E-2</v>
      </c>
      <c r="N59" s="12">
        <v>7.0000000000000007E-2</v>
      </c>
      <c r="O59" s="12">
        <f t="shared" si="111"/>
        <v>6.3000000000000014E-2</v>
      </c>
      <c r="P59" s="12">
        <f t="shared" si="112"/>
        <v>7.7000000000000013E-2</v>
      </c>
      <c r="Q59" s="12">
        <v>7.0000000000000007E-2</v>
      </c>
      <c r="R59" s="12">
        <f t="shared" si="113"/>
        <v>6.3000000000000014E-2</v>
      </c>
      <c r="S59" s="12">
        <f t="shared" si="114"/>
        <v>7.7000000000000013E-2</v>
      </c>
      <c r="T59" s="12">
        <v>7.0000000000000007E-2</v>
      </c>
      <c r="U59" s="12">
        <f t="shared" si="115"/>
        <v>6.3000000000000014E-2</v>
      </c>
      <c r="V59" s="12">
        <f t="shared" si="116"/>
        <v>7.7000000000000013E-2</v>
      </c>
      <c r="W59" s="12">
        <v>7.0000000000000007E-2</v>
      </c>
      <c r="X59" s="12">
        <f t="shared" si="117"/>
        <v>6.3000000000000014E-2</v>
      </c>
      <c r="Y59" s="12">
        <f t="shared" si="118"/>
        <v>7.7000000000000013E-2</v>
      </c>
      <c r="Z59" s="12">
        <v>7.0000000000000007E-2</v>
      </c>
      <c r="AA59" s="12">
        <f t="shared" si="119"/>
        <v>6.3000000000000014E-2</v>
      </c>
      <c r="AB59" s="12">
        <f t="shared" si="120"/>
        <v>7.7000000000000013E-2</v>
      </c>
    </row>
    <row r="60" spans="1:28" s="1" customFormat="1" x14ac:dyDescent="0.3">
      <c r="A60" s="16" t="s">
        <v>17</v>
      </c>
      <c r="B60" s="16" t="s">
        <v>60</v>
      </c>
      <c r="C60" s="16" t="s">
        <v>64</v>
      </c>
      <c r="D60" s="16" t="s">
        <v>86</v>
      </c>
      <c r="E60" s="16" t="s">
        <v>84</v>
      </c>
      <c r="F60" s="3" t="s">
        <v>32</v>
      </c>
      <c r="G60" s="3" t="s">
        <v>29</v>
      </c>
      <c r="H60" s="3" t="s">
        <v>62</v>
      </c>
      <c r="I60" s="3" t="s">
        <v>88</v>
      </c>
      <c r="J60" s="3" t="s">
        <v>25</v>
      </c>
      <c r="K60" s="12">
        <v>0.12</v>
      </c>
      <c r="L60" s="12">
        <f t="shared" si="109"/>
        <v>0.108</v>
      </c>
      <c r="M60" s="12">
        <f t="shared" si="110"/>
        <v>0.13200000000000001</v>
      </c>
      <c r="N60" s="12">
        <v>0.12</v>
      </c>
      <c r="O60" s="12">
        <f t="shared" si="111"/>
        <v>0.108</v>
      </c>
      <c r="P60" s="12">
        <f t="shared" si="112"/>
        <v>0.13200000000000001</v>
      </c>
      <c r="Q60" s="12">
        <v>0.12</v>
      </c>
      <c r="R60" s="12">
        <f t="shared" si="113"/>
        <v>0.108</v>
      </c>
      <c r="S60" s="12">
        <f t="shared" si="114"/>
        <v>0.13200000000000001</v>
      </c>
      <c r="T60" s="12">
        <v>0.12</v>
      </c>
      <c r="U60" s="12">
        <f t="shared" si="115"/>
        <v>0.108</v>
      </c>
      <c r="V60" s="12">
        <f t="shared" si="116"/>
        <v>0.13200000000000001</v>
      </c>
      <c r="W60" s="12">
        <v>0.12</v>
      </c>
      <c r="X60" s="12">
        <f t="shared" si="117"/>
        <v>0.108</v>
      </c>
      <c r="Y60" s="12">
        <f t="shared" si="118"/>
        <v>0.13200000000000001</v>
      </c>
      <c r="Z60" s="12">
        <v>0.12</v>
      </c>
      <c r="AA60" s="12">
        <f t="shared" si="119"/>
        <v>0.108</v>
      </c>
      <c r="AB60" s="12">
        <f t="shared" si="120"/>
        <v>0.13200000000000001</v>
      </c>
    </row>
    <row r="61" spans="1:28" s="1" customFormat="1" x14ac:dyDescent="0.3">
      <c r="A61" s="16" t="s">
        <v>17</v>
      </c>
      <c r="B61" s="16" t="s">
        <v>82</v>
      </c>
      <c r="C61" s="16" t="s">
        <v>65</v>
      </c>
      <c r="D61" s="16" t="s">
        <v>86</v>
      </c>
      <c r="E61" s="16" t="s">
        <v>84</v>
      </c>
      <c r="F61" s="3" t="s">
        <v>32</v>
      </c>
      <c r="G61" s="3" t="s">
        <v>29</v>
      </c>
      <c r="H61" s="3" t="s">
        <v>62</v>
      </c>
      <c r="I61" s="3" t="s">
        <v>88</v>
      </c>
      <c r="J61" s="3" t="s">
        <v>25</v>
      </c>
      <c r="K61" s="12">
        <v>0.7</v>
      </c>
      <c r="L61" s="12">
        <f t="shared" si="109"/>
        <v>0.63</v>
      </c>
      <c r="M61" s="12">
        <f t="shared" si="110"/>
        <v>0.77</v>
      </c>
      <c r="N61" s="12">
        <v>0.7</v>
      </c>
      <c r="O61" s="12">
        <f t="shared" si="111"/>
        <v>0.63</v>
      </c>
      <c r="P61" s="12">
        <f t="shared" si="112"/>
        <v>0.77</v>
      </c>
      <c r="Q61" s="12">
        <v>0.7</v>
      </c>
      <c r="R61" s="12">
        <f t="shared" si="113"/>
        <v>0.63</v>
      </c>
      <c r="S61" s="12">
        <f t="shared" si="114"/>
        <v>0.77</v>
      </c>
      <c r="T61" s="12">
        <v>0.7</v>
      </c>
      <c r="U61" s="12">
        <f t="shared" si="115"/>
        <v>0.63</v>
      </c>
      <c r="V61" s="12">
        <f t="shared" si="116"/>
        <v>0.77</v>
      </c>
      <c r="W61" s="12">
        <v>0.7</v>
      </c>
      <c r="X61" s="12">
        <f t="shared" si="117"/>
        <v>0.63</v>
      </c>
      <c r="Y61" s="12">
        <f t="shared" si="118"/>
        <v>0.77</v>
      </c>
      <c r="Z61" s="12">
        <v>0.7</v>
      </c>
      <c r="AA61" s="12">
        <f t="shared" si="119"/>
        <v>0.63</v>
      </c>
      <c r="AB61" s="12">
        <f t="shared" si="120"/>
        <v>0.77</v>
      </c>
    </row>
    <row r="62" spans="1:28" s="1" customFormat="1" x14ac:dyDescent="0.3">
      <c r="A62" s="16" t="s">
        <v>17</v>
      </c>
      <c r="B62" s="16" t="s">
        <v>82</v>
      </c>
      <c r="C62" s="16" t="s">
        <v>66</v>
      </c>
      <c r="D62" s="16" t="s">
        <v>86</v>
      </c>
      <c r="E62" s="16" t="s">
        <v>84</v>
      </c>
      <c r="F62" s="3" t="s">
        <v>32</v>
      </c>
      <c r="G62" s="3" t="s">
        <v>29</v>
      </c>
      <c r="H62" s="3" t="s">
        <v>62</v>
      </c>
      <c r="I62" s="3" t="s">
        <v>88</v>
      </c>
      <c r="J62" s="3" t="s">
        <v>25</v>
      </c>
      <c r="K62" s="12">
        <v>0.77</v>
      </c>
      <c r="L62" s="12">
        <f t="shared" si="109"/>
        <v>0.69300000000000006</v>
      </c>
      <c r="M62" s="12">
        <f t="shared" si="110"/>
        <v>0.84700000000000009</v>
      </c>
      <c r="N62" s="12">
        <v>0.77</v>
      </c>
      <c r="O62" s="12">
        <f t="shared" si="111"/>
        <v>0.69300000000000006</v>
      </c>
      <c r="P62" s="12">
        <f t="shared" si="112"/>
        <v>0.84700000000000009</v>
      </c>
      <c r="Q62" s="12">
        <v>0.77</v>
      </c>
      <c r="R62" s="12">
        <f t="shared" si="113"/>
        <v>0.69300000000000006</v>
      </c>
      <c r="S62" s="12">
        <f t="shared" si="114"/>
        <v>0.84700000000000009</v>
      </c>
      <c r="T62" s="12">
        <v>0.77</v>
      </c>
      <c r="U62" s="12">
        <f t="shared" si="115"/>
        <v>0.69300000000000006</v>
      </c>
      <c r="V62" s="12">
        <f t="shared" si="116"/>
        <v>0.84700000000000009</v>
      </c>
      <c r="W62" s="12">
        <v>0.77</v>
      </c>
      <c r="X62" s="12">
        <f t="shared" si="117"/>
        <v>0.69300000000000006</v>
      </c>
      <c r="Y62" s="12">
        <f t="shared" si="118"/>
        <v>0.84700000000000009</v>
      </c>
      <c r="Z62" s="12">
        <v>0.77</v>
      </c>
      <c r="AA62" s="12">
        <f t="shared" si="119"/>
        <v>0.69300000000000006</v>
      </c>
      <c r="AB62" s="12">
        <f t="shared" si="120"/>
        <v>0.84700000000000009</v>
      </c>
    </row>
    <row r="63" spans="1:28" s="1" customFormat="1" x14ac:dyDescent="0.3">
      <c r="A63" s="16" t="s">
        <v>17</v>
      </c>
      <c r="B63" s="16" t="s">
        <v>82</v>
      </c>
      <c r="C63" s="16" t="s">
        <v>67</v>
      </c>
      <c r="D63" s="16" t="s">
        <v>86</v>
      </c>
      <c r="E63" s="16" t="s">
        <v>84</v>
      </c>
      <c r="F63" s="3" t="s">
        <v>32</v>
      </c>
      <c r="G63" s="3" t="s">
        <v>29</v>
      </c>
      <c r="H63" s="3" t="s">
        <v>62</v>
      </c>
      <c r="I63" s="3" t="s">
        <v>88</v>
      </c>
      <c r="J63" s="3" t="s">
        <v>25</v>
      </c>
      <c r="K63" s="12">
        <v>1.17</v>
      </c>
      <c r="L63" s="12">
        <f t="shared" si="109"/>
        <v>1.0529999999999999</v>
      </c>
      <c r="M63" s="12">
        <f t="shared" si="110"/>
        <v>1.2869999999999999</v>
      </c>
      <c r="N63" s="12">
        <v>1.17</v>
      </c>
      <c r="O63" s="12">
        <f t="shared" si="111"/>
        <v>1.0529999999999999</v>
      </c>
      <c r="P63" s="12">
        <f t="shared" si="112"/>
        <v>1.2869999999999999</v>
      </c>
      <c r="Q63" s="12">
        <v>1.17</v>
      </c>
      <c r="R63" s="12">
        <f t="shared" si="113"/>
        <v>1.0529999999999999</v>
      </c>
      <c r="S63" s="12">
        <f t="shared" si="114"/>
        <v>1.2869999999999999</v>
      </c>
      <c r="T63" s="12">
        <v>1.17</v>
      </c>
      <c r="U63" s="12">
        <f t="shared" si="115"/>
        <v>1.0529999999999999</v>
      </c>
      <c r="V63" s="12">
        <f t="shared" si="116"/>
        <v>1.2869999999999999</v>
      </c>
      <c r="W63" s="12">
        <v>1.17</v>
      </c>
      <c r="X63" s="12">
        <f t="shared" si="117"/>
        <v>1.0529999999999999</v>
      </c>
      <c r="Y63" s="12">
        <f t="shared" si="118"/>
        <v>1.2869999999999999</v>
      </c>
      <c r="Z63" s="12">
        <v>1.17</v>
      </c>
      <c r="AA63" s="12">
        <f t="shared" si="119"/>
        <v>1.0529999999999999</v>
      </c>
      <c r="AB63" s="12">
        <f t="shared" si="120"/>
        <v>1.2869999999999999</v>
      </c>
    </row>
    <row r="64" spans="1:28" s="1" customFormat="1" x14ac:dyDescent="0.3">
      <c r="A64" s="16" t="s">
        <v>17</v>
      </c>
      <c r="B64" s="16" t="s">
        <v>60</v>
      </c>
      <c r="C64" s="16" t="s">
        <v>65</v>
      </c>
      <c r="D64" s="16" t="s">
        <v>86</v>
      </c>
      <c r="E64" s="16" t="s">
        <v>84</v>
      </c>
      <c r="F64" s="3" t="s">
        <v>32</v>
      </c>
      <c r="G64" s="3" t="s">
        <v>29</v>
      </c>
      <c r="H64" s="3" t="s">
        <v>62</v>
      </c>
      <c r="I64" s="3" t="s">
        <v>88</v>
      </c>
      <c r="J64" s="3" t="s">
        <v>25</v>
      </c>
      <c r="K64" s="12">
        <v>0.12</v>
      </c>
      <c r="L64" s="12">
        <f t="shared" si="109"/>
        <v>0.108</v>
      </c>
      <c r="M64" s="12">
        <f t="shared" si="110"/>
        <v>0.13200000000000001</v>
      </c>
      <c r="N64" s="12">
        <v>0.12</v>
      </c>
      <c r="O64" s="12">
        <f t="shared" si="111"/>
        <v>0.108</v>
      </c>
      <c r="P64" s="12">
        <f t="shared" si="112"/>
        <v>0.13200000000000001</v>
      </c>
      <c r="Q64" s="12">
        <v>0.12</v>
      </c>
      <c r="R64" s="12">
        <f t="shared" si="113"/>
        <v>0.108</v>
      </c>
      <c r="S64" s="12">
        <f t="shared" si="114"/>
        <v>0.13200000000000001</v>
      </c>
      <c r="T64" s="12">
        <v>0.12</v>
      </c>
      <c r="U64" s="12">
        <f t="shared" si="115"/>
        <v>0.108</v>
      </c>
      <c r="V64" s="12">
        <f t="shared" si="116"/>
        <v>0.13200000000000001</v>
      </c>
      <c r="W64" s="12">
        <v>0.12</v>
      </c>
      <c r="X64" s="12">
        <f t="shared" si="117"/>
        <v>0.108</v>
      </c>
      <c r="Y64" s="12">
        <f t="shared" si="118"/>
        <v>0.13200000000000001</v>
      </c>
      <c r="Z64" s="12">
        <v>0.12</v>
      </c>
      <c r="AA64" s="12">
        <f t="shared" si="119"/>
        <v>0.108</v>
      </c>
      <c r="AB64" s="12">
        <f t="shared" si="120"/>
        <v>0.13200000000000001</v>
      </c>
    </row>
    <row r="65" spans="1:28" s="1" customFormat="1" x14ac:dyDescent="0.3">
      <c r="A65" s="16" t="s">
        <v>17</v>
      </c>
      <c r="B65" s="16" t="s">
        <v>60</v>
      </c>
      <c r="C65" s="16" t="s">
        <v>66</v>
      </c>
      <c r="D65" s="16" t="s">
        <v>86</v>
      </c>
      <c r="E65" s="16" t="s">
        <v>84</v>
      </c>
      <c r="F65" s="3" t="s">
        <v>32</v>
      </c>
      <c r="G65" s="3" t="s">
        <v>29</v>
      </c>
      <c r="H65" s="3" t="s">
        <v>62</v>
      </c>
      <c r="I65" s="3" t="s">
        <v>88</v>
      </c>
      <c r="J65" s="3" t="s">
        <v>25</v>
      </c>
      <c r="K65" s="12">
        <v>0.16</v>
      </c>
      <c r="L65" s="12">
        <f t="shared" si="109"/>
        <v>0.14400000000000002</v>
      </c>
      <c r="M65" s="12">
        <f t="shared" si="110"/>
        <v>0.17600000000000002</v>
      </c>
      <c r="N65" s="12">
        <v>0.16</v>
      </c>
      <c r="O65" s="12">
        <f t="shared" si="111"/>
        <v>0.14400000000000002</v>
      </c>
      <c r="P65" s="12">
        <f t="shared" si="112"/>
        <v>0.17600000000000002</v>
      </c>
      <c r="Q65" s="12">
        <v>0.16</v>
      </c>
      <c r="R65" s="12">
        <f t="shared" si="113"/>
        <v>0.14400000000000002</v>
      </c>
      <c r="S65" s="12">
        <f t="shared" si="114"/>
        <v>0.17600000000000002</v>
      </c>
      <c r="T65" s="12">
        <v>0.16</v>
      </c>
      <c r="U65" s="12">
        <f t="shared" si="115"/>
        <v>0.14400000000000002</v>
      </c>
      <c r="V65" s="12">
        <f t="shared" si="116"/>
        <v>0.17600000000000002</v>
      </c>
      <c r="W65" s="12">
        <v>0.16</v>
      </c>
      <c r="X65" s="12">
        <f t="shared" si="117"/>
        <v>0.14400000000000002</v>
      </c>
      <c r="Y65" s="12">
        <f t="shared" si="118"/>
        <v>0.17600000000000002</v>
      </c>
      <c r="Z65" s="12">
        <v>0.16</v>
      </c>
      <c r="AA65" s="12">
        <f t="shared" si="119"/>
        <v>0.14400000000000002</v>
      </c>
      <c r="AB65" s="12">
        <f t="shared" si="120"/>
        <v>0.17600000000000002</v>
      </c>
    </row>
    <row r="66" spans="1:28" s="1" customFormat="1" x14ac:dyDescent="0.3">
      <c r="A66" s="16" t="s">
        <v>17</v>
      </c>
      <c r="B66" s="16" t="s">
        <v>60</v>
      </c>
      <c r="C66" s="16" t="s">
        <v>67</v>
      </c>
      <c r="D66" s="16" t="s">
        <v>86</v>
      </c>
      <c r="E66" s="16" t="s">
        <v>84</v>
      </c>
      <c r="F66" s="3" t="s">
        <v>32</v>
      </c>
      <c r="G66" s="3" t="s">
        <v>29</v>
      </c>
      <c r="H66" s="3" t="s">
        <v>62</v>
      </c>
      <c r="I66" s="3" t="s">
        <v>88</v>
      </c>
      <c r="J66" s="3" t="s">
        <v>25</v>
      </c>
      <c r="K66" s="12">
        <v>0.12</v>
      </c>
      <c r="L66" s="12">
        <f t="shared" si="109"/>
        <v>0.108</v>
      </c>
      <c r="M66" s="12">
        <f t="shared" si="110"/>
        <v>0.13200000000000001</v>
      </c>
      <c r="N66" s="12">
        <v>0.12</v>
      </c>
      <c r="O66" s="12">
        <f t="shared" si="111"/>
        <v>0.108</v>
      </c>
      <c r="P66" s="12">
        <f t="shared" si="112"/>
        <v>0.13200000000000001</v>
      </c>
      <c r="Q66" s="12">
        <v>0.12</v>
      </c>
      <c r="R66" s="12">
        <f t="shared" si="113"/>
        <v>0.108</v>
      </c>
      <c r="S66" s="12">
        <f t="shared" si="114"/>
        <v>0.13200000000000001</v>
      </c>
      <c r="T66" s="12">
        <v>0.12</v>
      </c>
      <c r="U66" s="12">
        <f t="shared" si="115"/>
        <v>0.108</v>
      </c>
      <c r="V66" s="12">
        <f t="shared" si="116"/>
        <v>0.13200000000000001</v>
      </c>
      <c r="W66" s="12">
        <v>0.12</v>
      </c>
      <c r="X66" s="12">
        <f t="shared" si="117"/>
        <v>0.108</v>
      </c>
      <c r="Y66" s="12">
        <f t="shared" si="118"/>
        <v>0.13200000000000001</v>
      </c>
      <c r="Z66" s="12">
        <v>0.12</v>
      </c>
      <c r="AA66" s="12">
        <f t="shared" si="119"/>
        <v>0.108</v>
      </c>
      <c r="AB66" s="12">
        <f t="shared" si="120"/>
        <v>0.13200000000000001</v>
      </c>
    </row>
    <row r="67" spans="1:28" s="1" customFormat="1" x14ac:dyDescent="0.3">
      <c r="A67" s="16" t="s">
        <v>17</v>
      </c>
      <c r="B67" s="16" t="s">
        <v>60</v>
      </c>
      <c r="C67" s="16" t="s">
        <v>71</v>
      </c>
      <c r="D67" s="16" t="s">
        <v>87</v>
      </c>
      <c r="E67" s="16" t="s">
        <v>84</v>
      </c>
      <c r="F67" s="3" t="s">
        <v>32</v>
      </c>
      <c r="G67" s="3" t="s">
        <v>29</v>
      </c>
      <c r="H67" s="3" t="s">
        <v>62</v>
      </c>
      <c r="I67" s="3" t="s">
        <v>89</v>
      </c>
      <c r="J67" s="3" t="s">
        <v>25</v>
      </c>
      <c r="K67" s="12">
        <v>0.43</v>
      </c>
      <c r="L67" s="12">
        <f t="shared" si="109"/>
        <v>0.38700000000000001</v>
      </c>
      <c r="M67" s="12">
        <f t="shared" si="110"/>
        <v>0.47300000000000003</v>
      </c>
      <c r="N67" s="12">
        <v>0.43</v>
      </c>
      <c r="O67" s="12">
        <f t="shared" ref="O67" si="121">N67*0.9</f>
        <v>0.38700000000000001</v>
      </c>
      <c r="P67" s="12">
        <f t="shared" ref="P67" si="122">N67*1.1</f>
        <v>0.47300000000000003</v>
      </c>
      <c r="Q67" s="12">
        <v>0.43</v>
      </c>
      <c r="R67" s="12">
        <f t="shared" ref="R67" si="123">Q67*0.9</f>
        <v>0.38700000000000001</v>
      </c>
      <c r="S67" s="12">
        <f t="shared" ref="S67" si="124">Q67*1.1</f>
        <v>0.47300000000000003</v>
      </c>
      <c r="T67" s="12">
        <v>0.41</v>
      </c>
      <c r="U67" s="12">
        <f t="shared" ref="U67" si="125">T67*0.9</f>
        <v>0.36899999999999999</v>
      </c>
      <c r="V67" s="12">
        <f t="shared" ref="V67" si="126">T67*1.1</f>
        <v>0.45100000000000001</v>
      </c>
      <c r="W67" s="12">
        <v>0.4</v>
      </c>
      <c r="X67" s="12">
        <f t="shared" ref="X67" si="127">W67*0.9</f>
        <v>0.36000000000000004</v>
      </c>
      <c r="Y67" s="12">
        <f t="shared" ref="Y67" si="128">W67*1.1</f>
        <v>0.44000000000000006</v>
      </c>
      <c r="Z67" s="12">
        <v>0.39</v>
      </c>
      <c r="AA67" s="12">
        <f t="shared" ref="AA67" si="129">Z67*0.9</f>
        <v>0.35100000000000003</v>
      </c>
      <c r="AB67" s="12">
        <f t="shared" ref="AB67" si="130">Z67*1.1</f>
        <v>0.42900000000000005</v>
      </c>
    </row>
    <row r="68" spans="1:28" s="1" customFormat="1" x14ac:dyDescent="0.3">
      <c r="A68" s="16" t="s">
        <v>17</v>
      </c>
      <c r="B68" s="16" t="s">
        <v>60</v>
      </c>
      <c r="C68" s="16" t="s">
        <v>57</v>
      </c>
      <c r="D68" s="16" t="s">
        <v>87</v>
      </c>
      <c r="E68" s="16" t="s">
        <v>84</v>
      </c>
      <c r="F68" s="3" t="s">
        <v>32</v>
      </c>
      <c r="G68" s="3" t="s">
        <v>29</v>
      </c>
      <c r="H68" s="3" t="s">
        <v>62</v>
      </c>
      <c r="I68" s="3" t="s">
        <v>89</v>
      </c>
      <c r="J68" s="3" t="s">
        <v>25</v>
      </c>
      <c r="K68" s="12">
        <v>0.25</v>
      </c>
      <c r="L68" s="12">
        <f t="shared" ref="L68:L70" si="131">K68*0.9</f>
        <v>0.22500000000000001</v>
      </c>
      <c r="M68" s="12">
        <f t="shared" ref="M68:M70" si="132">K68*1.1</f>
        <v>0.27500000000000002</v>
      </c>
      <c r="N68" s="12">
        <v>0.25</v>
      </c>
      <c r="O68" s="12">
        <f t="shared" ref="O68" si="133">N68*0.9</f>
        <v>0.22500000000000001</v>
      </c>
      <c r="P68" s="12">
        <f t="shared" ref="P68:P70" si="134">N68*1.1</f>
        <v>0.27500000000000002</v>
      </c>
      <c r="Q68" s="12">
        <v>0.25</v>
      </c>
      <c r="R68" s="12">
        <f t="shared" ref="R68" si="135">Q68*0.9</f>
        <v>0.22500000000000001</v>
      </c>
      <c r="S68" s="12">
        <f t="shared" ref="S68:S70" si="136">Q68*1.1</f>
        <v>0.27500000000000002</v>
      </c>
      <c r="T68" s="12">
        <v>0.24</v>
      </c>
      <c r="U68" s="12">
        <f t="shared" ref="U68" si="137">T68*0.9</f>
        <v>0.216</v>
      </c>
      <c r="V68" s="12">
        <f t="shared" ref="V68:V70" si="138">T68*1.1</f>
        <v>0.26400000000000001</v>
      </c>
      <c r="W68" s="12">
        <v>0.24</v>
      </c>
      <c r="X68" s="12">
        <f t="shared" ref="X68" si="139">W68*0.9</f>
        <v>0.216</v>
      </c>
      <c r="Y68" s="12">
        <f t="shared" ref="Y68:Y70" si="140">W68*1.1</f>
        <v>0.26400000000000001</v>
      </c>
      <c r="Z68" s="12">
        <v>0.23</v>
      </c>
      <c r="AA68" s="12">
        <f t="shared" ref="AA68" si="141">Z68*0.9</f>
        <v>0.20700000000000002</v>
      </c>
      <c r="AB68" s="12">
        <f t="shared" ref="AB68:AB70" si="142">Z68*1.1</f>
        <v>0.25300000000000006</v>
      </c>
    </row>
    <row r="69" spans="1:28" s="1" customFormat="1" x14ac:dyDescent="0.3">
      <c r="A69" s="16" t="s">
        <v>17</v>
      </c>
      <c r="B69" s="16" t="s">
        <v>60</v>
      </c>
      <c r="C69" s="16" t="s">
        <v>63</v>
      </c>
      <c r="D69" s="16" t="s">
        <v>87</v>
      </c>
      <c r="E69" s="16" t="s">
        <v>84</v>
      </c>
      <c r="F69" s="3" t="s">
        <v>32</v>
      </c>
      <c r="G69" s="3" t="s">
        <v>29</v>
      </c>
      <c r="H69" s="3" t="s">
        <v>62</v>
      </c>
      <c r="I69" s="3" t="s">
        <v>89</v>
      </c>
      <c r="J69" s="3" t="s">
        <v>25</v>
      </c>
      <c r="K69" s="12">
        <v>0.26</v>
      </c>
      <c r="L69" s="12">
        <f t="shared" si="131"/>
        <v>0.23400000000000001</v>
      </c>
      <c r="M69" s="12">
        <f t="shared" si="132"/>
        <v>0.28600000000000003</v>
      </c>
      <c r="N69" s="12">
        <v>0.26</v>
      </c>
      <c r="O69" s="12">
        <f t="shared" ref="O69" si="143">N69*0.9</f>
        <v>0.23400000000000001</v>
      </c>
      <c r="P69" s="12">
        <f t="shared" si="134"/>
        <v>0.28600000000000003</v>
      </c>
      <c r="Q69" s="12">
        <v>0.26</v>
      </c>
      <c r="R69" s="12">
        <f t="shared" ref="R69" si="144">Q69*0.9</f>
        <v>0.23400000000000001</v>
      </c>
      <c r="S69" s="12">
        <f t="shared" si="136"/>
        <v>0.28600000000000003</v>
      </c>
      <c r="T69" s="12">
        <v>0.26</v>
      </c>
      <c r="U69" s="12">
        <f t="shared" ref="U69" si="145">T69*0.9</f>
        <v>0.23400000000000001</v>
      </c>
      <c r="V69" s="12">
        <f t="shared" si="138"/>
        <v>0.28600000000000003</v>
      </c>
      <c r="W69" s="12">
        <v>0.25</v>
      </c>
      <c r="X69" s="12">
        <f t="shared" ref="X69" si="146">W69*0.9</f>
        <v>0.22500000000000001</v>
      </c>
      <c r="Y69" s="12">
        <f t="shared" si="140"/>
        <v>0.27500000000000002</v>
      </c>
      <c r="Z69" s="12">
        <v>0.24</v>
      </c>
      <c r="AA69" s="12">
        <f t="shared" ref="AA69" si="147">Z69*0.9</f>
        <v>0.216</v>
      </c>
      <c r="AB69" s="12">
        <f t="shared" si="142"/>
        <v>0.26400000000000001</v>
      </c>
    </row>
    <row r="70" spans="1:28" s="1" customFormat="1" x14ac:dyDescent="0.3">
      <c r="A70" s="16" t="s">
        <v>17</v>
      </c>
      <c r="B70" s="16" t="s">
        <v>60</v>
      </c>
      <c r="C70" s="16" t="s">
        <v>80</v>
      </c>
      <c r="D70" s="16" t="s">
        <v>87</v>
      </c>
      <c r="E70" s="16" t="s">
        <v>84</v>
      </c>
      <c r="F70" s="3" t="s">
        <v>32</v>
      </c>
      <c r="G70" s="3" t="s">
        <v>29</v>
      </c>
      <c r="H70" s="3" t="s">
        <v>62</v>
      </c>
      <c r="I70" s="3" t="s">
        <v>89</v>
      </c>
      <c r="J70" s="3" t="s">
        <v>25</v>
      </c>
      <c r="K70" s="12">
        <v>0.11</v>
      </c>
      <c r="L70" s="12">
        <f t="shared" si="131"/>
        <v>9.9000000000000005E-2</v>
      </c>
      <c r="M70" s="12">
        <f t="shared" si="132"/>
        <v>0.12100000000000001</v>
      </c>
      <c r="N70" s="12">
        <v>0.11</v>
      </c>
      <c r="O70" s="12">
        <f t="shared" ref="O70" si="148">N70*0.9</f>
        <v>9.9000000000000005E-2</v>
      </c>
      <c r="P70" s="12">
        <f t="shared" si="134"/>
        <v>0.12100000000000001</v>
      </c>
      <c r="Q70" s="12">
        <v>0.11</v>
      </c>
      <c r="R70" s="12">
        <f t="shared" ref="R70" si="149">Q70*0.9</f>
        <v>9.9000000000000005E-2</v>
      </c>
      <c r="S70" s="12">
        <f t="shared" si="136"/>
        <v>0.12100000000000001</v>
      </c>
      <c r="T70" s="12">
        <v>0.1</v>
      </c>
      <c r="U70" s="12">
        <f t="shared" ref="U70" si="150">T70*0.9</f>
        <v>9.0000000000000011E-2</v>
      </c>
      <c r="V70" s="12">
        <f t="shared" si="138"/>
        <v>0.11000000000000001</v>
      </c>
      <c r="W70" s="12">
        <v>0.1</v>
      </c>
      <c r="X70" s="12">
        <f t="shared" ref="X70" si="151">W70*0.9</f>
        <v>9.0000000000000011E-2</v>
      </c>
      <c r="Y70" s="12">
        <f t="shared" si="140"/>
        <v>0.11000000000000001</v>
      </c>
      <c r="Z70" s="12">
        <v>0.1</v>
      </c>
      <c r="AA70" s="12">
        <f t="shared" ref="AA70" si="152">Z70*0.9</f>
        <v>9.0000000000000011E-2</v>
      </c>
      <c r="AB70" s="12">
        <f t="shared" si="142"/>
        <v>0.11000000000000001</v>
      </c>
    </row>
    <row r="71" spans="1:28" s="1" customFormat="1" x14ac:dyDescent="0.3">
      <c r="A71" s="16" t="s">
        <v>17</v>
      </c>
      <c r="B71" s="16" t="s">
        <v>60</v>
      </c>
      <c r="C71" s="16" t="s">
        <v>83</v>
      </c>
      <c r="D71" s="16" t="s">
        <v>87</v>
      </c>
      <c r="E71" s="16" t="s">
        <v>84</v>
      </c>
      <c r="F71" s="3" t="s">
        <v>32</v>
      </c>
      <c r="G71" s="3" t="s">
        <v>29</v>
      </c>
      <c r="H71" s="3" t="s">
        <v>62</v>
      </c>
      <c r="I71" s="3" t="s">
        <v>88</v>
      </c>
      <c r="J71" s="3" t="s">
        <v>25</v>
      </c>
      <c r="K71" s="12">
        <v>0.11</v>
      </c>
      <c r="L71" s="12">
        <f t="shared" ref="L71:L84" si="153">K71*0.9</f>
        <v>9.9000000000000005E-2</v>
      </c>
      <c r="M71" s="12">
        <f t="shared" ref="M71:M84" si="154">K71*1.1</f>
        <v>0.12100000000000001</v>
      </c>
      <c r="N71" s="12">
        <v>0.11</v>
      </c>
      <c r="O71" s="12">
        <f t="shared" ref="O71:O84" si="155">N71*0.9</f>
        <v>9.9000000000000005E-2</v>
      </c>
      <c r="P71" s="12">
        <f t="shared" ref="P71:P84" si="156">N71*1.1</f>
        <v>0.12100000000000001</v>
      </c>
      <c r="Q71" s="12">
        <v>0.11</v>
      </c>
      <c r="R71" s="12">
        <f t="shared" ref="R71:R84" si="157">Q71*0.9</f>
        <v>9.9000000000000005E-2</v>
      </c>
      <c r="S71" s="12">
        <f t="shared" ref="S71:S84" si="158">Q71*1.1</f>
        <v>0.12100000000000001</v>
      </c>
      <c r="T71" s="12">
        <v>0.11</v>
      </c>
      <c r="U71" s="12">
        <f t="shared" ref="U71:U84" si="159">T71*0.9</f>
        <v>9.9000000000000005E-2</v>
      </c>
      <c r="V71" s="12">
        <f t="shared" ref="V71:V84" si="160">T71*1.1</f>
        <v>0.12100000000000001</v>
      </c>
      <c r="W71" s="12">
        <v>0.11</v>
      </c>
      <c r="X71" s="12">
        <f>W71*0.9</f>
        <v>9.9000000000000005E-2</v>
      </c>
      <c r="Y71" s="12">
        <f t="shared" ref="Y71:Y84" si="161">W71*1.1</f>
        <v>0.12100000000000001</v>
      </c>
      <c r="Z71" s="12">
        <v>0.11</v>
      </c>
      <c r="AA71" s="12">
        <f>Z71*0.9</f>
        <v>9.9000000000000005E-2</v>
      </c>
      <c r="AB71" s="12">
        <f t="shared" ref="AB71:AB84" si="162">Z71*1.1</f>
        <v>0.12100000000000001</v>
      </c>
    </row>
    <row r="72" spans="1:28" s="1" customFormat="1" x14ac:dyDescent="0.3">
      <c r="A72" s="16" t="s">
        <v>17</v>
      </c>
      <c r="B72" s="16" t="s">
        <v>60</v>
      </c>
      <c r="C72" s="16" t="s">
        <v>64</v>
      </c>
      <c r="D72" s="16" t="s">
        <v>87</v>
      </c>
      <c r="E72" s="16" t="s">
        <v>84</v>
      </c>
      <c r="F72" s="3" t="s">
        <v>32</v>
      </c>
      <c r="G72" s="3" t="s">
        <v>29</v>
      </c>
      <c r="H72" s="3" t="s">
        <v>62</v>
      </c>
      <c r="I72" s="3" t="s">
        <v>88</v>
      </c>
      <c r="J72" s="3" t="s">
        <v>25</v>
      </c>
      <c r="K72" s="12">
        <v>0.19</v>
      </c>
      <c r="L72" s="12">
        <f t="shared" si="153"/>
        <v>0.17100000000000001</v>
      </c>
      <c r="M72" s="12">
        <f t="shared" si="154"/>
        <v>0.20900000000000002</v>
      </c>
      <c r="N72" s="12">
        <v>0.19</v>
      </c>
      <c r="O72" s="12">
        <f t="shared" si="155"/>
        <v>0.17100000000000001</v>
      </c>
      <c r="P72" s="12">
        <f t="shared" si="156"/>
        <v>0.20900000000000002</v>
      </c>
      <c r="Q72" s="12">
        <v>0.19</v>
      </c>
      <c r="R72" s="12">
        <f t="shared" si="157"/>
        <v>0.17100000000000001</v>
      </c>
      <c r="S72" s="12">
        <f t="shared" si="158"/>
        <v>0.20900000000000002</v>
      </c>
      <c r="T72" s="12">
        <v>0.19</v>
      </c>
      <c r="U72" s="12">
        <f t="shared" si="159"/>
        <v>0.17100000000000001</v>
      </c>
      <c r="V72" s="12">
        <f t="shared" si="160"/>
        <v>0.20900000000000002</v>
      </c>
      <c r="W72" s="12">
        <v>0.19</v>
      </c>
      <c r="X72" s="12">
        <f>W72*0.9</f>
        <v>0.17100000000000001</v>
      </c>
      <c r="Y72" s="12">
        <f t="shared" si="161"/>
        <v>0.20900000000000002</v>
      </c>
      <c r="Z72" s="12">
        <v>0.19</v>
      </c>
      <c r="AA72" s="12">
        <f>Z72*0.9</f>
        <v>0.17100000000000001</v>
      </c>
      <c r="AB72" s="12">
        <f t="shared" si="162"/>
        <v>0.20900000000000002</v>
      </c>
    </row>
    <row r="73" spans="1:28" s="1" customFormat="1" x14ac:dyDescent="0.3">
      <c r="A73" s="16" t="s">
        <v>17</v>
      </c>
      <c r="B73" s="16" t="s">
        <v>60</v>
      </c>
      <c r="C73" s="16" t="s">
        <v>65</v>
      </c>
      <c r="D73" s="16" t="s">
        <v>87</v>
      </c>
      <c r="E73" s="16" t="s">
        <v>84</v>
      </c>
      <c r="F73" s="3" t="s">
        <v>32</v>
      </c>
      <c r="G73" s="3" t="s">
        <v>29</v>
      </c>
      <c r="H73" s="3" t="s">
        <v>62</v>
      </c>
      <c r="I73" s="3" t="s">
        <v>88</v>
      </c>
      <c r="J73" s="3" t="s">
        <v>25</v>
      </c>
      <c r="K73" s="12">
        <v>0.2</v>
      </c>
      <c r="L73" s="12">
        <f t="shared" si="153"/>
        <v>0.18000000000000002</v>
      </c>
      <c r="M73" s="12">
        <f t="shared" si="154"/>
        <v>0.22000000000000003</v>
      </c>
      <c r="N73" s="12">
        <v>0.2</v>
      </c>
      <c r="O73" s="12">
        <f t="shared" si="155"/>
        <v>0.18000000000000002</v>
      </c>
      <c r="P73" s="12">
        <f t="shared" si="156"/>
        <v>0.22000000000000003</v>
      </c>
      <c r="Q73" s="12">
        <v>0.2</v>
      </c>
      <c r="R73" s="12">
        <f t="shared" si="157"/>
        <v>0.18000000000000002</v>
      </c>
      <c r="S73" s="12">
        <f t="shared" si="158"/>
        <v>0.22000000000000003</v>
      </c>
      <c r="T73" s="12">
        <v>0.2</v>
      </c>
      <c r="U73" s="12">
        <f t="shared" si="159"/>
        <v>0.18000000000000002</v>
      </c>
      <c r="V73" s="12">
        <f t="shared" si="160"/>
        <v>0.22000000000000003</v>
      </c>
      <c r="W73" s="12">
        <v>0.2</v>
      </c>
      <c r="X73" s="12">
        <f>W73*0.9</f>
        <v>0.18000000000000002</v>
      </c>
      <c r="Y73" s="12">
        <f t="shared" si="161"/>
        <v>0.22000000000000003</v>
      </c>
      <c r="Z73" s="12">
        <v>0.2</v>
      </c>
      <c r="AA73" s="12">
        <f>Z73*0.9</f>
        <v>0.18000000000000002</v>
      </c>
      <c r="AB73" s="12">
        <f t="shared" si="162"/>
        <v>0.22000000000000003</v>
      </c>
    </row>
    <row r="74" spans="1:28" s="1" customFormat="1" x14ac:dyDescent="0.3">
      <c r="A74" s="16" t="s">
        <v>17</v>
      </c>
      <c r="B74" s="16" t="s">
        <v>60</v>
      </c>
      <c r="C74" s="16" t="s">
        <v>66</v>
      </c>
      <c r="D74" s="16" t="s">
        <v>87</v>
      </c>
      <c r="E74" s="16" t="s">
        <v>84</v>
      </c>
      <c r="F74" s="3" t="s">
        <v>32</v>
      </c>
      <c r="G74" s="3" t="s">
        <v>29</v>
      </c>
      <c r="H74" s="3" t="s">
        <v>62</v>
      </c>
      <c r="I74" s="3" t="s">
        <v>88</v>
      </c>
      <c r="J74" s="3" t="s">
        <v>25</v>
      </c>
      <c r="K74" s="12">
        <v>0.23</v>
      </c>
      <c r="L74" s="12">
        <f t="shared" si="153"/>
        <v>0.20700000000000002</v>
      </c>
      <c r="M74" s="12">
        <f t="shared" si="154"/>
        <v>0.25300000000000006</v>
      </c>
      <c r="N74" s="12">
        <v>0.23</v>
      </c>
      <c r="O74" s="12">
        <f t="shared" si="155"/>
        <v>0.20700000000000002</v>
      </c>
      <c r="P74" s="12">
        <f t="shared" si="156"/>
        <v>0.25300000000000006</v>
      </c>
      <c r="Q74" s="12">
        <v>0.23</v>
      </c>
      <c r="R74" s="12">
        <f t="shared" si="157"/>
        <v>0.20700000000000002</v>
      </c>
      <c r="S74" s="12">
        <f t="shared" si="158"/>
        <v>0.25300000000000006</v>
      </c>
      <c r="T74" s="12">
        <v>0.23</v>
      </c>
      <c r="U74" s="12">
        <f t="shared" si="159"/>
        <v>0.20700000000000002</v>
      </c>
      <c r="V74" s="12">
        <f t="shared" si="160"/>
        <v>0.25300000000000006</v>
      </c>
      <c r="W74" s="12">
        <v>0.23</v>
      </c>
      <c r="X74" s="12">
        <f>W74*0.9</f>
        <v>0.20700000000000002</v>
      </c>
      <c r="Y74" s="12">
        <f t="shared" si="161"/>
        <v>0.25300000000000006</v>
      </c>
      <c r="Z74" s="12">
        <v>0.23</v>
      </c>
      <c r="AA74" s="12">
        <f>Z74*0.9</f>
        <v>0.20700000000000002</v>
      </c>
      <c r="AB74" s="12">
        <f t="shared" si="162"/>
        <v>0.25300000000000006</v>
      </c>
    </row>
    <row r="75" spans="1:28" s="1" customFormat="1" x14ac:dyDescent="0.3">
      <c r="A75" s="16" t="s">
        <v>17</v>
      </c>
      <c r="B75" s="16" t="s">
        <v>60</v>
      </c>
      <c r="C75" s="16" t="s">
        <v>67</v>
      </c>
      <c r="D75" s="16" t="s">
        <v>87</v>
      </c>
      <c r="E75" s="16" t="s">
        <v>84</v>
      </c>
      <c r="F75" s="3" t="s">
        <v>32</v>
      </c>
      <c r="G75" s="3" t="s">
        <v>29</v>
      </c>
      <c r="H75" s="3" t="s">
        <v>62</v>
      </c>
      <c r="I75" s="3" t="s">
        <v>88</v>
      </c>
      <c r="J75" s="3" t="s">
        <v>25</v>
      </c>
      <c r="K75" s="12">
        <v>0.21</v>
      </c>
      <c r="L75" s="12">
        <f t="shared" si="153"/>
        <v>0.189</v>
      </c>
      <c r="M75" s="12">
        <f t="shared" si="154"/>
        <v>0.23100000000000001</v>
      </c>
      <c r="N75" s="12">
        <v>0.21</v>
      </c>
      <c r="O75" s="12">
        <f t="shared" si="155"/>
        <v>0.189</v>
      </c>
      <c r="P75" s="12">
        <f t="shared" si="156"/>
        <v>0.23100000000000001</v>
      </c>
      <c r="Q75" s="12">
        <v>0.21</v>
      </c>
      <c r="R75" s="12">
        <f t="shared" si="157"/>
        <v>0.189</v>
      </c>
      <c r="S75" s="12">
        <f t="shared" si="158"/>
        <v>0.23100000000000001</v>
      </c>
      <c r="T75" s="12">
        <v>0.21</v>
      </c>
      <c r="U75" s="12">
        <f t="shared" si="159"/>
        <v>0.189</v>
      </c>
      <c r="V75" s="12">
        <f t="shared" si="160"/>
        <v>0.23100000000000001</v>
      </c>
      <c r="W75" s="12">
        <v>0.12</v>
      </c>
      <c r="X75" s="12">
        <f>W75*0.9</f>
        <v>0.108</v>
      </c>
      <c r="Y75" s="12">
        <f t="shared" ref="Y75" si="163">W75*1.1</f>
        <v>0.13200000000000001</v>
      </c>
      <c r="Z75" s="12">
        <v>0.12</v>
      </c>
      <c r="AA75" s="12">
        <f>Z75*0.9</f>
        <v>0.108</v>
      </c>
      <c r="AB75" s="12">
        <f t="shared" ref="AB75" si="164">Z75*1.1</f>
        <v>0.13200000000000001</v>
      </c>
    </row>
    <row r="76" spans="1:28" s="1" customFormat="1" x14ac:dyDescent="0.3">
      <c r="A76" s="16" t="s">
        <v>91</v>
      </c>
      <c r="B76" s="16" t="s">
        <v>60</v>
      </c>
      <c r="C76" s="16" t="s">
        <v>71</v>
      </c>
      <c r="D76" s="16" t="s">
        <v>90</v>
      </c>
      <c r="E76" s="16" t="s">
        <v>47</v>
      </c>
      <c r="F76" s="3" t="s">
        <v>31</v>
      </c>
      <c r="G76" s="3" t="s">
        <v>29</v>
      </c>
      <c r="H76" s="3" t="s">
        <v>62</v>
      </c>
      <c r="I76" s="3" t="s">
        <v>89</v>
      </c>
      <c r="J76" s="3" t="s">
        <v>25</v>
      </c>
      <c r="K76" s="12">
        <v>1.6</v>
      </c>
      <c r="L76" s="12">
        <f t="shared" si="153"/>
        <v>1.4400000000000002</v>
      </c>
      <c r="M76" s="12">
        <f t="shared" si="154"/>
        <v>1.7600000000000002</v>
      </c>
      <c r="N76" s="12">
        <v>1.6</v>
      </c>
      <c r="O76" s="12">
        <f t="shared" si="155"/>
        <v>1.4400000000000002</v>
      </c>
      <c r="P76" s="12">
        <f t="shared" si="156"/>
        <v>1.7600000000000002</v>
      </c>
      <c r="Q76" s="12">
        <v>1.6</v>
      </c>
      <c r="R76" s="12">
        <f t="shared" si="157"/>
        <v>1.4400000000000002</v>
      </c>
      <c r="S76" s="12">
        <f t="shared" si="158"/>
        <v>1.7600000000000002</v>
      </c>
      <c r="T76" s="12">
        <v>1.6</v>
      </c>
      <c r="U76" s="12">
        <f t="shared" si="159"/>
        <v>1.4400000000000002</v>
      </c>
      <c r="V76" s="12">
        <f t="shared" si="160"/>
        <v>1.7600000000000002</v>
      </c>
      <c r="W76" s="12">
        <v>1.6</v>
      </c>
      <c r="X76" s="12">
        <f t="shared" ref="X76:X84" si="165">W76*0.9</f>
        <v>1.4400000000000002</v>
      </c>
      <c r="Y76" s="12">
        <f t="shared" si="161"/>
        <v>1.7600000000000002</v>
      </c>
      <c r="Z76" s="12">
        <v>1.6</v>
      </c>
      <c r="AA76" s="12">
        <f t="shared" ref="AA76:AA84" si="166">Z76*0.9</f>
        <v>1.4400000000000002</v>
      </c>
      <c r="AB76" s="12">
        <f t="shared" si="162"/>
        <v>1.7600000000000002</v>
      </c>
    </row>
    <row r="77" spans="1:28" s="1" customFormat="1" x14ac:dyDescent="0.3">
      <c r="A77" s="16" t="s">
        <v>91</v>
      </c>
      <c r="B77" s="16" t="s">
        <v>60</v>
      </c>
      <c r="C77" s="16" t="s">
        <v>57</v>
      </c>
      <c r="D77" s="16" t="s">
        <v>90</v>
      </c>
      <c r="E77" s="16" t="s">
        <v>47</v>
      </c>
      <c r="F77" s="3" t="s">
        <v>31</v>
      </c>
      <c r="G77" s="3" t="s">
        <v>29</v>
      </c>
      <c r="H77" s="3" t="s">
        <v>62</v>
      </c>
      <c r="I77" s="3" t="s">
        <v>89</v>
      </c>
      <c r="J77" s="3" t="s">
        <v>25</v>
      </c>
      <c r="K77" s="12">
        <v>3.3</v>
      </c>
      <c r="L77" s="12">
        <f t="shared" si="153"/>
        <v>2.9699999999999998</v>
      </c>
      <c r="M77" s="12">
        <f t="shared" si="154"/>
        <v>3.63</v>
      </c>
      <c r="N77" s="12">
        <v>3.3</v>
      </c>
      <c r="O77" s="12">
        <f t="shared" si="155"/>
        <v>2.9699999999999998</v>
      </c>
      <c r="P77" s="12">
        <f t="shared" si="156"/>
        <v>3.63</v>
      </c>
      <c r="Q77" s="12">
        <v>3.3</v>
      </c>
      <c r="R77" s="12">
        <f t="shared" si="157"/>
        <v>2.9699999999999998</v>
      </c>
      <c r="S77" s="12">
        <f t="shared" si="158"/>
        <v>3.63</v>
      </c>
      <c r="T77" s="12">
        <v>3.5</v>
      </c>
      <c r="U77" s="12">
        <f t="shared" si="159"/>
        <v>3.15</v>
      </c>
      <c r="V77" s="12">
        <f t="shared" si="160"/>
        <v>3.8500000000000005</v>
      </c>
      <c r="W77" s="12">
        <v>3.6</v>
      </c>
      <c r="X77" s="12">
        <f t="shared" si="165"/>
        <v>3.24</v>
      </c>
      <c r="Y77" s="12">
        <f t="shared" si="161"/>
        <v>3.9600000000000004</v>
      </c>
      <c r="Z77" s="12">
        <v>3.9</v>
      </c>
      <c r="AA77" s="12">
        <f t="shared" si="166"/>
        <v>3.51</v>
      </c>
      <c r="AB77" s="12">
        <f t="shared" si="162"/>
        <v>4.29</v>
      </c>
    </row>
    <row r="78" spans="1:28" s="1" customFormat="1" x14ac:dyDescent="0.3">
      <c r="A78" s="16" t="s">
        <v>91</v>
      </c>
      <c r="B78" s="16" t="s">
        <v>60</v>
      </c>
      <c r="C78" s="16" t="s">
        <v>63</v>
      </c>
      <c r="D78" s="16" t="s">
        <v>90</v>
      </c>
      <c r="E78" s="16" t="s">
        <v>47</v>
      </c>
      <c r="F78" s="3" t="s">
        <v>31</v>
      </c>
      <c r="G78" s="3" t="s">
        <v>29</v>
      </c>
      <c r="H78" s="3" t="s">
        <v>62</v>
      </c>
      <c r="I78" s="3" t="s">
        <v>89</v>
      </c>
      <c r="J78" s="3" t="s">
        <v>25</v>
      </c>
      <c r="K78" s="12">
        <v>3.3</v>
      </c>
      <c r="L78" s="12">
        <f t="shared" si="153"/>
        <v>2.9699999999999998</v>
      </c>
      <c r="M78" s="12">
        <f t="shared" si="154"/>
        <v>3.63</v>
      </c>
      <c r="N78" s="12">
        <v>3.3</v>
      </c>
      <c r="O78" s="12">
        <f t="shared" si="155"/>
        <v>2.9699999999999998</v>
      </c>
      <c r="P78" s="12">
        <f t="shared" si="156"/>
        <v>3.63</v>
      </c>
      <c r="Q78" s="12">
        <v>3.3</v>
      </c>
      <c r="R78" s="12">
        <f t="shared" si="157"/>
        <v>2.9699999999999998</v>
      </c>
      <c r="S78" s="12">
        <f t="shared" si="158"/>
        <v>3.63</v>
      </c>
      <c r="T78" s="12">
        <v>3.5</v>
      </c>
      <c r="U78" s="12">
        <f t="shared" si="159"/>
        <v>3.15</v>
      </c>
      <c r="V78" s="12">
        <f t="shared" si="160"/>
        <v>3.8500000000000005</v>
      </c>
      <c r="W78" s="12">
        <v>3.6</v>
      </c>
      <c r="X78" s="12">
        <f t="shared" si="165"/>
        <v>3.24</v>
      </c>
      <c r="Y78" s="12">
        <f t="shared" si="161"/>
        <v>3.9600000000000004</v>
      </c>
      <c r="Z78" s="12">
        <v>3.9</v>
      </c>
      <c r="AA78" s="12">
        <f t="shared" si="166"/>
        <v>3.51</v>
      </c>
      <c r="AB78" s="12">
        <f t="shared" si="162"/>
        <v>4.29</v>
      </c>
    </row>
    <row r="79" spans="1:28" s="1" customFormat="1" x14ac:dyDescent="0.3">
      <c r="A79" s="16" t="s">
        <v>91</v>
      </c>
      <c r="B79" s="16" t="s">
        <v>60</v>
      </c>
      <c r="C79" s="16" t="s">
        <v>80</v>
      </c>
      <c r="D79" s="16" t="s">
        <v>90</v>
      </c>
      <c r="E79" s="16" t="s">
        <v>47</v>
      </c>
      <c r="F79" s="3" t="s">
        <v>31</v>
      </c>
      <c r="G79" s="3" t="s">
        <v>29</v>
      </c>
      <c r="H79" s="3" t="s">
        <v>62</v>
      </c>
      <c r="I79" s="3" t="s">
        <v>89</v>
      </c>
      <c r="J79" s="3" t="s">
        <v>25</v>
      </c>
      <c r="K79" s="12">
        <v>3.3</v>
      </c>
      <c r="L79" s="12">
        <f t="shared" si="153"/>
        <v>2.9699999999999998</v>
      </c>
      <c r="M79" s="12">
        <f t="shared" si="154"/>
        <v>3.63</v>
      </c>
      <c r="N79" s="12">
        <v>3.3</v>
      </c>
      <c r="O79" s="12">
        <f t="shared" si="155"/>
        <v>2.9699999999999998</v>
      </c>
      <c r="P79" s="12">
        <f t="shared" si="156"/>
        <v>3.63</v>
      </c>
      <c r="Q79" s="12">
        <v>3.3</v>
      </c>
      <c r="R79" s="12">
        <f t="shared" si="157"/>
        <v>2.9699999999999998</v>
      </c>
      <c r="S79" s="12">
        <f t="shared" si="158"/>
        <v>3.63</v>
      </c>
      <c r="T79" s="12">
        <v>3.5</v>
      </c>
      <c r="U79" s="12">
        <f t="shared" si="159"/>
        <v>3.15</v>
      </c>
      <c r="V79" s="12">
        <f t="shared" si="160"/>
        <v>3.8500000000000005</v>
      </c>
      <c r="W79" s="12">
        <v>3.6</v>
      </c>
      <c r="X79" s="12">
        <f t="shared" si="165"/>
        <v>3.24</v>
      </c>
      <c r="Y79" s="12">
        <f t="shared" si="161"/>
        <v>3.9600000000000004</v>
      </c>
      <c r="Z79" s="12">
        <v>3.9</v>
      </c>
      <c r="AA79" s="12">
        <f t="shared" si="166"/>
        <v>3.51</v>
      </c>
      <c r="AB79" s="12">
        <f t="shared" si="162"/>
        <v>4.29</v>
      </c>
    </row>
    <row r="80" spans="1:28" s="1" customFormat="1" x14ac:dyDescent="0.3">
      <c r="A80" s="16" t="s">
        <v>91</v>
      </c>
      <c r="B80" s="16" t="s">
        <v>60</v>
      </c>
      <c r="C80" s="16" t="s">
        <v>83</v>
      </c>
      <c r="D80" s="16" t="s">
        <v>90</v>
      </c>
      <c r="E80" s="16" t="s">
        <v>47</v>
      </c>
      <c r="F80" s="3" t="s">
        <v>31</v>
      </c>
      <c r="G80" s="3" t="s">
        <v>29</v>
      </c>
      <c r="H80" s="3" t="s">
        <v>62</v>
      </c>
      <c r="I80" s="3" t="s">
        <v>88</v>
      </c>
      <c r="J80" s="3" t="s">
        <v>25</v>
      </c>
      <c r="K80" s="12">
        <v>15</v>
      </c>
      <c r="L80" s="12">
        <f t="shared" si="153"/>
        <v>13.5</v>
      </c>
      <c r="M80" s="12">
        <f t="shared" si="154"/>
        <v>16.5</v>
      </c>
      <c r="N80" s="12">
        <v>15</v>
      </c>
      <c r="O80" s="12">
        <f t="shared" si="155"/>
        <v>13.5</v>
      </c>
      <c r="P80" s="12">
        <f t="shared" si="156"/>
        <v>16.5</v>
      </c>
      <c r="Q80" s="12">
        <v>15</v>
      </c>
      <c r="R80" s="12">
        <f t="shared" si="157"/>
        <v>13.5</v>
      </c>
      <c r="S80" s="12">
        <f t="shared" si="158"/>
        <v>16.5</v>
      </c>
      <c r="T80" s="12">
        <v>17</v>
      </c>
      <c r="U80" s="12">
        <f t="shared" si="159"/>
        <v>15.3</v>
      </c>
      <c r="V80" s="12">
        <f t="shared" si="160"/>
        <v>18.700000000000003</v>
      </c>
      <c r="W80" s="12">
        <v>19</v>
      </c>
      <c r="X80" s="12">
        <f t="shared" si="165"/>
        <v>17.100000000000001</v>
      </c>
      <c r="Y80" s="12">
        <f t="shared" si="161"/>
        <v>20.900000000000002</v>
      </c>
      <c r="Z80" s="12">
        <v>21</v>
      </c>
      <c r="AA80" s="12">
        <f t="shared" si="166"/>
        <v>18.900000000000002</v>
      </c>
      <c r="AB80" s="12">
        <f t="shared" si="162"/>
        <v>23.1</v>
      </c>
    </row>
    <row r="81" spans="1:43" s="1" customFormat="1" x14ac:dyDescent="0.3">
      <c r="A81" s="16" t="s">
        <v>91</v>
      </c>
      <c r="B81" s="16" t="s">
        <v>60</v>
      </c>
      <c r="C81" s="16" t="s">
        <v>64</v>
      </c>
      <c r="D81" s="16" t="s">
        <v>90</v>
      </c>
      <c r="E81" s="16" t="s">
        <v>47</v>
      </c>
      <c r="F81" s="3" t="s">
        <v>31</v>
      </c>
      <c r="G81" s="3" t="s">
        <v>29</v>
      </c>
      <c r="H81" s="3" t="s">
        <v>62</v>
      </c>
      <c r="I81" s="3" t="s">
        <v>88</v>
      </c>
      <c r="J81" s="3" t="s">
        <v>25</v>
      </c>
      <c r="K81" s="12">
        <v>21.5</v>
      </c>
      <c r="L81" s="12">
        <f t="shared" si="153"/>
        <v>19.350000000000001</v>
      </c>
      <c r="M81" s="12">
        <f t="shared" si="154"/>
        <v>23.650000000000002</v>
      </c>
      <c r="N81" s="12">
        <v>21.5</v>
      </c>
      <c r="O81" s="12">
        <f t="shared" si="155"/>
        <v>19.350000000000001</v>
      </c>
      <c r="P81" s="12">
        <f t="shared" si="156"/>
        <v>23.650000000000002</v>
      </c>
      <c r="Q81" s="12">
        <v>21.5</v>
      </c>
      <c r="R81" s="12">
        <f t="shared" si="157"/>
        <v>19.350000000000001</v>
      </c>
      <c r="S81" s="12">
        <f t="shared" si="158"/>
        <v>23.650000000000002</v>
      </c>
      <c r="T81" s="12">
        <v>24.7</v>
      </c>
      <c r="U81" s="12">
        <f t="shared" si="159"/>
        <v>22.23</v>
      </c>
      <c r="V81" s="12">
        <f t="shared" si="160"/>
        <v>27.17</v>
      </c>
      <c r="W81" s="12">
        <v>26.7</v>
      </c>
      <c r="X81" s="12">
        <f t="shared" si="165"/>
        <v>24.03</v>
      </c>
      <c r="Y81" s="12">
        <f t="shared" si="161"/>
        <v>29.37</v>
      </c>
      <c r="Z81" s="12">
        <v>28.1</v>
      </c>
      <c r="AA81" s="12">
        <f t="shared" si="166"/>
        <v>25.290000000000003</v>
      </c>
      <c r="AB81" s="12">
        <f t="shared" si="162"/>
        <v>30.910000000000004</v>
      </c>
    </row>
    <row r="82" spans="1:43" s="1" customFormat="1" x14ac:dyDescent="0.3">
      <c r="A82" s="16" t="s">
        <v>91</v>
      </c>
      <c r="B82" s="16" t="s">
        <v>60</v>
      </c>
      <c r="C82" s="16" t="s">
        <v>65</v>
      </c>
      <c r="D82" s="16" t="s">
        <v>90</v>
      </c>
      <c r="E82" s="16" t="s">
        <v>47</v>
      </c>
      <c r="F82" s="3" t="s">
        <v>31</v>
      </c>
      <c r="G82" s="3" t="s">
        <v>29</v>
      </c>
      <c r="H82" s="3" t="s">
        <v>62</v>
      </c>
      <c r="I82" s="3" t="s">
        <v>88</v>
      </c>
      <c r="J82" s="3" t="s">
        <v>25</v>
      </c>
      <c r="K82" s="12">
        <v>18.899999999999999</v>
      </c>
      <c r="L82" s="12">
        <f t="shared" si="153"/>
        <v>17.009999999999998</v>
      </c>
      <c r="M82" s="12">
        <f t="shared" si="154"/>
        <v>20.79</v>
      </c>
      <c r="N82" s="12">
        <v>18.899999999999999</v>
      </c>
      <c r="O82" s="12">
        <f t="shared" si="155"/>
        <v>17.009999999999998</v>
      </c>
      <c r="P82" s="12">
        <f t="shared" si="156"/>
        <v>20.79</v>
      </c>
      <c r="Q82" s="12">
        <v>18.899999999999999</v>
      </c>
      <c r="R82" s="12">
        <f t="shared" si="157"/>
        <v>17.009999999999998</v>
      </c>
      <c r="S82" s="12">
        <f t="shared" si="158"/>
        <v>20.79</v>
      </c>
      <c r="T82" s="12">
        <v>21.7</v>
      </c>
      <c r="U82" s="12">
        <f t="shared" si="159"/>
        <v>19.53</v>
      </c>
      <c r="V82" s="12">
        <f t="shared" si="160"/>
        <v>23.87</v>
      </c>
      <c r="W82" s="12">
        <v>22.8</v>
      </c>
      <c r="X82" s="12">
        <f t="shared" si="165"/>
        <v>20.52</v>
      </c>
      <c r="Y82" s="12">
        <f t="shared" si="161"/>
        <v>25.080000000000002</v>
      </c>
      <c r="Z82" s="12">
        <v>24.7</v>
      </c>
      <c r="AA82" s="12">
        <f t="shared" si="166"/>
        <v>22.23</v>
      </c>
      <c r="AB82" s="12">
        <f t="shared" si="162"/>
        <v>27.17</v>
      </c>
    </row>
    <row r="83" spans="1:43" s="1" customFormat="1" x14ac:dyDescent="0.3">
      <c r="A83" s="16" t="s">
        <v>91</v>
      </c>
      <c r="B83" s="16" t="s">
        <v>60</v>
      </c>
      <c r="C83" s="16" t="s">
        <v>66</v>
      </c>
      <c r="D83" s="16" t="s">
        <v>90</v>
      </c>
      <c r="E83" s="16" t="s">
        <v>47</v>
      </c>
      <c r="F83" s="3" t="s">
        <v>31</v>
      </c>
      <c r="G83" s="3" t="s">
        <v>29</v>
      </c>
      <c r="H83" s="3" t="s">
        <v>62</v>
      </c>
      <c r="I83" s="3" t="s">
        <v>88</v>
      </c>
      <c r="J83" s="3" t="s">
        <v>25</v>
      </c>
      <c r="K83" s="12">
        <v>52.7</v>
      </c>
      <c r="L83" s="12">
        <f t="shared" si="153"/>
        <v>47.430000000000007</v>
      </c>
      <c r="M83" s="12">
        <f t="shared" si="154"/>
        <v>57.970000000000006</v>
      </c>
      <c r="N83" s="12">
        <v>52.7</v>
      </c>
      <c r="O83" s="12">
        <f t="shared" si="155"/>
        <v>47.430000000000007</v>
      </c>
      <c r="P83" s="12">
        <f t="shared" si="156"/>
        <v>57.970000000000006</v>
      </c>
      <c r="Q83" s="12">
        <v>52.7</v>
      </c>
      <c r="R83" s="12">
        <f t="shared" si="157"/>
        <v>47.430000000000007</v>
      </c>
      <c r="S83" s="12">
        <f t="shared" si="158"/>
        <v>57.970000000000006</v>
      </c>
      <c r="T83" s="12">
        <v>55.5</v>
      </c>
      <c r="U83" s="12">
        <f t="shared" si="159"/>
        <v>49.95</v>
      </c>
      <c r="V83" s="12">
        <f t="shared" si="160"/>
        <v>61.050000000000004</v>
      </c>
      <c r="W83" s="12">
        <v>57.9</v>
      </c>
      <c r="X83" s="12">
        <f t="shared" si="165"/>
        <v>52.11</v>
      </c>
      <c r="Y83" s="12">
        <f t="shared" si="161"/>
        <v>63.690000000000005</v>
      </c>
      <c r="Z83" s="12">
        <v>59.3</v>
      </c>
      <c r="AA83" s="12">
        <f t="shared" si="166"/>
        <v>53.37</v>
      </c>
      <c r="AB83" s="12">
        <f t="shared" si="162"/>
        <v>65.23</v>
      </c>
    </row>
    <row r="84" spans="1:43" s="1" customFormat="1" x14ac:dyDescent="0.3">
      <c r="A84" s="16" t="s">
        <v>91</v>
      </c>
      <c r="B84" s="16" t="s">
        <v>60</v>
      </c>
      <c r="C84" s="16" t="s">
        <v>67</v>
      </c>
      <c r="D84" s="16" t="s">
        <v>90</v>
      </c>
      <c r="E84" s="16" t="s">
        <v>47</v>
      </c>
      <c r="F84" s="3" t="s">
        <v>31</v>
      </c>
      <c r="G84" s="3" t="s">
        <v>29</v>
      </c>
      <c r="H84" s="3" t="s">
        <v>62</v>
      </c>
      <c r="I84" s="3" t="s">
        <v>88</v>
      </c>
      <c r="J84" s="3" t="s">
        <v>25</v>
      </c>
      <c r="K84" s="12">
        <v>107</v>
      </c>
      <c r="L84" s="12">
        <f t="shared" si="153"/>
        <v>96.3</v>
      </c>
      <c r="M84" s="12">
        <f t="shared" si="154"/>
        <v>117.7</v>
      </c>
      <c r="N84" s="12">
        <v>107</v>
      </c>
      <c r="O84" s="12">
        <f t="shared" si="155"/>
        <v>96.3</v>
      </c>
      <c r="P84" s="12">
        <f t="shared" si="156"/>
        <v>117.7</v>
      </c>
      <c r="Q84" s="12">
        <v>107</v>
      </c>
      <c r="R84" s="12">
        <f t="shared" si="157"/>
        <v>96.3</v>
      </c>
      <c r="S84" s="12">
        <f t="shared" si="158"/>
        <v>117.7</v>
      </c>
      <c r="T84" s="12">
        <v>111</v>
      </c>
      <c r="U84" s="12">
        <f t="shared" si="159"/>
        <v>99.9</v>
      </c>
      <c r="V84" s="12">
        <f t="shared" si="160"/>
        <v>122.10000000000001</v>
      </c>
      <c r="W84" s="12">
        <v>114</v>
      </c>
      <c r="X84" s="12">
        <f t="shared" si="165"/>
        <v>102.60000000000001</v>
      </c>
      <c r="Y84" s="12">
        <f t="shared" si="161"/>
        <v>125.4</v>
      </c>
      <c r="Z84" s="12">
        <v>116</v>
      </c>
      <c r="AA84" s="12">
        <f t="shared" si="166"/>
        <v>104.4</v>
      </c>
      <c r="AB84" s="12">
        <f t="shared" si="162"/>
        <v>127.60000000000001</v>
      </c>
    </row>
    <row r="85" spans="1:43" s="1" customFormat="1" x14ac:dyDescent="0.3">
      <c r="A85" s="16" t="s">
        <v>91</v>
      </c>
      <c r="B85" s="16" t="s">
        <v>60</v>
      </c>
      <c r="C85" s="16" t="s">
        <v>15</v>
      </c>
      <c r="D85" s="16" t="s">
        <v>129</v>
      </c>
      <c r="E85" s="16" t="s">
        <v>37</v>
      </c>
      <c r="F85" s="3" t="s">
        <v>31</v>
      </c>
      <c r="G85" s="3" t="s">
        <v>30</v>
      </c>
      <c r="H85" s="3" t="s">
        <v>62</v>
      </c>
      <c r="I85" s="3" t="s">
        <v>88</v>
      </c>
      <c r="J85" s="3" t="s">
        <v>25</v>
      </c>
      <c r="K85" s="5">
        <v>0.05</v>
      </c>
      <c r="L85" s="5">
        <v>0.01</v>
      </c>
      <c r="M85" s="5">
        <v>0.1</v>
      </c>
      <c r="N85" s="5">
        <v>0.1</v>
      </c>
      <c r="O85" s="5">
        <v>0.05</v>
      </c>
      <c r="P85" s="5">
        <v>0.15</v>
      </c>
      <c r="Q85" s="5">
        <v>0.2</v>
      </c>
      <c r="R85" s="5">
        <v>0.15</v>
      </c>
      <c r="S85" s="5">
        <v>0.25</v>
      </c>
      <c r="T85" s="5">
        <v>0.3</v>
      </c>
      <c r="U85" s="5">
        <v>0.25</v>
      </c>
      <c r="V85" s="5">
        <v>0.35</v>
      </c>
      <c r="W85" s="5">
        <v>0.4</v>
      </c>
      <c r="X85" s="5">
        <v>0.25</v>
      </c>
      <c r="Y85" s="5">
        <v>0.5</v>
      </c>
      <c r="Z85" s="3">
        <v>0.5</v>
      </c>
      <c r="AA85" s="3">
        <v>0.4</v>
      </c>
      <c r="AB85" s="3">
        <v>0.55000000000000004</v>
      </c>
    </row>
    <row r="86" spans="1:43" s="1" customFormat="1" x14ac:dyDescent="0.3">
      <c r="A86" s="16" t="s">
        <v>91</v>
      </c>
      <c r="B86" s="16" t="s">
        <v>60</v>
      </c>
      <c r="C86" s="16" t="s">
        <v>15</v>
      </c>
      <c r="D86" s="16" t="s">
        <v>130</v>
      </c>
      <c r="E86" s="16" t="s">
        <v>37</v>
      </c>
      <c r="F86" s="3" t="s">
        <v>31</v>
      </c>
      <c r="G86" s="3" t="s">
        <v>30</v>
      </c>
      <c r="H86" s="3" t="s">
        <v>62</v>
      </c>
      <c r="I86" s="3" t="s">
        <v>88</v>
      </c>
      <c r="J86" s="3" t="s">
        <v>25</v>
      </c>
      <c r="K86" s="5">
        <v>0.05</v>
      </c>
      <c r="L86" s="5">
        <v>0.01</v>
      </c>
      <c r="M86" s="5">
        <v>0.1</v>
      </c>
      <c r="N86" s="5">
        <v>0.1</v>
      </c>
      <c r="O86" s="5">
        <v>0.05</v>
      </c>
      <c r="P86" s="5">
        <v>0.15</v>
      </c>
      <c r="Q86" s="5">
        <v>0.23</v>
      </c>
      <c r="R86" s="5">
        <v>0.15</v>
      </c>
      <c r="S86" s="5">
        <v>0.25</v>
      </c>
      <c r="T86" s="5">
        <v>0.3</v>
      </c>
      <c r="U86" s="5">
        <v>0.25</v>
      </c>
      <c r="V86" s="5">
        <v>0.35</v>
      </c>
      <c r="W86" s="5">
        <v>0.4</v>
      </c>
      <c r="X86" s="5">
        <v>0.25</v>
      </c>
      <c r="Y86" s="5">
        <v>0.5</v>
      </c>
      <c r="Z86" s="3">
        <v>0.5</v>
      </c>
      <c r="AA86" s="3">
        <v>0.4</v>
      </c>
      <c r="AB86" s="3">
        <v>0.55000000000000004</v>
      </c>
    </row>
    <row r="87" spans="1:43" s="1" customFormat="1" x14ac:dyDescent="0.3">
      <c r="A87" s="16" t="s">
        <v>91</v>
      </c>
      <c r="B87" s="16" t="s">
        <v>60</v>
      </c>
      <c r="C87" s="16" t="s">
        <v>15</v>
      </c>
      <c r="D87" s="16" t="s">
        <v>131</v>
      </c>
      <c r="E87" s="16" t="s">
        <v>37</v>
      </c>
      <c r="F87" s="3" t="s">
        <v>31</v>
      </c>
      <c r="G87" s="3" t="s">
        <v>30</v>
      </c>
      <c r="H87" s="3" t="s">
        <v>62</v>
      </c>
      <c r="I87" s="3" t="s">
        <v>88</v>
      </c>
      <c r="J87" s="3" t="s">
        <v>25</v>
      </c>
      <c r="K87" s="9">
        <v>0.05</v>
      </c>
      <c r="L87" s="9">
        <f t="shared" ref="L87" si="167">K87*0.75</f>
        <v>3.7500000000000006E-2</v>
      </c>
      <c r="M87" s="9">
        <f t="shared" ref="M87" si="168">K87*1.25</f>
        <v>6.25E-2</v>
      </c>
      <c r="N87" s="9">
        <v>7.4999999999999997E-2</v>
      </c>
      <c r="O87" s="9">
        <f t="shared" ref="O87" si="169">N87*0.75</f>
        <v>5.6249999999999994E-2</v>
      </c>
      <c r="P87" s="9">
        <f t="shared" ref="P87" si="170">N87*1.25</f>
        <v>9.375E-2</v>
      </c>
      <c r="Q87" s="9">
        <v>0.1</v>
      </c>
      <c r="R87" s="9">
        <f t="shared" ref="R87" si="171">Q87*0.75</f>
        <v>7.5000000000000011E-2</v>
      </c>
      <c r="S87" s="9">
        <f t="shared" ref="S87" si="172">Q87*1.25</f>
        <v>0.125</v>
      </c>
      <c r="T87" s="9">
        <v>0.15</v>
      </c>
      <c r="U87" s="9">
        <f t="shared" ref="U87" si="173">T87*0.75</f>
        <v>0.11249999999999999</v>
      </c>
      <c r="V87" s="9">
        <f t="shared" ref="V87" si="174">T87*1.25</f>
        <v>0.1875</v>
      </c>
      <c r="W87" s="9">
        <v>0.15</v>
      </c>
      <c r="X87" s="9">
        <f t="shared" ref="X87" si="175">W87*0.75</f>
        <v>0.11249999999999999</v>
      </c>
      <c r="Y87" s="9">
        <f t="shared" ref="Y87" si="176">W87*1.25</f>
        <v>0.1875</v>
      </c>
      <c r="Z87" s="9">
        <v>0.15</v>
      </c>
      <c r="AA87" s="9">
        <f t="shared" ref="AA87" si="177">Z87*0.75</f>
        <v>0.11249999999999999</v>
      </c>
      <c r="AB87" s="9">
        <f t="shared" ref="AB87" si="178">Z87*1.25</f>
        <v>0.1875</v>
      </c>
    </row>
    <row r="88" spans="1:43" s="1" customFormat="1" x14ac:dyDescent="0.3">
      <c r="A88" s="3" t="s">
        <v>18</v>
      </c>
      <c r="B88" s="16" t="s">
        <v>60</v>
      </c>
      <c r="C88" s="3" t="s">
        <v>15</v>
      </c>
      <c r="D88" s="8" t="s">
        <v>5</v>
      </c>
      <c r="E88" s="8" t="s">
        <v>34</v>
      </c>
      <c r="F88" s="8" t="s">
        <v>32</v>
      </c>
      <c r="G88" s="6" t="s">
        <v>30</v>
      </c>
      <c r="H88" s="3" t="s">
        <v>27</v>
      </c>
      <c r="I88" s="3" t="s">
        <v>28</v>
      </c>
      <c r="J88" s="3" t="s">
        <v>25</v>
      </c>
      <c r="K88" s="5">
        <v>0.8</v>
      </c>
      <c r="L88" s="5">
        <v>0.75</v>
      </c>
      <c r="M88" s="5">
        <v>0.85</v>
      </c>
      <c r="N88" s="5">
        <v>0.8</v>
      </c>
      <c r="O88" s="5">
        <v>0.75</v>
      </c>
      <c r="P88" s="5">
        <v>0.85</v>
      </c>
      <c r="Q88" s="5">
        <v>0.8</v>
      </c>
      <c r="R88" s="5">
        <v>0.75</v>
      </c>
      <c r="S88" s="5">
        <v>0.85</v>
      </c>
      <c r="T88" s="5">
        <v>0.85</v>
      </c>
      <c r="U88" s="5">
        <v>0.7</v>
      </c>
      <c r="V88" s="5">
        <v>0.9</v>
      </c>
      <c r="W88" s="5">
        <v>0.9</v>
      </c>
      <c r="X88" s="5">
        <v>0.85</v>
      </c>
      <c r="Y88" s="5">
        <v>0.95</v>
      </c>
      <c r="Z88" s="5">
        <v>0.95</v>
      </c>
      <c r="AA88" s="5">
        <v>0.9</v>
      </c>
      <c r="AB88" s="5">
        <v>0.99</v>
      </c>
    </row>
    <row r="89" spans="1:43" s="1" customFormat="1" x14ac:dyDescent="0.3">
      <c r="A89" s="3" t="s">
        <v>18</v>
      </c>
      <c r="B89" s="16" t="s">
        <v>60</v>
      </c>
      <c r="C89" s="3" t="s">
        <v>15</v>
      </c>
      <c r="D89" s="8" t="s">
        <v>10</v>
      </c>
      <c r="E89" s="8" t="s">
        <v>34</v>
      </c>
      <c r="F89" s="8" t="s">
        <v>32</v>
      </c>
      <c r="G89" s="6" t="s">
        <v>30</v>
      </c>
      <c r="H89" s="3" t="s">
        <v>48</v>
      </c>
      <c r="I89" s="3" t="s">
        <v>49</v>
      </c>
      <c r="J89" s="3" t="s">
        <v>25</v>
      </c>
      <c r="K89" s="5">
        <v>0.88</v>
      </c>
      <c r="L89" s="5">
        <v>0.85</v>
      </c>
      <c r="M89" s="5">
        <v>0.92</v>
      </c>
      <c r="N89" s="5">
        <v>0.88</v>
      </c>
      <c r="O89" s="5">
        <v>0.85</v>
      </c>
      <c r="P89" s="5">
        <v>0.92</v>
      </c>
      <c r="Q89" s="5">
        <v>0.88</v>
      </c>
      <c r="R89" s="5">
        <v>0.85</v>
      </c>
      <c r="S89" s="5">
        <v>0.92</v>
      </c>
      <c r="T89" s="5">
        <v>0.88</v>
      </c>
      <c r="U89" s="5">
        <v>0.85</v>
      </c>
      <c r="V89" s="5">
        <v>0.92</v>
      </c>
      <c r="W89" s="5">
        <f>Q89*1.015</f>
        <v>0.89319999999999988</v>
      </c>
      <c r="X89" s="5">
        <f>R89</f>
        <v>0.85</v>
      </c>
      <c r="Y89" s="5">
        <f>S89*1.03</f>
        <v>0.94760000000000011</v>
      </c>
      <c r="Z89" s="5">
        <f>T89*1.015</f>
        <v>0.89319999999999988</v>
      </c>
      <c r="AA89" s="5">
        <f>U89</f>
        <v>0.85</v>
      </c>
      <c r="AB89" s="5">
        <f>V89*1.03</f>
        <v>0.94760000000000011</v>
      </c>
    </row>
    <row r="90" spans="1:43" s="1" customFormat="1" x14ac:dyDescent="0.3">
      <c r="A90" s="3" t="s">
        <v>18</v>
      </c>
      <c r="B90" s="16" t="s">
        <v>60</v>
      </c>
      <c r="C90" s="3" t="s">
        <v>15</v>
      </c>
      <c r="D90" s="8" t="s">
        <v>55</v>
      </c>
      <c r="E90" s="8" t="s">
        <v>36</v>
      </c>
      <c r="F90" s="3" t="s">
        <v>31</v>
      </c>
      <c r="G90" s="3"/>
      <c r="H90" s="3" t="s">
        <v>53</v>
      </c>
      <c r="I90" s="3" t="s">
        <v>54</v>
      </c>
      <c r="J90" s="3" t="s">
        <v>25</v>
      </c>
      <c r="K90" s="5">
        <v>3000</v>
      </c>
      <c r="L90" s="5">
        <f>K90*0.75</f>
        <v>2250</v>
      </c>
      <c r="M90" s="5">
        <f>K90*1.25</f>
        <v>3750</v>
      </c>
      <c r="N90" s="5">
        <v>3000</v>
      </c>
      <c r="O90" s="5">
        <f>N90*0.75</f>
        <v>2250</v>
      </c>
      <c r="P90" s="5">
        <f>N90*1.25</f>
        <v>3750</v>
      </c>
      <c r="Q90" s="5">
        <v>3000</v>
      </c>
      <c r="R90" s="5">
        <f>Q90*0.75</f>
        <v>2250</v>
      </c>
      <c r="S90" s="5">
        <f>Q90*1.25</f>
        <v>3750</v>
      </c>
      <c r="T90" s="5">
        <v>4000</v>
      </c>
      <c r="U90" s="5">
        <f>T90*0.75</f>
        <v>3000</v>
      </c>
      <c r="V90" s="5">
        <f>T90*1.25</f>
        <v>5000</v>
      </c>
      <c r="W90" s="5">
        <v>4000</v>
      </c>
      <c r="X90" s="5">
        <f>W90*0.75</f>
        <v>3000</v>
      </c>
      <c r="Y90" s="5">
        <f>W90*1.25</f>
        <v>5000</v>
      </c>
      <c r="Z90" s="5">
        <v>4000</v>
      </c>
      <c r="AA90" s="5">
        <f>Z90*0.75</f>
        <v>3000</v>
      </c>
      <c r="AB90" s="5">
        <f>Z90*1.25</f>
        <v>5000</v>
      </c>
    </row>
    <row r="91" spans="1:43" s="1" customFormat="1" x14ac:dyDescent="0.3">
      <c r="A91" s="3" t="s">
        <v>18</v>
      </c>
      <c r="B91" s="16" t="s">
        <v>60</v>
      </c>
      <c r="C91" s="3" t="s">
        <v>15</v>
      </c>
      <c r="D91" s="8" t="s">
        <v>50</v>
      </c>
      <c r="E91" s="8" t="s">
        <v>36</v>
      </c>
      <c r="F91" s="3" t="s">
        <v>31</v>
      </c>
      <c r="G91" s="3"/>
      <c r="H91" s="3" t="s">
        <v>53</v>
      </c>
      <c r="I91" s="3" t="s">
        <v>54</v>
      </c>
      <c r="J91" s="3" t="s">
        <v>25</v>
      </c>
      <c r="K91" s="5">
        <v>1500</v>
      </c>
      <c r="L91" s="5">
        <f>K91*0.75</f>
        <v>1125</v>
      </c>
      <c r="M91" s="5">
        <f>K91*1.25</f>
        <v>1875</v>
      </c>
      <c r="N91" s="5">
        <v>1500</v>
      </c>
      <c r="O91" s="5">
        <f>N91*0.75</f>
        <v>1125</v>
      </c>
      <c r="P91" s="5">
        <f>N91*1.25</f>
        <v>1875</v>
      </c>
      <c r="Q91" s="5">
        <v>1500</v>
      </c>
      <c r="R91" s="5">
        <f>Q91*0.75</f>
        <v>1125</v>
      </c>
      <c r="S91" s="5">
        <f>Q91*1.25</f>
        <v>1875</v>
      </c>
      <c r="T91" s="5">
        <v>2000</v>
      </c>
      <c r="U91" s="5">
        <f>T91*0.75</f>
        <v>1500</v>
      </c>
      <c r="V91" s="5">
        <f>T91*1.25</f>
        <v>2500</v>
      </c>
      <c r="W91" s="5">
        <v>2000</v>
      </c>
      <c r="X91" s="5">
        <f>W91*0.75</f>
        <v>1500</v>
      </c>
      <c r="Y91" s="5">
        <f>W91*1.25</f>
        <v>2500</v>
      </c>
      <c r="Z91" s="5">
        <v>2000</v>
      </c>
      <c r="AA91" s="5">
        <f>Z91*0.75</f>
        <v>1500</v>
      </c>
      <c r="AB91" s="5">
        <f>Z91*1.25</f>
        <v>2500</v>
      </c>
    </row>
    <row r="92" spans="1:43" s="1" customFormat="1" x14ac:dyDescent="0.3">
      <c r="A92" s="3" t="s">
        <v>18</v>
      </c>
      <c r="B92" s="16" t="s">
        <v>60</v>
      </c>
      <c r="C92" s="3" t="s">
        <v>15</v>
      </c>
      <c r="D92" s="8" t="s">
        <v>52</v>
      </c>
      <c r="E92" s="8" t="s">
        <v>36</v>
      </c>
      <c r="F92" s="3" t="s">
        <v>31</v>
      </c>
      <c r="G92" s="3"/>
      <c r="H92" s="3" t="s">
        <v>53</v>
      </c>
      <c r="I92" s="3" t="s">
        <v>54</v>
      </c>
      <c r="J92" s="3" t="s">
        <v>25</v>
      </c>
      <c r="K92" s="5">
        <v>14000</v>
      </c>
      <c r="L92" s="5">
        <f>K92*0.75</f>
        <v>10500</v>
      </c>
      <c r="M92" s="5">
        <f>K92*1.25</f>
        <v>17500</v>
      </c>
      <c r="N92" s="5">
        <v>14000</v>
      </c>
      <c r="O92" s="5">
        <f>N92*0.75</f>
        <v>10500</v>
      </c>
      <c r="P92" s="5">
        <f>N92*1.25</f>
        <v>17500</v>
      </c>
      <c r="Q92" s="5">
        <v>14000</v>
      </c>
      <c r="R92" s="5">
        <f>Q92*0.75</f>
        <v>10500</v>
      </c>
      <c r="S92" s="5">
        <f>Q92*1.25</f>
        <v>17500</v>
      </c>
      <c r="T92" s="5">
        <v>14000</v>
      </c>
      <c r="U92" s="5">
        <f>T92*0.75</f>
        <v>10500</v>
      </c>
      <c r="V92" s="5">
        <f>T92*1.25</f>
        <v>17500</v>
      </c>
      <c r="W92" s="5">
        <v>14000</v>
      </c>
      <c r="X92" s="5">
        <f>W92*0.75</f>
        <v>10500</v>
      </c>
      <c r="Y92" s="5">
        <f>W92*1.25</f>
        <v>17500</v>
      </c>
      <c r="Z92" s="5">
        <v>14000</v>
      </c>
      <c r="AA92" s="5">
        <f>Z92*0.75</f>
        <v>10500</v>
      </c>
      <c r="AB92" s="5">
        <f>Z92*1.25</f>
        <v>17500</v>
      </c>
    </row>
    <row r="93" spans="1:43" s="1" customFormat="1" x14ac:dyDescent="0.3">
      <c r="A93" s="3" t="s">
        <v>18</v>
      </c>
      <c r="B93" s="16" t="s">
        <v>60</v>
      </c>
      <c r="C93" s="3" t="s">
        <v>15</v>
      </c>
      <c r="D93" s="8" t="s">
        <v>51</v>
      </c>
      <c r="E93" s="8" t="s">
        <v>36</v>
      </c>
      <c r="F93" s="3" t="s">
        <v>31</v>
      </c>
      <c r="G93" s="3"/>
      <c r="H93" s="3" t="s">
        <v>53</v>
      </c>
      <c r="I93" s="3" t="s">
        <v>54</v>
      </c>
      <c r="J93" s="3" t="s">
        <v>25</v>
      </c>
      <c r="K93" s="5">
        <v>7000</v>
      </c>
      <c r="L93" s="5">
        <f>K93*0.75</f>
        <v>5250</v>
      </c>
      <c r="M93" s="5">
        <f>K93*1.25</f>
        <v>8750</v>
      </c>
      <c r="N93" s="5">
        <v>7000</v>
      </c>
      <c r="O93" s="5">
        <f>N93*0.75</f>
        <v>5250</v>
      </c>
      <c r="P93" s="5">
        <f>N93*1.25</f>
        <v>8750</v>
      </c>
      <c r="Q93" s="5">
        <v>7000</v>
      </c>
      <c r="R93" s="5">
        <f>Q93*0.75</f>
        <v>5250</v>
      </c>
      <c r="S93" s="5">
        <f>Q93*1.25</f>
        <v>8750</v>
      </c>
      <c r="T93" s="5">
        <v>7000</v>
      </c>
      <c r="U93" s="5">
        <f>T93*0.75</f>
        <v>5250</v>
      </c>
      <c r="V93" s="5">
        <f>T93*1.25</f>
        <v>8750</v>
      </c>
      <c r="W93" s="5">
        <v>7000</v>
      </c>
      <c r="X93" s="5">
        <f>W93*0.75</f>
        <v>5250</v>
      </c>
      <c r="Y93" s="5">
        <f>W93*1.25</f>
        <v>8750</v>
      </c>
      <c r="Z93" s="5">
        <v>7000</v>
      </c>
      <c r="AA93" s="5">
        <f>Z93*0.75</f>
        <v>5250</v>
      </c>
      <c r="AB93" s="5">
        <f>Z93*1.25</f>
        <v>8750</v>
      </c>
    </row>
    <row r="94" spans="1:43" s="17" customFormat="1" x14ac:dyDescent="0.3">
      <c r="A94" s="3" t="s">
        <v>18</v>
      </c>
      <c r="B94" s="16" t="s">
        <v>60</v>
      </c>
      <c r="C94" s="3" t="s">
        <v>15</v>
      </c>
      <c r="D94" s="8" t="s">
        <v>11</v>
      </c>
      <c r="E94" s="8" t="s">
        <v>34</v>
      </c>
      <c r="F94" s="8" t="s">
        <v>32</v>
      </c>
      <c r="G94" s="6" t="s">
        <v>30</v>
      </c>
      <c r="H94" s="3" t="s">
        <v>62</v>
      </c>
      <c r="I94" s="3" t="s">
        <v>28</v>
      </c>
      <c r="J94" s="3" t="s">
        <v>25</v>
      </c>
      <c r="K94" s="5">
        <v>0.85</v>
      </c>
      <c r="L94" s="5">
        <v>0.8</v>
      </c>
      <c r="M94" s="5">
        <v>0.9</v>
      </c>
      <c r="N94" s="5">
        <v>0.85</v>
      </c>
      <c r="O94" s="5">
        <v>0.8</v>
      </c>
      <c r="P94" s="5">
        <v>0.9</v>
      </c>
      <c r="Q94" s="5">
        <v>0.85</v>
      </c>
      <c r="R94" s="5">
        <v>0.8</v>
      </c>
      <c r="S94" s="5">
        <v>0.9</v>
      </c>
      <c r="T94" s="5">
        <v>0.85</v>
      </c>
      <c r="U94" s="5">
        <v>0.8</v>
      </c>
      <c r="V94" s="5">
        <v>0.9</v>
      </c>
      <c r="W94" s="5">
        <f>Q94*1.015</f>
        <v>0.86274999999999991</v>
      </c>
      <c r="X94" s="5">
        <f>R94</f>
        <v>0.8</v>
      </c>
      <c r="Y94" s="5">
        <f>S94*1.03</f>
        <v>0.92700000000000005</v>
      </c>
      <c r="Z94" s="5">
        <f>T94*1.015</f>
        <v>0.86274999999999991</v>
      </c>
      <c r="AA94" s="5">
        <f>U94</f>
        <v>0.8</v>
      </c>
      <c r="AB94" s="5">
        <f>V94*1.03</f>
        <v>0.92700000000000005</v>
      </c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s="17" customFormat="1" x14ac:dyDescent="0.3">
      <c r="A95" s="3" t="s">
        <v>18</v>
      </c>
      <c r="B95" s="16" t="s">
        <v>60</v>
      </c>
      <c r="C95" s="3" t="s">
        <v>15</v>
      </c>
      <c r="D95" s="8" t="s">
        <v>22</v>
      </c>
      <c r="E95" s="8" t="s">
        <v>34</v>
      </c>
      <c r="F95" s="3" t="s">
        <v>31</v>
      </c>
      <c r="G95" s="6" t="s">
        <v>30</v>
      </c>
      <c r="H95" s="3" t="s">
        <v>62</v>
      </c>
      <c r="I95" s="3" t="s">
        <v>28</v>
      </c>
      <c r="J95" s="3" t="s">
        <v>25</v>
      </c>
      <c r="K95" s="5">
        <v>0.5</v>
      </c>
      <c r="L95" s="5">
        <v>0.1</v>
      </c>
      <c r="M95" s="5">
        <v>0.9</v>
      </c>
      <c r="N95" s="5">
        <v>0.5</v>
      </c>
      <c r="O95" s="5">
        <v>0.1</v>
      </c>
      <c r="P95" s="5">
        <v>0.9</v>
      </c>
      <c r="Q95" s="5">
        <v>0.5</v>
      </c>
      <c r="R95" s="5">
        <v>0.1</v>
      </c>
      <c r="S95" s="5">
        <v>0.9</v>
      </c>
      <c r="T95" s="5">
        <v>0.5</v>
      </c>
      <c r="U95" s="5">
        <v>0.1</v>
      </c>
      <c r="V95" s="5">
        <v>0.9</v>
      </c>
      <c r="W95" s="5">
        <v>0.5</v>
      </c>
      <c r="X95" s="5">
        <v>0.1</v>
      </c>
      <c r="Y95" s="5">
        <v>0.9</v>
      </c>
      <c r="Z95" s="5">
        <v>0.5</v>
      </c>
      <c r="AA95" s="5">
        <v>0.1</v>
      </c>
      <c r="AB95" s="5">
        <v>0.9</v>
      </c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s="17" customFormat="1" x14ac:dyDescent="0.3">
      <c r="A96" s="3" t="s">
        <v>18</v>
      </c>
      <c r="B96" s="16" t="s">
        <v>60</v>
      </c>
      <c r="C96" s="3" t="s">
        <v>15</v>
      </c>
      <c r="D96" s="8" t="s">
        <v>22</v>
      </c>
      <c r="E96" s="8" t="s">
        <v>34</v>
      </c>
      <c r="F96" s="3" t="s">
        <v>31</v>
      </c>
      <c r="G96" s="6" t="s">
        <v>30</v>
      </c>
      <c r="H96" s="3" t="s">
        <v>62</v>
      </c>
      <c r="I96" s="3" t="s">
        <v>28</v>
      </c>
      <c r="J96" s="3" t="s">
        <v>25</v>
      </c>
      <c r="K96" s="5">
        <v>0.5</v>
      </c>
      <c r="L96" s="5">
        <v>0.1</v>
      </c>
      <c r="M96" s="5">
        <v>0.9</v>
      </c>
      <c r="N96" s="5">
        <v>0.5</v>
      </c>
      <c r="O96" s="5">
        <v>0.1</v>
      </c>
      <c r="P96" s="5">
        <v>0.9</v>
      </c>
      <c r="Q96" s="5">
        <v>0.5</v>
      </c>
      <c r="R96" s="5">
        <v>0.1</v>
      </c>
      <c r="S96" s="5">
        <v>0.9</v>
      </c>
      <c r="T96" s="5">
        <v>0.5</v>
      </c>
      <c r="U96" s="5">
        <v>0.1</v>
      </c>
      <c r="V96" s="5">
        <v>0.9</v>
      </c>
      <c r="W96" s="5">
        <v>0.5</v>
      </c>
      <c r="X96" s="5">
        <v>0.1</v>
      </c>
      <c r="Y96" s="5">
        <v>0.9</v>
      </c>
      <c r="Z96" s="5">
        <v>0.5</v>
      </c>
      <c r="AA96" s="5">
        <v>0.1</v>
      </c>
      <c r="AB96" s="5">
        <v>0.9</v>
      </c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s="17" customFormat="1" x14ac:dyDescent="0.3">
      <c r="A97" s="3" t="s">
        <v>18</v>
      </c>
      <c r="B97" s="16" t="s">
        <v>60</v>
      </c>
      <c r="C97" s="3" t="s">
        <v>15</v>
      </c>
      <c r="D97" s="8" t="s">
        <v>23</v>
      </c>
      <c r="E97" s="8" t="s">
        <v>37</v>
      </c>
      <c r="F97" s="3" t="s">
        <v>31</v>
      </c>
      <c r="G97" s="6" t="s">
        <v>30</v>
      </c>
      <c r="H97" s="3" t="s">
        <v>62</v>
      </c>
      <c r="I97" s="3" t="s">
        <v>28</v>
      </c>
      <c r="J97" s="3" t="s">
        <v>25</v>
      </c>
      <c r="K97" s="5">
        <v>32</v>
      </c>
      <c r="L97" s="5">
        <v>16</v>
      </c>
      <c r="M97" s="5">
        <v>48</v>
      </c>
      <c r="N97" s="5">
        <v>16</v>
      </c>
      <c r="O97" s="5">
        <v>8</v>
      </c>
      <c r="P97" s="5">
        <v>24</v>
      </c>
      <c r="Q97" s="5">
        <v>8</v>
      </c>
      <c r="R97" s="5">
        <v>4</v>
      </c>
      <c r="S97" s="5">
        <v>20</v>
      </c>
      <c r="T97" s="3">
        <v>8</v>
      </c>
      <c r="U97" s="3">
        <v>4</v>
      </c>
      <c r="V97" s="3">
        <v>16</v>
      </c>
      <c r="W97" s="5">
        <v>8</v>
      </c>
      <c r="X97" s="5">
        <v>4</v>
      </c>
      <c r="Y97" s="5">
        <v>12</v>
      </c>
      <c r="Z97" s="3">
        <v>6</v>
      </c>
      <c r="AA97" s="3">
        <v>4</v>
      </c>
      <c r="AB97" s="3">
        <v>10</v>
      </c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 s="17" customFormat="1" x14ac:dyDescent="0.3">
      <c r="A98" s="3" t="s">
        <v>18</v>
      </c>
      <c r="B98" s="16" t="s">
        <v>60</v>
      </c>
      <c r="C98" s="3" t="s">
        <v>15</v>
      </c>
      <c r="D98" s="8" t="s">
        <v>23</v>
      </c>
      <c r="E98" s="8" t="s">
        <v>37</v>
      </c>
      <c r="F98" s="3" t="s">
        <v>31</v>
      </c>
      <c r="G98" s="6" t="s">
        <v>30</v>
      </c>
      <c r="H98" s="3" t="s">
        <v>62</v>
      </c>
      <c r="I98" s="3" t="s">
        <v>28</v>
      </c>
      <c r="J98" s="3" t="s">
        <v>25</v>
      </c>
      <c r="K98" s="5">
        <v>32</v>
      </c>
      <c r="L98" s="5">
        <v>16</v>
      </c>
      <c r="M98" s="5">
        <v>48</v>
      </c>
      <c r="N98" s="5">
        <v>16</v>
      </c>
      <c r="O98" s="5">
        <v>8</v>
      </c>
      <c r="P98" s="5">
        <v>24</v>
      </c>
      <c r="Q98" s="5">
        <v>8</v>
      </c>
      <c r="R98" s="5">
        <v>4</v>
      </c>
      <c r="S98" s="5">
        <v>20</v>
      </c>
      <c r="T98" s="3">
        <v>8</v>
      </c>
      <c r="U98" s="3">
        <v>4</v>
      </c>
      <c r="V98" s="3">
        <v>16</v>
      </c>
      <c r="W98" s="5">
        <v>8</v>
      </c>
      <c r="X98" s="5">
        <v>4</v>
      </c>
      <c r="Y98" s="5">
        <v>12</v>
      </c>
      <c r="Z98" s="3">
        <v>6</v>
      </c>
      <c r="AA98" s="3">
        <v>4</v>
      </c>
      <c r="AB98" s="3">
        <v>10</v>
      </c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 s="17" customFormat="1" x14ac:dyDescent="0.3">
      <c r="A99" s="3" t="s">
        <v>18</v>
      </c>
      <c r="B99" s="16" t="s">
        <v>60</v>
      </c>
      <c r="C99" s="3" t="s">
        <v>15</v>
      </c>
      <c r="D99" s="8" t="s">
        <v>21</v>
      </c>
      <c r="E99" s="8" t="s">
        <v>38</v>
      </c>
      <c r="F99" s="3" t="s">
        <v>31</v>
      </c>
      <c r="G99" s="6" t="s">
        <v>30</v>
      </c>
      <c r="H99" s="3" t="s">
        <v>62</v>
      </c>
      <c r="I99" s="3" t="s">
        <v>28</v>
      </c>
      <c r="J99" s="3" t="s">
        <v>25</v>
      </c>
      <c r="K99" s="5">
        <v>2</v>
      </c>
      <c r="L99" s="5">
        <v>1.3</v>
      </c>
      <c r="M99" s="5">
        <v>2.2999999999999998</v>
      </c>
      <c r="N99" s="5">
        <v>2</v>
      </c>
      <c r="O99" s="5">
        <v>1.3</v>
      </c>
      <c r="P99" s="5">
        <v>2.2999999999999998</v>
      </c>
      <c r="Q99" s="5">
        <v>2</v>
      </c>
      <c r="R99" s="5">
        <v>1.3</v>
      </c>
      <c r="S99" s="5">
        <v>2.2999999999999998</v>
      </c>
      <c r="T99" s="5">
        <v>2</v>
      </c>
      <c r="U99" s="5">
        <v>1.3</v>
      </c>
      <c r="V99" s="5">
        <v>2.2999999999999998</v>
      </c>
      <c r="W99" s="5">
        <f t="shared" ref="W99" si="179">Q99*1.5</f>
        <v>3</v>
      </c>
      <c r="X99" s="5">
        <f t="shared" ref="X99" si="180">R99*1.5</f>
        <v>1.9500000000000002</v>
      </c>
      <c r="Y99" s="5">
        <f t="shared" ref="Y99" si="181">S99*1.5</f>
        <v>3.4499999999999997</v>
      </c>
      <c r="Z99" s="5">
        <f t="shared" ref="Z99" si="182">T99*1.5</f>
        <v>3</v>
      </c>
      <c r="AA99" s="5">
        <f t="shared" ref="AA99" si="183">U99*1.5</f>
        <v>1.9500000000000002</v>
      </c>
      <c r="AB99" s="5">
        <f t="shared" ref="AB99" si="184">V99*1.5</f>
        <v>3.4499999999999997</v>
      </c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 s="17" customFormat="1" x14ac:dyDescent="0.3">
      <c r="A100" s="3" t="s">
        <v>18</v>
      </c>
      <c r="B100" s="16" t="s">
        <v>60</v>
      </c>
      <c r="C100" s="3" t="s">
        <v>15</v>
      </c>
      <c r="D100" s="8" t="s">
        <v>13</v>
      </c>
      <c r="E100" s="8" t="s">
        <v>34</v>
      </c>
      <c r="F100" s="3" t="s">
        <v>31</v>
      </c>
      <c r="G100" s="6" t="s">
        <v>30</v>
      </c>
      <c r="H100" s="3" t="s">
        <v>62</v>
      </c>
      <c r="I100" s="3" t="s">
        <v>28</v>
      </c>
      <c r="J100" s="3" t="s">
        <v>25</v>
      </c>
      <c r="K100" s="5">
        <v>0.6</v>
      </c>
      <c r="L100" s="5">
        <v>0.55000000000000004</v>
      </c>
      <c r="M100" s="5">
        <v>0.75</v>
      </c>
      <c r="N100" s="5">
        <v>0.6</v>
      </c>
      <c r="O100" s="5">
        <v>0.55000000000000004</v>
      </c>
      <c r="P100" s="5">
        <v>0.75</v>
      </c>
      <c r="Q100" s="5">
        <v>0.7</v>
      </c>
      <c r="R100" s="5">
        <v>0.55000000000000004</v>
      </c>
      <c r="S100" s="5">
        <v>0.75</v>
      </c>
      <c r="T100" s="5">
        <v>0.7</v>
      </c>
      <c r="U100" s="5">
        <v>0.55000000000000004</v>
      </c>
      <c r="V100" s="5">
        <v>0.75</v>
      </c>
      <c r="W100" s="5">
        <v>0.75</v>
      </c>
      <c r="X100" s="5">
        <v>0.6</v>
      </c>
      <c r="Y100" s="5">
        <v>0.75</v>
      </c>
      <c r="Z100" s="5">
        <v>0.8</v>
      </c>
      <c r="AA100" s="5">
        <v>0.65</v>
      </c>
      <c r="AB100" s="5">
        <v>0.8</v>
      </c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 s="1" customFormat="1" x14ac:dyDescent="0.3">
      <c r="A101" s="14" t="s">
        <v>16</v>
      </c>
      <c r="B101" s="14" t="s">
        <v>15</v>
      </c>
      <c r="C101" s="16" t="s">
        <v>126</v>
      </c>
      <c r="D101" s="8" t="s">
        <v>4</v>
      </c>
      <c r="E101" s="8" t="s">
        <v>34</v>
      </c>
      <c r="F101" s="11" t="s">
        <v>31</v>
      </c>
      <c r="G101" s="6" t="s">
        <v>30</v>
      </c>
      <c r="H101" s="3" t="s">
        <v>93</v>
      </c>
      <c r="I101" s="3" t="s">
        <v>97</v>
      </c>
      <c r="J101" s="3" t="s">
        <v>25</v>
      </c>
      <c r="K101" s="10">
        <v>0.02</v>
      </c>
      <c r="L101" s="10">
        <f>K101*0.8</f>
        <v>1.6E-2</v>
      </c>
      <c r="M101" s="10">
        <f>K101*1.2</f>
        <v>2.4E-2</v>
      </c>
      <c r="N101" s="10">
        <v>0.02</v>
      </c>
      <c r="O101" s="10">
        <f>N101*0.8</f>
        <v>1.6E-2</v>
      </c>
      <c r="P101" s="10">
        <f>N101*1.2</f>
        <v>2.4E-2</v>
      </c>
      <c r="Q101" s="10">
        <v>0.02</v>
      </c>
      <c r="R101" s="10">
        <f>Q101*0.8</f>
        <v>1.6E-2</v>
      </c>
      <c r="S101" s="10">
        <f>Q101*1.2</f>
        <v>2.4E-2</v>
      </c>
      <c r="T101" s="10">
        <v>0.02</v>
      </c>
      <c r="U101" s="10">
        <f>T101*0.8</f>
        <v>1.6E-2</v>
      </c>
      <c r="V101" s="10">
        <f>T101*1.2</f>
        <v>2.4E-2</v>
      </c>
      <c r="W101" s="10">
        <v>0.02</v>
      </c>
      <c r="X101" s="10">
        <f>W101*0.8</f>
        <v>1.6E-2</v>
      </c>
      <c r="Y101" s="10">
        <f>W101*1.2</f>
        <v>2.4E-2</v>
      </c>
      <c r="Z101" s="10">
        <v>0.02</v>
      </c>
      <c r="AA101" s="10">
        <f>Z101*0.8</f>
        <v>1.6E-2</v>
      </c>
      <c r="AB101" s="10">
        <f>Z101*1.2</f>
        <v>2.4E-2</v>
      </c>
    </row>
    <row r="102" spans="1:43" s="1" customFormat="1" x14ac:dyDescent="0.3">
      <c r="A102" s="14" t="s">
        <v>16</v>
      </c>
      <c r="B102" s="14" t="s">
        <v>15</v>
      </c>
      <c r="C102" s="16" t="s">
        <v>110</v>
      </c>
      <c r="D102" s="8" t="s">
        <v>4</v>
      </c>
      <c r="E102" s="8" t="s">
        <v>34</v>
      </c>
      <c r="F102" s="11" t="s">
        <v>31</v>
      </c>
      <c r="G102" s="6" t="s">
        <v>30</v>
      </c>
      <c r="H102" s="3" t="s">
        <v>108</v>
      </c>
      <c r="I102" s="3" t="s">
        <v>109</v>
      </c>
      <c r="J102" s="3" t="s">
        <v>25</v>
      </c>
      <c r="K102" s="10">
        <v>1.4E-2</v>
      </c>
      <c r="L102" s="10">
        <f>K102*0.8</f>
        <v>1.1200000000000002E-2</v>
      </c>
      <c r="M102" s="10">
        <f>K102*1.2</f>
        <v>1.6799999999999999E-2</v>
      </c>
      <c r="N102" s="10">
        <v>1.4E-2</v>
      </c>
      <c r="O102" s="10">
        <f>N102*0.8</f>
        <v>1.1200000000000002E-2</v>
      </c>
      <c r="P102" s="10">
        <f>N102*1.2</f>
        <v>1.6799999999999999E-2</v>
      </c>
      <c r="Q102" s="10">
        <v>1.4E-2</v>
      </c>
      <c r="R102" s="10">
        <f>Q102*0.8</f>
        <v>1.1200000000000002E-2</v>
      </c>
      <c r="S102" s="10">
        <f>Q102*1.2</f>
        <v>1.6799999999999999E-2</v>
      </c>
      <c r="T102" s="10">
        <v>1.4E-2</v>
      </c>
      <c r="U102" s="10">
        <f>T102*0.8</f>
        <v>1.1200000000000002E-2</v>
      </c>
      <c r="V102" s="10">
        <f>T102*1.2</f>
        <v>1.6799999999999999E-2</v>
      </c>
      <c r="W102" s="10">
        <v>1.4E-2</v>
      </c>
      <c r="X102" s="10">
        <f>W102*0.8</f>
        <v>1.1200000000000002E-2</v>
      </c>
      <c r="Y102" s="10">
        <f>W102*1.2</f>
        <v>1.6799999999999999E-2</v>
      </c>
      <c r="Z102" s="10">
        <v>1.4E-2</v>
      </c>
      <c r="AA102" s="10">
        <f>Z102*0.8</f>
        <v>1.1200000000000002E-2</v>
      </c>
      <c r="AB102" s="10">
        <f>Z102*1.2</f>
        <v>1.6799999999999999E-2</v>
      </c>
    </row>
    <row r="103" spans="1:43" s="1" customFormat="1" x14ac:dyDescent="0.3">
      <c r="A103" s="14" t="s">
        <v>16</v>
      </c>
      <c r="B103" s="14" t="s">
        <v>15</v>
      </c>
      <c r="C103" s="16" t="s">
        <v>94</v>
      </c>
      <c r="D103" s="8" t="s">
        <v>4</v>
      </c>
      <c r="E103" s="8" t="s">
        <v>34</v>
      </c>
      <c r="F103" s="11" t="s">
        <v>31</v>
      </c>
      <c r="G103" s="6" t="s">
        <v>30</v>
      </c>
      <c r="H103" s="3" t="s">
        <v>107</v>
      </c>
      <c r="I103" s="3" t="s">
        <v>96</v>
      </c>
      <c r="J103" s="3" t="s">
        <v>25</v>
      </c>
      <c r="K103" s="10">
        <v>4.0000000000000001E-3</v>
      </c>
      <c r="L103" s="10">
        <f>K103*0.8</f>
        <v>3.2000000000000002E-3</v>
      </c>
      <c r="M103" s="10">
        <f>K103*1.2</f>
        <v>4.7999999999999996E-3</v>
      </c>
      <c r="N103" s="10">
        <v>4.0000000000000001E-3</v>
      </c>
      <c r="O103" s="10">
        <f>N103*0.8</f>
        <v>3.2000000000000002E-3</v>
      </c>
      <c r="P103" s="10">
        <f>N103*1.2</f>
        <v>4.7999999999999996E-3</v>
      </c>
      <c r="Q103" s="10">
        <v>4.0000000000000001E-3</v>
      </c>
      <c r="R103" s="10">
        <f>Q103*0.8</f>
        <v>3.2000000000000002E-3</v>
      </c>
      <c r="S103" s="10">
        <f>Q103*1.2</f>
        <v>4.7999999999999996E-3</v>
      </c>
      <c r="T103" s="10">
        <v>4.0000000000000001E-3</v>
      </c>
      <c r="U103" s="10">
        <f>T103*0.8</f>
        <v>3.2000000000000002E-3</v>
      </c>
      <c r="V103" s="10">
        <f>T103*1.2</f>
        <v>4.7999999999999996E-3</v>
      </c>
      <c r="W103" s="10">
        <v>4.0000000000000001E-3</v>
      </c>
      <c r="X103" s="10">
        <f>W103*0.8</f>
        <v>3.2000000000000002E-3</v>
      </c>
      <c r="Y103" s="10">
        <f>W103*1.2</f>
        <v>4.7999999999999996E-3</v>
      </c>
      <c r="Z103" s="10">
        <v>4.0000000000000001E-3</v>
      </c>
      <c r="AA103" s="10">
        <f>Z103*0.8</f>
        <v>3.2000000000000002E-3</v>
      </c>
      <c r="AB103" s="10">
        <f>Z103*1.2</f>
        <v>4.7999999999999996E-3</v>
      </c>
    </row>
    <row r="104" spans="1:43" s="1" customFormat="1" x14ac:dyDescent="0.3">
      <c r="A104" s="14" t="s">
        <v>16</v>
      </c>
      <c r="B104" s="14" t="s">
        <v>15</v>
      </c>
      <c r="C104" s="16" t="s">
        <v>71</v>
      </c>
      <c r="D104" s="8" t="s">
        <v>4</v>
      </c>
      <c r="E104" s="8" t="s">
        <v>34</v>
      </c>
      <c r="F104" s="11" t="s">
        <v>31</v>
      </c>
      <c r="G104" s="6" t="s">
        <v>30</v>
      </c>
      <c r="H104" s="3" t="s">
        <v>95</v>
      </c>
      <c r="I104" s="3" t="s">
        <v>96</v>
      </c>
      <c r="J104" s="3" t="s">
        <v>25</v>
      </c>
      <c r="K104" s="10">
        <v>2E-3</v>
      </c>
      <c r="L104" s="10">
        <f>K104*0.8</f>
        <v>1.6000000000000001E-3</v>
      </c>
      <c r="M104" s="10">
        <f>K104*1.2</f>
        <v>2.3999999999999998E-3</v>
      </c>
      <c r="N104" s="10">
        <v>2E-3</v>
      </c>
      <c r="O104" s="10">
        <f>N104*0.8</f>
        <v>1.6000000000000001E-3</v>
      </c>
      <c r="P104" s="10">
        <f>N104*1.2</f>
        <v>2.3999999999999998E-3</v>
      </c>
      <c r="Q104" s="10">
        <v>2E-3</v>
      </c>
      <c r="R104" s="10">
        <f>Q104*0.8</f>
        <v>1.6000000000000001E-3</v>
      </c>
      <c r="S104" s="10">
        <f>Q104*1.2</f>
        <v>2.3999999999999998E-3</v>
      </c>
      <c r="T104" s="10">
        <v>2E-3</v>
      </c>
      <c r="U104" s="10">
        <f>T104*0.8</f>
        <v>1.6000000000000001E-3</v>
      </c>
      <c r="V104" s="10">
        <f>T104*1.2</f>
        <v>2.3999999999999998E-3</v>
      </c>
      <c r="W104" s="10">
        <v>2E-3</v>
      </c>
      <c r="X104" s="10">
        <f>W104*0.8</f>
        <v>1.6000000000000001E-3</v>
      </c>
      <c r="Y104" s="10">
        <f>W104*1.2</f>
        <v>2.3999999999999998E-3</v>
      </c>
      <c r="Z104" s="10">
        <v>2E-3</v>
      </c>
      <c r="AA104" s="10">
        <f>Z104*0.8</f>
        <v>1.6000000000000001E-3</v>
      </c>
      <c r="AB104" s="10">
        <f>Z104*1.2</f>
        <v>2.3999999999999998E-3</v>
      </c>
    </row>
    <row r="105" spans="1:43" s="1" customFormat="1" x14ac:dyDescent="0.3">
      <c r="A105" s="16" t="s">
        <v>16</v>
      </c>
      <c r="B105" s="16" t="s">
        <v>15</v>
      </c>
      <c r="C105" s="16" t="s">
        <v>94</v>
      </c>
      <c r="D105" s="16" t="s">
        <v>98</v>
      </c>
      <c r="E105" s="16" t="s">
        <v>34</v>
      </c>
      <c r="F105" s="3" t="s">
        <v>31</v>
      </c>
      <c r="G105" s="6" t="s">
        <v>30</v>
      </c>
      <c r="H105" s="3" t="s">
        <v>103</v>
      </c>
      <c r="I105" s="3" t="s">
        <v>102</v>
      </c>
      <c r="J105" s="3" t="s">
        <v>25</v>
      </c>
      <c r="K105" s="12">
        <v>1.1000000000000001</v>
      </c>
      <c r="L105" s="12">
        <f t="shared" ref="L105:L117" si="185">K105*0.9</f>
        <v>0.9900000000000001</v>
      </c>
      <c r="M105" s="12">
        <f t="shared" ref="M105:M117" si="186">K105*1.1</f>
        <v>1.2100000000000002</v>
      </c>
      <c r="N105" s="12">
        <v>1.1000000000000001</v>
      </c>
      <c r="O105" s="12">
        <f t="shared" ref="O105:O117" si="187">N105*0.9</f>
        <v>0.9900000000000001</v>
      </c>
      <c r="P105" s="12">
        <f t="shared" ref="P105:P117" si="188">N105*1.1</f>
        <v>1.2100000000000002</v>
      </c>
      <c r="Q105" s="12">
        <v>1.1000000000000001</v>
      </c>
      <c r="R105" s="12">
        <f t="shared" ref="R105:R117" si="189">Q105*0.9</f>
        <v>0.9900000000000001</v>
      </c>
      <c r="S105" s="12">
        <f t="shared" ref="S105:S117" si="190">Q105*1.1</f>
        <v>1.2100000000000002</v>
      </c>
      <c r="T105" s="12">
        <v>1.1000000000000001</v>
      </c>
      <c r="U105" s="12">
        <f t="shared" ref="U105:U117" si="191">T105*0.9</f>
        <v>0.9900000000000001</v>
      </c>
      <c r="V105" s="12">
        <f t="shared" ref="V105:V117" si="192">T105*1.1</f>
        <v>1.2100000000000002</v>
      </c>
      <c r="W105" s="12">
        <v>1.1000000000000001</v>
      </c>
      <c r="X105" s="12">
        <f t="shared" ref="X105:X117" si="193">W105*0.9</f>
        <v>0.9900000000000001</v>
      </c>
      <c r="Y105" s="12">
        <f t="shared" ref="Y105:Y117" si="194">W105*1.1</f>
        <v>1.2100000000000002</v>
      </c>
      <c r="Z105" s="12">
        <v>1.1000000000000001</v>
      </c>
      <c r="AA105" s="12">
        <f t="shared" ref="AA105:AA117" si="195">Z105*0.9</f>
        <v>0.9900000000000001</v>
      </c>
      <c r="AB105" s="12">
        <f t="shared" ref="AB105:AB117" si="196">Z105*1.1</f>
        <v>1.2100000000000002</v>
      </c>
    </row>
    <row r="106" spans="1:43" s="1" customFormat="1" ht="14.5" x14ac:dyDescent="0.3">
      <c r="A106" s="16" t="s">
        <v>16</v>
      </c>
      <c r="B106" s="16" t="s">
        <v>15</v>
      </c>
      <c r="C106" s="16" t="s">
        <v>126</v>
      </c>
      <c r="D106" s="16" t="s">
        <v>98</v>
      </c>
      <c r="E106" s="16" t="s">
        <v>34</v>
      </c>
      <c r="F106" s="3" t="s">
        <v>31</v>
      </c>
      <c r="G106" s="6" t="s">
        <v>30</v>
      </c>
      <c r="H106" s="7" t="s">
        <v>100</v>
      </c>
      <c r="I106" s="3" t="s">
        <v>101</v>
      </c>
      <c r="J106" s="3" t="s">
        <v>25</v>
      </c>
      <c r="K106" s="12">
        <v>0.8</v>
      </c>
      <c r="L106" s="12">
        <f t="shared" si="185"/>
        <v>0.72000000000000008</v>
      </c>
      <c r="M106" s="12">
        <f t="shared" si="186"/>
        <v>0.88000000000000012</v>
      </c>
      <c r="N106" s="12">
        <v>0.8</v>
      </c>
      <c r="O106" s="12">
        <f t="shared" si="187"/>
        <v>0.72000000000000008</v>
      </c>
      <c r="P106" s="12">
        <f t="shared" si="188"/>
        <v>0.88000000000000012</v>
      </c>
      <c r="Q106" s="12">
        <v>0.8</v>
      </c>
      <c r="R106" s="12">
        <f t="shared" si="189"/>
        <v>0.72000000000000008</v>
      </c>
      <c r="S106" s="12">
        <f t="shared" si="190"/>
        <v>0.88000000000000012</v>
      </c>
      <c r="T106" s="12">
        <v>0.78</v>
      </c>
      <c r="U106" s="12">
        <f t="shared" si="191"/>
        <v>0.70200000000000007</v>
      </c>
      <c r="V106" s="12">
        <f t="shared" si="192"/>
        <v>0.8580000000000001</v>
      </c>
      <c r="W106" s="12">
        <v>0.76</v>
      </c>
      <c r="X106" s="12">
        <f t="shared" si="193"/>
        <v>0.68400000000000005</v>
      </c>
      <c r="Y106" s="12">
        <f t="shared" si="194"/>
        <v>0.83600000000000008</v>
      </c>
      <c r="Z106" s="12">
        <v>0.75</v>
      </c>
      <c r="AA106" s="12">
        <f t="shared" si="195"/>
        <v>0.67500000000000004</v>
      </c>
      <c r="AB106" s="12">
        <f t="shared" si="196"/>
        <v>0.82500000000000007</v>
      </c>
    </row>
    <row r="107" spans="1:43" s="1" customFormat="1" x14ac:dyDescent="0.3">
      <c r="A107" s="16" t="s">
        <v>16</v>
      </c>
      <c r="B107" s="16" t="s">
        <v>15</v>
      </c>
      <c r="C107" s="16" t="s">
        <v>71</v>
      </c>
      <c r="D107" s="16" t="s">
        <v>98</v>
      </c>
      <c r="E107" s="16" t="s">
        <v>34</v>
      </c>
      <c r="F107" s="3" t="s">
        <v>31</v>
      </c>
      <c r="G107" s="6" t="s">
        <v>30</v>
      </c>
      <c r="H107" s="3" t="s">
        <v>105</v>
      </c>
      <c r="I107" s="3" t="s">
        <v>106</v>
      </c>
      <c r="J107" s="3" t="s">
        <v>25</v>
      </c>
      <c r="K107" s="12">
        <v>1.02</v>
      </c>
      <c r="L107" s="12">
        <f t="shared" si="185"/>
        <v>0.91800000000000004</v>
      </c>
      <c r="M107" s="12">
        <f t="shared" si="186"/>
        <v>1.1220000000000001</v>
      </c>
      <c r="N107" s="12">
        <v>1.02</v>
      </c>
      <c r="O107" s="12">
        <f t="shared" si="187"/>
        <v>0.91800000000000004</v>
      </c>
      <c r="P107" s="12">
        <f t="shared" si="188"/>
        <v>1.1220000000000001</v>
      </c>
      <c r="Q107" s="12">
        <v>1.02</v>
      </c>
      <c r="R107" s="12">
        <f t="shared" si="189"/>
        <v>0.91800000000000004</v>
      </c>
      <c r="S107" s="12">
        <f t="shared" si="190"/>
        <v>1.1220000000000001</v>
      </c>
      <c r="T107" s="12">
        <v>1.02</v>
      </c>
      <c r="U107" s="12">
        <f t="shared" si="191"/>
        <v>0.91800000000000004</v>
      </c>
      <c r="V107" s="12">
        <f t="shared" si="192"/>
        <v>1.1220000000000001</v>
      </c>
      <c r="W107" s="12">
        <v>1.02</v>
      </c>
      <c r="X107" s="12">
        <f t="shared" si="193"/>
        <v>0.91800000000000004</v>
      </c>
      <c r="Y107" s="12">
        <f t="shared" si="194"/>
        <v>1.1220000000000001</v>
      </c>
      <c r="Z107" s="12">
        <v>1.02</v>
      </c>
      <c r="AA107" s="12">
        <f t="shared" si="195"/>
        <v>0.91800000000000004</v>
      </c>
      <c r="AB107" s="12">
        <f t="shared" si="196"/>
        <v>1.1220000000000001</v>
      </c>
    </row>
    <row r="108" spans="1:43" s="1" customFormat="1" x14ac:dyDescent="0.3">
      <c r="A108" s="16" t="s">
        <v>16</v>
      </c>
      <c r="B108" s="16" t="s">
        <v>15</v>
      </c>
      <c r="C108" s="16" t="s">
        <v>110</v>
      </c>
      <c r="D108" s="16" t="s">
        <v>98</v>
      </c>
      <c r="E108" s="16" t="s">
        <v>34</v>
      </c>
      <c r="F108" s="3" t="s">
        <v>31</v>
      </c>
      <c r="G108" s="6" t="s">
        <v>30</v>
      </c>
      <c r="H108" s="3" t="s">
        <v>105</v>
      </c>
      <c r="I108" s="3" t="s">
        <v>111</v>
      </c>
      <c r="J108" s="3" t="s">
        <v>25</v>
      </c>
      <c r="K108" s="12">
        <v>0.6</v>
      </c>
      <c r="L108" s="12">
        <f t="shared" si="185"/>
        <v>0.54</v>
      </c>
      <c r="M108" s="12">
        <f t="shared" si="186"/>
        <v>0.66</v>
      </c>
      <c r="N108" s="12">
        <v>0.6</v>
      </c>
      <c r="O108" s="12">
        <f t="shared" si="187"/>
        <v>0.54</v>
      </c>
      <c r="P108" s="12">
        <f t="shared" si="188"/>
        <v>0.66</v>
      </c>
      <c r="Q108" s="12">
        <v>0.6</v>
      </c>
      <c r="R108" s="12">
        <f t="shared" si="189"/>
        <v>0.54</v>
      </c>
      <c r="S108" s="12">
        <f t="shared" si="190"/>
        <v>0.66</v>
      </c>
      <c r="T108" s="12">
        <v>0.6</v>
      </c>
      <c r="U108" s="12">
        <f t="shared" si="191"/>
        <v>0.54</v>
      </c>
      <c r="V108" s="12">
        <f t="shared" si="192"/>
        <v>0.66</v>
      </c>
      <c r="W108" s="12">
        <v>0.6</v>
      </c>
      <c r="X108" s="12">
        <f t="shared" si="193"/>
        <v>0.54</v>
      </c>
      <c r="Y108" s="12">
        <f t="shared" si="194"/>
        <v>0.66</v>
      </c>
      <c r="Z108" s="12">
        <v>0.6</v>
      </c>
      <c r="AA108" s="12">
        <f t="shared" si="195"/>
        <v>0.54</v>
      </c>
      <c r="AB108" s="12">
        <f t="shared" si="196"/>
        <v>0.66</v>
      </c>
    </row>
    <row r="109" spans="1:43" s="1" customFormat="1" x14ac:dyDescent="0.3">
      <c r="A109" s="16" t="s">
        <v>16</v>
      </c>
      <c r="B109" s="16" t="s">
        <v>15</v>
      </c>
      <c r="C109" s="16" t="s">
        <v>94</v>
      </c>
      <c r="D109" s="16" t="s">
        <v>26</v>
      </c>
      <c r="E109" s="16" t="s">
        <v>92</v>
      </c>
      <c r="F109" s="3" t="s">
        <v>31</v>
      </c>
      <c r="G109" s="6" t="s">
        <v>30</v>
      </c>
      <c r="H109" s="3" t="s">
        <v>103</v>
      </c>
      <c r="I109" s="3" t="s">
        <v>104</v>
      </c>
      <c r="J109" s="3" t="s">
        <v>25</v>
      </c>
      <c r="K109" s="12">
        <v>0.5</v>
      </c>
      <c r="L109" s="12">
        <f t="shared" si="185"/>
        <v>0.45</v>
      </c>
      <c r="M109" s="12">
        <f t="shared" si="186"/>
        <v>0.55000000000000004</v>
      </c>
      <c r="N109" s="12">
        <v>0.5</v>
      </c>
      <c r="O109" s="12">
        <f t="shared" si="187"/>
        <v>0.45</v>
      </c>
      <c r="P109" s="12">
        <f t="shared" si="188"/>
        <v>0.55000000000000004</v>
      </c>
      <c r="Q109" s="12">
        <v>0.5</v>
      </c>
      <c r="R109" s="12">
        <f t="shared" si="189"/>
        <v>0.45</v>
      </c>
      <c r="S109" s="12">
        <f t="shared" si="190"/>
        <v>0.55000000000000004</v>
      </c>
      <c r="T109" s="12">
        <v>0.5</v>
      </c>
      <c r="U109" s="12">
        <f t="shared" si="191"/>
        <v>0.45</v>
      </c>
      <c r="V109" s="12">
        <f t="shared" si="192"/>
        <v>0.55000000000000004</v>
      </c>
      <c r="W109" s="12">
        <v>0.5</v>
      </c>
      <c r="X109" s="12">
        <f t="shared" si="193"/>
        <v>0.45</v>
      </c>
      <c r="Y109" s="12">
        <f t="shared" si="194"/>
        <v>0.55000000000000004</v>
      </c>
      <c r="Z109" s="12">
        <v>0.5</v>
      </c>
      <c r="AA109" s="12">
        <f t="shared" si="195"/>
        <v>0.45</v>
      </c>
      <c r="AB109" s="12">
        <f t="shared" si="196"/>
        <v>0.55000000000000004</v>
      </c>
    </row>
    <row r="110" spans="1:43" s="1" customFormat="1" ht="14.5" x14ac:dyDescent="0.3">
      <c r="A110" s="16" t="s">
        <v>16</v>
      </c>
      <c r="B110" s="16" t="s">
        <v>15</v>
      </c>
      <c r="C110" s="16" t="s">
        <v>126</v>
      </c>
      <c r="D110" s="16" t="s">
        <v>26</v>
      </c>
      <c r="E110" s="16" t="s">
        <v>92</v>
      </c>
      <c r="F110" s="3" t="s">
        <v>31</v>
      </c>
      <c r="G110" s="6" t="s">
        <v>30</v>
      </c>
      <c r="H110" s="7" t="s">
        <v>100</v>
      </c>
      <c r="I110" s="3" t="s">
        <v>99</v>
      </c>
      <c r="J110" s="3" t="s">
        <v>25</v>
      </c>
      <c r="K110" s="12">
        <v>0.7</v>
      </c>
      <c r="L110" s="12">
        <f t="shared" si="185"/>
        <v>0.63</v>
      </c>
      <c r="M110" s="12">
        <f t="shared" si="186"/>
        <v>0.77</v>
      </c>
      <c r="N110" s="12">
        <v>0.7</v>
      </c>
      <c r="O110" s="12">
        <f t="shared" si="187"/>
        <v>0.63</v>
      </c>
      <c r="P110" s="12">
        <f t="shared" si="188"/>
        <v>0.77</v>
      </c>
      <c r="Q110" s="12">
        <v>0.7</v>
      </c>
      <c r="R110" s="12">
        <f t="shared" si="189"/>
        <v>0.63</v>
      </c>
      <c r="S110" s="12">
        <f t="shared" si="190"/>
        <v>0.77</v>
      </c>
      <c r="T110" s="12">
        <v>0.7</v>
      </c>
      <c r="U110" s="12">
        <f t="shared" si="191"/>
        <v>0.63</v>
      </c>
      <c r="V110" s="12">
        <f t="shared" si="192"/>
        <v>0.77</v>
      </c>
      <c r="W110" s="12">
        <v>0.7</v>
      </c>
      <c r="X110" s="12">
        <f t="shared" si="193"/>
        <v>0.63</v>
      </c>
      <c r="Y110" s="12">
        <f t="shared" si="194"/>
        <v>0.77</v>
      </c>
      <c r="Z110" s="12">
        <v>0.7</v>
      </c>
      <c r="AA110" s="12">
        <f t="shared" si="195"/>
        <v>0.63</v>
      </c>
      <c r="AB110" s="12">
        <f t="shared" si="196"/>
        <v>0.77</v>
      </c>
    </row>
    <row r="111" spans="1:43" s="1" customFormat="1" x14ac:dyDescent="0.3">
      <c r="A111" s="16" t="s">
        <v>16</v>
      </c>
      <c r="B111" s="16" t="s">
        <v>15</v>
      </c>
      <c r="C111" s="16" t="s">
        <v>71</v>
      </c>
      <c r="D111" s="16" t="s">
        <v>26</v>
      </c>
      <c r="E111" s="16" t="s">
        <v>92</v>
      </c>
      <c r="F111" s="3" t="s">
        <v>31</v>
      </c>
      <c r="G111" s="6" t="s">
        <v>30</v>
      </c>
      <c r="H111" s="3" t="s">
        <v>105</v>
      </c>
      <c r="I111" s="3" t="s">
        <v>106</v>
      </c>
      <c r="J111" s="3" t="s">
        <v>25</v>
      </c>
      <c r="K111" s="12">
        <v>1.07</v>
      </c>
      <c r="L111" s="12">
        <f t="shared" si="185"/>
        <v>0.96300000000000008</v>
      </c>
      <c r="M111" s="12">
        <f t="shared" si="186"/>
        <v>1.1770000000000003</v>
      </c>
      <c r="N111" s="12">
        <v>1.07</v>
      </c>
      <c r="O111" s="12">
        <f t="shared" si="187"/>
        <v>0.96300000000000008</v>
      </c>
      <c r="P111" s="12">
        <f t="shared" si="188"/>
        <v>1.1770000000000003</v>
      </c>
      <c r="Q111" s="12">
        <v>1.07</v>
      </c>
      <c r="R111" s="12">
        <f t="shared" si="189"/>
        <v>0.96300000000000008</v>
      </c>
      <c r="S111" s="12">
        <f t="shared" si="190"/>
        <v>1.1770000000000003</v>
      </c>
      <c r="T111" s="12">
        <v>1.07</v>
      </c>
      <c r="U111" s="12">
        <f t="shared" si="191"/>
        <v>0.96300000000000008</v>
      </c>
      <c r="V111" s="12">
        <f t="shared" si="192"/>
        <v>1.1770000000000003</v>
      </c>
      <c r="W111" s="12">
        <v>1.07</v>
      </c>
      <c r="X111" s="12">
        <f t="shared" si="193"/>
        <v>0.96300000000000008</v>
      </c>
      <c r="Y111" s="12">
        <f t="shared" si="194"/>
        <v>1.1770000000000003</v>
      </c>
      <c r="Z111" s="12">
        <v>1.07</v>
      </c>
      <c r="AA111" s="12">
        <f t="shared" si="195"/>
        <v>0.96300000000000008</v>
      </c>
      <c r="AB111" s="12">
        <f t="shared" si="196"/>
        <v>1.1770000000000003</v>
      </c>
    </row>
    <row r="112" spans="1:43" s="1" customFormat="1" x14ac:dyDescent="0.3">
      <c r="A112" s="16" t="s">
        <v>16</v>
      </c>
      <c r="B112" s="16" t="s">
        <v>15</v>
      </c>
      <c r="C112" s="16" t="s">
        <v>110</v>
      </c>
      <c r="D112" s="16" t="s">
        <v>26</v>
      </c>
      <c r="E112" s="16" t="s">
        <v>92</v>
      </c>
      <c r="F112" s="3" t="s">
        <v>31</v>
      </c>
      <c r="G112" s="6" t="s">
        <v>30</v>
      </c>
      <c r="H112" s="3" t="s">
        <v>105</v>
      </c>
      <c r="I112" s="3" t="s">
        <v>111</v>
      </c>
      <c r="J112" s="3" t="s">
        <v>25</v>
      </c>
      <c r="K112" s="12">
        <v>0.8</v>
      </c>
      <c r="L112" s="12">
        <f t="shared" si="185"/>
        <v>0.72000000000000008</v>
      </c>
      <c r="M112" s="12">
        <f t="shared" si="186"/>
        <v>0.88000000000000012</v>
      </c>
      <c r="N112" s="12">
        <v>0.8</v>
      </c>
      <c r="O112" s="12">
        <f t="shared" si="187"/>
        <v>0.72000000000000008</v>
      </c>
      <c r="P112" s="12">
        <f t="shared" si="188"/>
        <v>0.88000000000000012</v>
      </c>
      <c r="Q112" s="12">
        <v>0.8</v>
      </c>
      <c r="R112" s="12">
        <f t="shared" si="189"/>
        <v>0.72000000000000008</v>
      </c>
      <c r="S112" s="12">
        <f t="shared" si="190"/>
        <v>0.88000000000000012</v>
      </c>
      <c r="T112" s="12">
        <v>0.8</v>
      </c>
      <c r="U112" s="12">
        <f t="shared" si="191"/>
        <v>0.72000000000000008</v>
      </c>
      <c r="V112" s="12">
        <f t="shared" si="192"/>
        <v>0.88000000000000012</v>
      </c>
      <c r="W112" s="12">
        <v>0.8</v>
      </c>
      <c r="X112" s="12">
        <f t="shared" si="193"/>
        <v>0.72000000000000008</v>
      </c>
      <c r="Y112" s="12">
        <f t="shared" si="194"/>
        <v>0.88000000000000012</v>
      </c>
      <c r="Z112" s="12">
        <v>0.8</v>
      </c>
      <c r="AA112" s="12">
        <f t="shared" si="195"/>
        <v>0.72000000000000008</v>
      </c>
      <c r="AB112" s="12">
        <f t="shared" si="196"/>
        <v>0.88000000000000012</v>
      </c>
    </row>
    <row r="113" spans="1:28" s="1" customFormat="1" x14ac:dyDescent="0.3">
      <c r="A113" s="3" t="s">
        <v>91</v>
      </c>
      <c r="B113" s="3" t="s">
        <v>82</v>
      </c>
      <c r="C113" s="16" t="s">
        <v>112</v>
      </c>
      <c r="D113" s="8" t="s">
        <v>113</v>
      </c>
      <c r="E113" s="8" t="s">
        <v>47</v>
      </c>
      <c r="F113" s="3" t="s">
        <v>32</v>
      </c>
      <c r="G113" s="6" t="s">
        <v>30</v>
      </c>
      <c r="H113" s="3" t="s">
        <v>62</v>
      </c>
      <c r="I113" s="3"/>
      <c r="J113" s="3" t="s">
        <v>25</v>
      </c>
      <c r="K113" s="5">
        <v>5.25</v>
      </c>
      <c r="L113" s="5">
        <f t="shared" si="185"/>
        <v>4.7250000000000005</v>
      </c>
      <c r="M113" s="5">
        <f t="shared" si="186"/>
        <v>5.7750000000000004</v>
      </c>
      <c r="N113" s="5">
        <v>5.25</v>
      </c>
      <c r="O113" s="5">
        <f t="shared" si="187"/>
        <v>4.7250000000000005</v>
      </c>
      <c r="P113" s="5">
        <f t="shared" si="188"/>
        <v>5.7750000000000004</v>
      </c>
      <c r="Q113" s="5">
        <v>5.25</v>
      </c>
      <c r="R113" s="5">
        <f t="shared" si="189"/>
        <v>4.7250000000000005</v>
      </c>
      <c r="S113" s="5">
        <f t="shared" si="190"/>
        <v>5.7750000000000004</v>
      </c>
      <c r="T113" s="5">
        <v>5.25</v>
      </c>
      <c r="U113" s="5">
        <f t="shared" si="191"/>
        <v>4.7250000000000005</v>
      </c>
      <c r="V113" s="5">
        <f t="shared" si="192"/>
        <v>5.7750000000000004</v>
      </c>
      <c r="W113" s="5">
        <v>5.25</v>
      </c>
      <c r="X113" s="5">
        <f t="shared" si="193"/>
        <v>4.7250000000000005</v>
      </c>
      <c r="Y113" s="5">
        <f t="shared" si="194"/>
        <v>5.7750000000000004</v>
      </c>
      <c r="Z113" s="5">
        <v>5.25</v>
      </c>
      <c r="AA113" s="5">
        <f t="shared" si="195"/>
        <v>4.7250000000000005</v>
      </c>
      <c r="AB113" s="5">
        <f t="shared" si="196"/>
        <v>5.7750000000000004</v>
      </c>
    </row>
    <row r="114" spans="1:28" s="1" customFormat="1" x14ac:dyDescent="0.3">
      <c r="A114" s="3" t="s">
        <v>91</v>
      </c>
      <c r="B114" s="3" t="s">
        <v>82</v>
      </c>
      <c r="C114" s="16" t="s">
        <v>114</v>
      </c>
      <c r="D114" s="8" t="s">
        <v>113</v>
      </c>
      <c r="E114" s="8" t="s">
        <v>47</v>
      </c>
      <c r="F114" s="3" t="s">
        <v>32</v>
      </c>
      <c r="G114" s="6" t="s">
        <v>30</v>
      </c>
      <c r="H114" s="3" t="s">
        <v>62</v>
      </c>
      <c r="I114" s="3"/>
      <c r="J114" s="3" t="s">
        <v>25</v>
      </c>
      <c r="K114" s="5">
        <v>6.75</v>
      </c>
      <c r="L114" s="5">
        <f t="shared" si="185"/>
        <v>6.0750000000000002</v>
      </c>
      <c r="M114" s="5">
        <f t="shared" si="186"/>
        <v>7.4250000000000007</v>
      </c>
      <c r="N114" s="5">
        <v>6.75</v>
      </c>
      <c r="O114" s="5">
        <f t="shared" si="187"/>
        <v>6.0750000000000002</v>
      </c>
      <c r="P114" s="5">
        <f t="shared" si="188"/>
        <v>7.4250000000000007</v>
      </c>
      <c r="Q114" s="5">
        <v>6.75</v>
      </c>
      <c r="R114" s="5">
        <f t="shared" si="189"/>
        <v>6.0750000000000002</v>
      </c>
      <c r="S114" s="5">
        <f t="shared" si="190"/>
        <v>7.4250000000000007</v>
      </c>
      <c r="T114" s="5">
        <v>6.75</v>
      </c>
      <c r="U114" s="5">
        <f t="shared" si="191"/>
        <v>6.0750000000000002</v>
      </c>
      <c r="V114" s="5">
        <f t="shared" si="192"/>
        <v>7.4250000000000007</v>
      </c>
      <c r="W114" s="5">
        <v>6.75</v>
      </c>
      <c r="X114" s="5">
        <f t="shared" si="193"/>
        <v>6.0750000000000002</v>
      </c>
      <c r="Y114" s="5">
        <f t="shared" si="194"/>
        <v>7.4250000000000007</v>
      </c>
      <c r="Z114" s="5">
        <v>6.75</v>
      </c>
      <c r="AA114" s="5">
        <f t="shared" si="195"/>
        <v>6.0750000000000002</v>
      </c>
      <c r="AB114" s="5">
        <f t="shared" si="196"/>
        <v>7.4250000000000007</v>
      </c>
    </row>
    <row r="115" spans="1:28" s="1" customFormat="1" x14ac:dyDescent="0.3">
      <c r="A115" s="3" t="s">
        <v>91</v>
      </c>
      <c r="B115" s="3" t="s">
        <v>82</v>
      </c>
      <c r="C115" s="16" t="s">
        <v>66</v>
      </c>
      <c r="D115" s="8" t="s">
        <v>113</v>
      </c>
      <c r="E115" s="8" t="s">
        <v>47</v>
      </c>
      <c r="F115" s="3" t="s">
        <v>32</v>
      </c>
      <c r="G115" s="6" t="s">
        <v>30</v>
      </c>
      <c r="H115" s="3" t="s">
        <v>62</v>
      </c>
      <c r="I115" s="3"/>
      <c r="J115" s="3" t="s">
        <v>25</v>
      </c>
      <c r="K115" s="5">
        <v>11.25</v>
      </c>
      <c r="L115" s="5">
        <f t="shared" si="185"/>
        <v>10.125</v>
      </c>
      <c r="M115" s="5">
        <f t="shared" si="186"/>
        <v>12.375000000000002</v>
      </c>
      <c r="N115" s="5">
        <v>11.25</v>
      </c>
      <c r="O115" s="5">
        <f t="shared" si="187"/>
        <v>10.125</v>
      </c>
      <c r="P115" s="5">
        <f t="shared" si="188"/>
        <v>12.375000000000002</v>
      </c>
      <c r="Q115" s="5">
        <v>11.25</v>
      </c>
      <c r="R115" s="5">
        <f t="shared" si="189"/>
        <v>10.125</v>
      </c>
      <c r="S115" s="5">
        <f t="shared" si="190"/>
        <v>12.375000000000002</v>
      </c>
      <c r="T115" s="5">
        <v>11.25</v>
      </c>
      <c r="U115" s="5">
        <f t="shared" si="191"/>
        <v>10.125</v>
      </c>
      <c r="V115" s="5">
        <f t="shared" si="192"/>
        <v>12.375000000000002</v>
      </c>
      <c r="W115" s="5">
        <v>11.25</v>
      </c>
      <c r="X115" s="5">
        <f t="shared" si="193"/>
        <v>10.125</v>
      </c>
      <c r="Y115" s="5">
        <f t="shared" si="194"/>
        <v>12.375000000000002</v>
      </c>
      <c r="Z115" s="5">
        <v>11.25</v>
      </c>
      <c r="AA115" s="5">
        <f t="shared" si="195"/>
        <v>10.125</v>
      </c>
      <c r="AB115" s="5">
        <f t="shared" si="196"/>
        <v>12.375000000000002</v>
      </c>
    </row>
    <row r="116" spans="1:28" s="1" customFormat="1" x14ac:dyDescent="0.3">
      <c r="A116" s="3" t="s">
        <v>91</v>
      </c>
      <c r="B116" s="3" t="s">
        <v>82</v>
      </c>
      <c r="C116" s="16" t="s">
        <v>67</v>
      </c>
      <c r="D116" s="8" t="s">
        <v>113</v>
      </c>
      <c r="E116" s="8" t="s">
        <v>47</v>
      </c>
      <c r="F116" s="3" t="s">
        <v>32</v>
      </c>
      <c r="G116" s="6" t="s">
        <v>30</v>
      </c>
      <c r="H116" s="3" t="s">
        <v>62</v>
      </c>
      <c r="I116" s="3"/>
      <c r="J116" s="3" t="s">
        <v>25</v>
      </c>
      <c r="K116" s="5">
        <v>13.5</v>
      </c>
      <c r="L116" s="5">
        <f t="shared" si="185"/>
        <v>12.15</v>
      </c>
      <c r="M116" s="5">
        <f t="shared" si="186"/>
        <v>14.850000000000001</v>
      </c>
      <c r="N116" s="5">
        <v>13.5</v>
      </c>
      <c r="O116" s="5">
        <f t="shared" si="187"/>
        <v>12.15</v>
      </c>
      <c r="P116" s="5">
        <f t="shared" si="188"/>
        <v>14.850000000000001</v>
      </c>
      <c r="Q116" s="5">
        <v>13.5</v>
      </c>
      <c r="R116" s="5">
        <f t="shared" si="189"/>
        <v>12.15</v>
      </c>
      <c r="S116" s="5">
        <f t="shared" si="190"/>
        <v>14.850000000000001</v>
      </c>
      <c r="T116" s="5">
        <v>13.5</v>
      </c>
      <c r="U116" s="5">
        <f t="shared" si="191"/>
        <v>12.15</v>
      </c>
      <c r="V116" s="5">
        <f t="shared" si="192"/>
        <v>14.850000000000001</v>
      </c>
      <c r="W116" s="5">
        <v>13.5</v>
      </c>
      <c r="X116" s="5">
        <f t="shared" si="193"/>
        <v>12.15</v>
      </c>
      <c r="Y116" s="5">
        <f t="shared" si="194"/>
        <v>14.850000000000001</v>
      </c>
      <c r="Z116" s="5">
        <v>13.5</v>
      </c>
      <c r="AA116" s="5">
        <f t="shared" si="195"/>
        <v>12.15</v>
      </c>
      <c r="AB116" s="5">
        <f t="shared" si="196"/>
        <v>14.850000000000001</v>
      </c>
    </row>
    <row r="117" spans="1:28" s="1" customFormat="1" x14ac:dyDescent="0.3">
      <c r="A117" s="3" t="s">
        <v>91</v>
      </c>
      <c r="B117" s="3" t="s">
        <v>82</v>
      </c>
      <c r="C117" s="16" t="s">
        <v>15</v>
      </c>
      <c r="D117" s="8" t="s">
        <v>115</v>
      </c>
      <c r="E117" s="8" t="s">
        <v>47</v>
      </c>
      <c r="F117" s="3" t="s">
        <v>32</v>
      </c>
      <c r="G117" s="6" t="s">
        <v>30</v>
      </c>
      <c r="H117" s="3" t="s">
        <v>62</v>
      </c>
      <c r="I117" s="3" t="s">
        <v>116</v>
      </c>
      <c r="J117" s="3" t="s">
        <v>25</v>
      </c>
      <c r="K117" s="5">
        <v>0.15</v>
      </c>
      <c r="L117" s="5">
        <f t="shared" si="185"/>
        <v>0.13500000000000001</v>
      </c>
      <c r="M117" s="5">
        <f t="shared" si="186"/>
        <v>0.16500000000000001</v>
      </c>
      <c r="N117" s="5">
        <v>0.15</v>
      </c>
      <c r="O117" s="5">
        <f t="shared" si="187"/>
        <v>0.13500000000000001</v>
      </c>
      <c r="P117" s="5">
        <f t="shared" si="188"/>
        <v>0.16500000000000001</v>
      </c>
      <c r="Q117" s="5">
        <v>0.15</v>
      </c>
      <c r="R117" s="5">
        <f t="shared" si="189"/>
        <v>0.13500000000000001</v>
      </c>
      <c r="S117" s="5">
        <f t="shared" si="190"/>
        <v>0.16500000000000001</v>
      </c>
      <c r="T117" s="5">
        <v>0.15</v>
      </c>
      <c r="U117" s="5">
        <f t="shared" si="191"/>
        <v>0.13500000000000001</v>
      </c>
      <c r="V117" s="5">
        <f t="shared" si="192"/>
        <v>0.16500000000000001</v>
      </c>
      <c r="W117" s="5">
        <v>0.15</v>
      </c>
      <c r="X117" s="5">
        <f t="shared" si="193"/>
        <v>0.13500000000000001</v>
      </c>
      <c r="Y117" s="5">
        <f t="shared" si="194"/>
        <v>0.16500000000000001</v>
      </c>
      <c r="Z117" s="5">
        <v>0.15</v>
      </c>
      <c r="AA117" s="5">
        <f t="shared" si="195"/>
        <v>0.13500000000000001</v>
      </c>
      <c r="AB117" s="5">
        <f t="shared" si="196"/>
        <v>0.16500000000000001</v>
      </c>
    </row>
    <row r="118" spans="1:28" s="1" customFormat="1" x14ac:dyDescent="0.3">
      <c r="A118" s="3" t="s">
        <v>17</v>
      </c>
      <c r="B118" s="3" t="s">
        <v>56</v>
      </c>
      <c r="C118" s="3" t="s">
        <v>15</v>
      </c>
      <c r="D118" s="8" t="s">
        <v>46</v>
      </c>
      <c r="E118" s="8" t="s">
        <v>34</v>
      </c>
      <c r="F118" s="11" t="s">
        <v>31</v>
      </c>
      <c r="G118" s="3" t="s">
        <v>29</v>
      </c>
      <c r="H118" s="3" t="s">
        <v>95</v>
      </c>
      <c r="I118" s="3" t="s">
        <v>117</v>
      </c>
      <c r="J118" s="3" t="s">
        <v>25</v>
      </c>
      <c r="K118" s="5">
        <v>0.125</v>
      </c>
      <c r="L118" s="5">
        <f>K118*0.95</f>
        <v>0.11874999999999999</v>
      </c>
      <c r="M118" s="5">
        <v>0.2</v>
      </c>
      <c r="N118" s="5">
        <v>0.125</v>
      </c>
      <c r="O118" s="5">
        <f>N118*0.95</f>
        <v>0.11874999999999999</v>
      </c>
      <c r="P118" s="5">
        <v>0.2</v>
      </c>
      <c r="Q118" s="5">
        <v>0.125</v>
      </c>
      <c r="R118" s="5">
        <f>Q118*0.95</f>
        <v>0.11874999999999999</v>
      </c>
      <c r="S118" s="5">
        <v>0.2</v>
      </c>
      <c r="T118" s="5">
        <v>0.125</v>
      </c>
      <c r="U118" s="5">
        <f t="shared" ref="U118:U124" si="197">T118*0.95</f>
        <v>0.11874999999999999</v>
      </c>
      <c r="V118" s="5">
        <v>0.2</v>
      </c>
      <c r="W118" s="5">
        <v>0.125</v>
      </c>
      <c r="X118" s="5">
        <f t="shared" ref="X118:X124" si="198">W118*0.95</f>
        <v>0.11874999999999999</v>
      </c>
      <c r="Y118" s="5">
        <v>0.2</v>
      </c>
      <c r="Z118" s="5">
        <v>0.125</v>
      </c>
      <c r="AA118" s="5">
        <f t="shared" ref="AA118:AA124" si="199">Z118*0.95</f>
        <v>0.11874999999999999</v>
      </c>
      <c r="AB118" s="5">
        <v>0.2</v>
      </c>
    </row>
    <row r="119" spans="1:28" s="1" customFormat="1" x14ac:dyDescent="0.3">
      <c r="A119" s="3" t="s">
        <v>17</v>
      </c>
      <c r="B119" s="3" t="s">
        <v>60</v>
      </c>
      <c r="C119" s="3" t="s">
        <v>15</v>
      </c>
      <c r="D119" s="8" t="s">
        <v>46</v>
      </c>
      <c r="E119" s="8" t="s">
        <v>34</v>
      </c>
      <c r="F119" s="11" t="s">
        <v>31</v>
      </c>
      <c r="G119" s="3" t="s">
        <v>29</v>
      </c>
      <c r="H119" s="3" t="s">
        <v>93</v>
      </c>
      <c r="I119" s="3"/>
      <c r="J119" s="3" t="s">
        <v>25</v>
      </c>
      <c r="K119" s="9">
        <v>0.9</v>
      </c>
      <c r="L119" s="9">
        <f>K119*0.95</f>
        <v>0.85499999999999998</v>
      </c>
      <c r="M119" s="9">
        <f>K119*1.05</f>
        <v>0.94500000000000006</v>
      </c>
      <c r="N119" s="9">
        <v>0.9</v>
      </c>
      <c r="O119" s="9">
        <f>N119*0.95</f>
        <v>0.85499999999999998</v>
      </c>
      <c r="P119" s="9">
        <f>N119*1.05</f>
        <v>0.94500000000000006</v>
      </c>
      <c r="Q119" s="9">
        <v>0.9</v>
      </c>
      <c r="R119" s="9">
        <f>Q119*0.95</f>
        <v>0.85499999999999998</v>
      </c>
      <c r="S119" s="9">
        <f>Q119*1.05</f>
        <v>0.94500000000000006</v>
      </c>
      <c r="T119" s="9">
        <f>Q119*POWER(1+0.002,10)</f>
        <v>0.91816286703126948</v>
      </c>
      <c r="U119" s="9">
        <f t="shared" si="197"/>
        <v>0.87225472367970591</v>
      </c>
      <c r="V119" s="9">
        <f t="shared" ref="V119:V124" si="200">T119*1.05</f>
        <v>0.96407101038283305</v>
      </c>
      <c r="W119" s="9">
        <f>T119*POWER(1+0.002,10)</f>
        <v>0.93669227821675627</v>
      </c>
      <c r="X119" s="9">
        <f t="shared" si="198"/>
        <v>0.88985766430591839</v>
      </c>
      <c r="Y119" s="9">
        <f t="shared" ref="Y119:Y124" si="201">W119*1.05</f>
        <v>0.98352689212759414</v>
      </c>
      <c r="Z119" s="9">
        <f>W119*POWER(1+0.002,10)</f>
        <v>0.95559563077060938</v>
      </c>
      <c r="AA119" s="9">
        <f t="shared" si="199"/>
        <v>0.90781584923207892</v>
      </c>
      <c r="AB119" s="9">
        <f t="shared" ref="AB119:AB124" si="202">Z119*1.05</f>
        <v>1.0033754123091398</v>
      </c>
    </row>
    <row r="120" spans="1:28" s="1" customFormat="1" x14ac:dyDescent="0.3">
      <c r="A120" s="3" t="s">
        <v>17</v>
      </c>
      <c r="B120" s="14" t="s">
        <v>82</v>
      </c>
      <c r="C120" s="3" t="s">
        <v>15</v>
      </c>
      <c r="D120" s="8" t="s">
        <v>46</v>
      </c>
      <c r="E120" s="8" t="s">
        <v>34</v>
      </c>
      <c r="F120" s="11" t="s">
        <v>31</v>
      </c>
      <c r="G120" s="3" t="s">
        <v>29</v>
      </c>
      <c r="H120" s="3" t="s">
        <v>93</v>
      </c>
      <c r="I120" s="3"/>
      <c r="J120" s="3" t="s">
        <v>25</v>
      </c>
      <c r="K120" s="9">
        <v>0.18</v>
      </c>
      <c r="L120" s="9">
        <f t="shared" ref="L120:L130" si="203">K120-0.01</f>
        <v>0.16999999999999998</v>
      </c>
      <c r="M120" s="9">
        <f t="shared" ref="M120:M130" si="204">K120+0.01</f>
        <v>0.19</v>
      </c>
      <c r="N120" s="9">
        <v>0.18</v>
      </c>
      <c r="O120" s="9">
        <f t="shared" ref="O120:O139" si="205">N120-0.01</f>
        <v>0.16999999999999998</v>
      </c>
      <c r="P120" s="9">
        <f t="shared" ref="P120:P139" si="206">N120+0.01</f>
        <v>0.19</v>
      </c>
      <c r="Q120" s="9">
        <v>0.18</v>
      </c>
      <c r="R120" s="9">
        <f t="shared" ref="R120:R139" si="207">Q120-0.01</f>
        <v>0.16999999999999998</v>
      </c>
      <c r="S120" s="9">
        <f t="shared" ref="S120:S139" si="208">Q120+0.01</f>
        <v>0.19</v>
      </c>
      <c r="T120" s="9">
        <f>Q120*POWER(1+0.004,10)</f>
        <v>0.18733099212340384</v>
      </c>
      <c r="U120" s="9">
        <f t="shared" si="197"/>
        <v>0.17796444251723365</v>
      </c>
      <c r="V120" s="9">
        <f t="shared" si="200"/>
        <v>0.19669754172957404</v>
      </c>
      <c r="W120" s="9">
        <f>T120*POWER(1+0.004,10)</f>
        <v>0.19496055894410441</v>
      </c>
      <c r="X120" s="9">
        <f t="shared" si="198"/>
        <v>0.18521253099689919</v>
      </c>
      <c r="Y120" s="9">
        <f t="shared" si="201"/>
        <v>0.20470858689130964</v>
      </c>
      <c r="Z120" s="9">
        <f>W120*POWER(1+0.004,10)</f>
        <v>0.20290086073295799</v>
      </c>
      <c r="AA120" s="9">
        <f t="shared" si="199"/>
        <v>0.19275581769631009</v>
      </c>
      <c r="AB120" s="9">
        <f t="shared" si="202"/>
        <v>0.21304590376960589</v>
      </c>
    </row>
    <row r="121" spans="1:28" s="1" customFormat="1" x14ac:dyDescent="0.3">
      <c r="A121" s="3" t="s">
        <v>17</v>
      </c>
      <c r="B121" s="14" t="s">
        <v>82</v>
      </c>
      <c r="C121" s="3" t="s">
        <v>15</v>
      </c>
      <c r="D121" s="8" t="s">
        <v>118</v>
      </c>
      <c r="E121" s="8" t="s">
        <v>34</v>
      </c>
      <c r="F121" s="11" t="s">
        <v>31</v>
      </c>
      <c r="G121" s="3" t="s">
        <v>29</v>
      </c>
      <c r="H121" s="3"/>
      <c r="I121" s="3" t="s">
        <v>119</v>
      </c>
      <c r="J121" s="3" t="s">
        <v>25</v>
      </c>
      <c r="K121" s="9">
        <v>0.8</v>
      </c>
      <c r="L121" s="9">
        <f t="shared" si="203"/>
        <v>0.79</v>
      </c>
      <c r="M121" s="9">
        <f t="shared" si="204"/>
        <v>0.81</v>
      </c>
      <c r="N121" s="9">
        <v>0.8</v>
      </c>
      <c r="O121" s="9">
        <f t="shared" si="205"/>
        <v>0.79</v>
      </c>
      <c r="P121" s="9">
        <f t="shared" si="206"/>
        <v>0.81</v>
      </c>
      <c r="Q121" s="9">
        <v>0.8</v>
      </c>
      <c r="R121" s="9">
        <f t="shared" si="207"/>
        <v>0.79</v>
      </c>
      <c r="S121" s="9">
        <f t="shared" si="208"/>
        <v>0.81</v>
      </c>
      <c r="T121" s="9">
        <v>0.8</v>
      </c>
      <c r="U121" s="9">
        <f t="shared" si="197"/>
        <v>0.76</v>
      </c>
      <c r="V121" s="9">
        <f t="shared" si="200"/>
        <v>0.84000000000000008</v>
      </c>
      <c r="W121" s="9">
        <v>0.8</v>
      </c>
      <c r="X121" s="9">
        <f t="shared" si="198"/>
        <v>0.76</v>
      </c>
      <c r="Y121" s="9">
        <f t="shared" si="201"/>
        <v>0.84000000000000008</v>
      </c>
      <c r="Z121" s="9">
        <v>0.8</v>
      </c>
      <c r="AA121" s="9">
        <f t="shared" si="199"/>
        <v>0.76</v>
      </c>
      <c r="AB121" s="9">
        <f t="shared" si="202"/>
        <v>0.84000000000000008</v>
      </c>
    </row>
    <row r="122" spans="1:28" s="1" customFormat="1" x14ac:dyDescent="0.3">
      <c r="A122" s="3" t="s">
        <v>17</v>
      </c>
      <c r="B122" s="14" t="s">
        <v>60</v>
      </c>
      <c r="C122" s="3" t="s">
        <v>15</v>
      </c>
      <c r="D122" s="8" t="s">
        <v>118</v>
      </c>
      <c r="E122" s="8" t="s">
        <v>34</v>
      </c>
      <c r="F122" s="11" t="s">
        <v>31</v>
      </c>
      <c r="G122" s="3" t="s">
        <v>29</v>
      </c>
      <c r="H122" s="3"/>
      <c r="I122" s="3" t="s">
        <v>119</v>
      </c>
      <c r="J122" s="3" t="s">
        <v>25</v>
      </c>
      <c r="K122" s="9">
        <v>0.9</v>
      </c>
      <c r="L122" s="9">
        <f t="shared" si="203"/>
        <v>0.89</v>
      </c>
      <c r="M122" s="9">
        <f t="shared" si="204"/>
        <v>0.91</v>
      </c>
      <c r="N122" s="9">
        <v>0.9</v>
      </c>
      <c r="O122" s="9">
        <f t="shared" si="205"/>
        <v>0.89</v>
      </c>
      <c r="P122" s="9">
        <f t="shared" si="206"/>
        <v>0.91</v>
      </c>
      <c r="Q122" s="9">
        <v>0.9</v>
      </c>
      <c r="R122" s="9">
        <f t="shared" si="207"/>
        <v>0.89</v>
      </c>
      <c r="S122" s="9">
        <f t="shared" si="208"/>
        <v>0.91</v>
      </c>
      <c r="T122" s="9">
        <v>0.9</v>
      </c>
      <c r="U122" s="9">
        <f t="shared" si="197"/>
        <v>0.85499999999999998</v>
      </c>
      <c r="V122" s="9">
        <f t="shared" si="200"/>
        <v>0.94500000000000006</v>
      </c>
      <c r="W122" s="9">
        <v>0.9</v>
      </c>
      <c r="X122" s="9">
        <f t="shared" si="198"/>
        <v>0.85499999999999998</v>
      </c>
      <c r="Y122" s="9">
        <f t="shared" si="201"/>
        <v>0.94500000000000006</v>
      </c>
      <c r="Z122" s="9">
        <v>0.9</v>
      </c>
      <c r="AA122" s="9">
        <f t="shared" si="199"/>
        <v>0.85499999999999998</v>
      </c>
      <c r="AB122" s="9">
        <f t="shared" si="202"/>
        <v>0.94500000000000006</v>
      </c>
    </row>
    <row r="123" spans="1:28" s="1" customFormat="1" x14ac:dyDescent="0.3">
      <c r="A123" s="3" t="s">
        <v>17</v>
      </c>
      <c r="B123" s="14" t="s">
        <v>56</v>
      </c>
      <c r="C123" s="3" t="s">
        <v>15</v>
      </c>
      <c r="D123" s="8" t="s">
        <v>118</v>
      </c>
      <c r="E123" s="8" t="s">
        <v>34</v>
      </c>
      <c r="F123" s="11" t="s">
        <v>31</v>
      </c>
      <c r="G123" s="3" t="s">
        <v>29</v>
      </c>
      <c r="H123" s="3" t="s">
        <v>95</v>
      </c>
      <c r="I123" s="3"/>
      <c r="J123" s="3" t="s">
        <v>25</v>
      </c>
      <c r="K123" s="9">
        <v>0.99</v>
      </c>
      <c r="L123" s="9">
        <f t="shared" si="203"/>
        <v>0.98</v>
      </c>
      <c r="M123" s="9">
        <f t="shared" si="204"/>
        <v>1</v>
      </c>
      <c r="N123" s="9">
        <v>0.99</v>
      </c>
      <c r="O123" s="9">
        <f t="shared" si="205"/>
        <v>0.98</v>
      </c>
      <c r="P123" s="9">
        <f t="shared" si="206"/>
        <v>1</v>
      </c>
      <c r="Q123" s="9">
        <v>0.99</v>
      </c>
      <c r="R123" s="9">
        <f t="shared" si="207"/>
        <v>0.98</v>
      </c>
      <c r="S123" s="9">
        <f t="shared" si="208"/>
        <v>1</v>
      </c>
      <c r="T123" s="9">
        <v>0.99</v>
      </c>
      <c r="U123" s="9">
        <f t="shared" si="197"/>
        <v>0.9405</v>
      </c>
      <c r="V123" s="9">
        <f t="shared" si="200"/>
        <v>1.0395000000000001</v>
      </c>
      <c r="W123" s="9">
        <v>0.99</v>
      </c>
      <c r="X123" s="9">
        <f t="shared" si="198"/>
        <v>0.9405</v>
      </c>
      <c r="Y123" s="9">
        <f t="shared" si="201"/>
        <v>1.0395000000000001</v>
      </c>
      <c r="Z123" s="9">
        <v>0.99</v>
      </c>
      <c r="AA123" s="9">
        <f t="shared" si="199"/>
        <v>0.9405</v>
      </c>
      <c r="AB123" s="9">
        <f t="shared" si="202"/>
        <v>1.0395000000000001</v>
      </c>
    </row>
    <row r="124" spans="1:28" s="1" customFormat="1" x14ac:dyDescent="0.3">
      <c r="A124" s="3" t="s">
        <v>17</v>
      </c>
      <c r="B124" s="14" t="s">
        <v>60</v>
      </c>
      <c r="C124" s="3" t="s">
        <v>15</v>
      </c>
      <c r="D124" s="8" t="s">
        <v>120</v>
      </c>
      <c r="E124" s="8" t="s">
        <v>34</v>
      </c>
      <c r="F124" s="11" t="s">
        <v>31</v>
      </c>
      <c r="G124" s="3" t="s">
        <v>29</v>
      </c>
      <c r="H124" s="3" t="s">
        <v>93</v>
      </c>
      <c r="I124" s="3" t="s">
        <v>121</v>
      </c>
      <c r="J124" s="3" t="s">
        <v>25</v>
      </c>
      <c r="K124" s="9">
        <v>0.1</v>
      </c>
      <c r="L124" s="9">
        <f t="shared" si="203"/>
        <v>9.0000000000000011E-2</v>
      </c>
      <c r="M124" s="9">
        <f t="shared" si="204"/>
        <v>0.11</v>
      </c>
      <c r="N124" s="9">
        <v>0.1</v>
      </c>
      <c r="O124" s="9">
        <f t="shared" si="205"/>
        <v>9.0000000000000011E-2</v>
      </c>
      <c r="P124" s="9">
        <f t="shared" si="206"/>
        <v>0.11</v>
      </c>
      <c r="Q124" s="9">
        <v>0.1</v>
      </c>
      <c r="R124" s="9">
        <f t="shared" si="207"/>
        <v>9.0000000000000011E-2</v>
      </c>
      <c r="S124" s="9">
        <f t="shared" si="208"/>
        <v>0.11</v>
      </c>
      <c r="T124" s="9">
        <f>Q124*POWER(1+0.0275,10)</f>
        <v>0.13116510325867731</v>
      </c>
      <c r="U124" s="9">
        <f t="shared" si="197"/>
        <v>0.12460684809574343</v>
      </c>
      <c r="V124" s="9">
        <f t="shared" si="200"/>
        <v>0.13772335842161118</v>
      </c>
      <c r="W124" s="9">
        <f>T124*POWER(1+0.0275,10)</f>
        <v>0.17204284312859477</v>
      </c>
      <c r="X124" s="9">
        <f t="shared" si="198"/>
        <v>0.16344070097216504</v>
      </c>
      <c r="Y124" s="9">
        <f t="shared" si="201"/>
        <v>0.18064498528502451</v>
      </c>
      <c r="Z124" s="9">
        <f>W124*POWER(1+0.0275,10)</f>
        <v>0.22566017283878553</v>
      </c>
      <c r="AA124" s="9">
        <f t="shared" si="199"/>
        <v>0.21437716419684624</v>
      </c>
      <c r="AB124" s="9">
        <f t="shared" si="202"/>
        <v>0.23694318148072482</v>
      </c>
    </row>
    <row r="125" spans="1:28" s="1" customFormat="1" x14ac:dyDescent="0.3">
      <c r="A125" s="3" t="s">
        <v>91</v>
      </c>
      <c r="B125" s="14" t="s">
        <v>60</v>
      </c>
      <c r="C125" s="16" t="s">
        <v>126</v>
      </c>
      <c r="D125" s="8" t="s">
        <v>123</v>
      </c>
      <c r="E125" s="8" t="s">
        <v>47</v>
      </c>
      <c r="F125" s="11" t="s">
        <v>32</v>
      </c>
      <c r="G125" s="3" t="s">
        <v>29</v>
      </c>
      <c r="H125" s="3" t="s">
        <v>93</v>
      </c>
      <c r="I125" s="3"/>
      <c r="J125" s="3" t="s">
        <v>25</v>
      </c>
      <c r="K125" s="9">
        <v>3</v>
      </c>
      <c r="L125" s="9">
        <f>K125*0.9</f>
        <v>2.7</v>
      </c>
      <c r="M125" s="9">
        <f>K125*1.1</f>
        <v>3.3000000000000003</v>
      </c>
      <c r="N125" s="9">
        <v>3</v>
      </c>
      <c r="O125" s="9">
        <f t="shared" ref="O125:O142" si="209">N125*0.9</f>
        <v>2.7</v>
      </c>
      <c r="P125" s="9">
        <f t="shared" ref="P125:P142" si="210">N125*1.1</f>
        <v>3.3000000000000003</v>
      </c>
      <c r="Q125" s="9">
        <v>3</v>
      </c>
      <c r="R125" s="9">
        <f t="shared" ref="R125:R142" si="211">Q125*0.9</f>
        <v>2.7</v>
      </c>
      <c r="S125" s="9">
        <f t="shared" ref="S125:S142" si="212">Q125*1.1</f>
        <v>3.3000000000000003</v>
      </c>
      <c r="T125" s="9">
        <v>3</v>
      </c>
      <c r="U125" s="9">
        <f t="shared" ref="U125:U142" si="213">T125*0.9</f>
        <v>2.7</v>
      </c>
      <c r="V125" s="9">
        <f t="shared" ref="V125:V142" si="214">T125*1.1</f>
        <v>3.3000000000000003</v>
      </c>
      <c r="W125" s="9">
        <v>3</v>
      </c>
      <c r="X125" s="9">
        <f t="shared" ref="X125:X142" si="215">W125*0.9</f>
        <v>2.7</v>
      </c>
      <c r="Y125" s="9">
        <f t="shared" ref="Y125:Y142" si="216">W125*1.1</f>
        <v>3.3000000000000003</v>
      </c>
      <c r="Z125" s="9">
        <v>3</v>
      </c>
      <c r="AA125" s="9">
        <f t="shared" ref="AA125:AA142" si="217">Z125*0.9</f>
        <v>2.7</v>
      </c>
      <c r="AB125" s="9">
        <f t="shared" ref="AB125:AB142" si="218">Z125*1.1</f>
        <v>3.3000000000000003</v>
      </c>
    </row>
    <row r="126" spans="1:28" s="1" customFormat="1" x14ac:dyDescent="0.3">
      <c r="A126" s="3" t="s">
        <v>91</v>
      </c>
      <c r="B126" s="14" t="s">
        <v>60</v>
      </c>
      <c r="C126" s="16" t="s">
        <v>126</v>
      </c>
      <c r="D126" s="8" t="s">
        <v>122</v>
      </c>
      <c r="E126" s="8" t="s">
        <v>47</v>
      </c>
      <c r="F126" s="11" t="s">
        <v>32</v>
      </c>
      <c r="G126" s="3" t="s">
        <v>29</v>
      </c>
      <c r="H126" s="3" t="s">
        <v>93</v>
      </c>
      <c r="I126" s="3"/>
      <c r="J126" s="3" t="s">
        <v>25</v>
      </c>
      <c r="K126" s="9">
        <v>1.3</v>
      </c>
      <c r="L126" s="9">
        <f>K126*0.9</f>
        <v>1.1700000000000002</v>
      </c>
      <c r="M126" s="9">
        <f>K126*1.1</f>
        <v>1.4300000000000002</v>
      </c>
      <c r="N126" s="9">
        <v>1.3</v>
      </c>
      <c r="O126" s="9">
        <f t="shared" si="209"/>
        <v>1.1700000000000002</v>
      </c>
      <c r="P126" s="9">
        <f t="shared" si="210"/>
        <v>1.4300000000000002</v>
      </c>
      <c r="Q126" s="9">
        <v>1.3</v>
      </c>
      <c r="R126" s="9">
        <f t="shared" si="211"/>
        <v>1.1700000000000002</v>
      </c>
      <c r="S126" s="9">
        <f t="shared" si="212"/>
        <v>1.4300000000000002</v>
      </c>
      <c r="T126" s="9">
        <v>1.3</v>
      </c>
      <c r="U126" s="9">
        <f t="shared" si="213"/>
        <v>1.1700000000000002</v>
      </c>
      <c r="V126" s="9">
        <f t="shared" si="214"/>
        <v>1.4300000000000002</v>
      </c>
      <c r="W126" s="9">
        <v>1.3</v>
      </c>
      <c r="X126" s="9">
        <f t="shared" si="215"/>
        <v>1.1700000000000002</v>
      </c>
      <c r="Y126" s="9">
        <f t="shared" si="216"/>
        <v>1.4300000000000002</v>
      </c>
      <c r="Z126" s="9">
        <v>1.3</v>
      </c>
      <c r="AA126" s="9">
        <f t="shared" si="217"/>
        <v>1.1700000000000002</v>
      </c>
      <c r="AB126" s="9">
        <f t="shared" si="218"/>
        <v>1.4300000000000002</v>
      </c>
    </row>
    <row r="127" spans="1:28" s="1" customFormat="1" x14ac:dyDescent="0.3">
      <c r="A127" s="3" t="s">
        <v>91</v>
      </c>
      <c r="B127" s="14" t="s">
        <v>60</v>
      </c>
      <c r="C127" s="16" t="s">
        <v>128</v>
      </c>
      <c r="D127" s="8" t="s">
        <v>123</v>
      </c>
      <c r="E127" s="8" t="s">
        <v>47</v>
      </c>
      <c r="F127" s="11" t="s">
        <v>32</v>
      </c>
      <c r="G127" s="3" t="s">
        <v>29</v>
      </c>
      <c r="H127" s="3"/>
      <c r="I127" s="3" t="s">
        <v>124</v>
      </c>
      <c r="J127" s="3" t="s">
        <v>25</v>
      </c>
      <c r="K127" s="9">
        <f>K125/2</f>
        <v>1.5</v>
      </c>
      <c r="L127" s="9">
        <f>K127*0.9</f>
        <v>1.35</v>
      </c>
      <c r="M127" s="9">
        <f>K127*1.1</f>
        <v>1.6500000000000001</v>
      </c>
      <c r="N127" s="9">
        <f>N125/2</f>
        <v>1.5</v>
      </c>
      <c r="O127" s="9">
        <f t="shared" si="209"/>
        <v>1.35</v>
      </c>
      <c r="P127" s="9">
        <f t="shared" si="210"/>
        <v>1.6500000000000001</v>
      </c>
      <c r="Q127" s="9">
        <f>Q125/2</f>
        <v>1.5</v>
      </c>
      <c r="R127" s="9">
        <f t="shared" si="211"/>
        <v>1.35</v>
      </c>
      <c r="S127" s="9">
        <f t="shared" si="212"/>
        <v>1.6500000000000001</v>
      </c>
      <c r="T127" s="9">
        <f>T125/2</f>
        <v>1.5</v>
      </c>
      <c r="U127" s="9">
        <f t="shared" si="213"/>
        <v>1.35</v>
      </c>
      <c r="V127" s="9">
        <f t="shared" si="214"/>
        <v>1.6500000000000001</v>
      </c>
      <c r="W127" s="9">
        <f>W125/2</f>
        <v>1.5</v>
      </c>
      <c r="X127" s="9">
        <f t="shared" si="215"/>
        <v>1.35</v>
      </c>
      <c r="Y127" s="9">
        <f t="shared" si="216"/>
        <v>1.6500000000000001</v>
      </c>
      <c r="Z127" s="9">
        <f>Z125/2</f>
        <v>1.5</v>
      </c>
      <c r="AA127" s="9">
        <f t="shared" si="217"/>
        <v>1.35</v>
      </c>
      <c r="AB127" s="9">
        <f t="shared" si="218"/>
        <v>1.6500000000000001</v>
      </c>
    </row>
    <row r="128" spans="1:28" s="1" customFormat="1" x14ac:dyDescent="0.3">
      <c r="A128" s="3" t="s">
        <v>91</v>
      </c>
      <c r="B128" s="14" t="s">
        <v>60</v>
      </c>
      <c r="C128" s="16" t="s">
        <v>128</v>
      </c>
      <c r="D128" s="8" t="s">
        <v>122</v>
      </c>
      <c r="E128" s="8" t="s">
        <v>47</v>
      </c>
      <c r="F128" s="11" t="s">
        <v>32</v>
      </c>
      <c r="G128" s="3" t="s">
        <v>29</v>
      </c>
      <c r="H128" s="3"/>
      <c r="I128" s="3" t="s">
        <v>124</v>
      </c>
      <c r="J128" s="3" t="s">
        <v>25</v>
      </c>
      <c r="K128" s="9">
        <f>K126/2</f>
        <v>0.65</v>
      </c>
      <c r="L128" s="9">
        <f t="shared" ref="L128:L139" si="219">K128*0.9</f>
        <v>0.58500000000000008</v>
      </c>
      <c r="M128" s="9">
        <f t="shared" ref="M128:M139" si="220">K128*1.1</f>
        <v>0.71500000000000008</v>
      </c>
      <c r="N128" s="9">
        <f>N126/2</f>
        <v>0.65</v>
      </c>
      <c r="O128" s="9">
        <f t="shared" si="209"/>
        <v>0.58500000000000008</v>
      </c>
      <c r="P128" s="9">
        <f t="shared" si="210"/>
        <v>0.71500000000000008</v>
      </c>
      <c r="Q128" s="9">
        <f>Q126/2</f>
        <v>0.65</v>
      </c>
      <c r="R128" s="9">
        <f t="shared" si="211"/>
        <v>0.58500000000000008</v>
      </c>
      <c r="S128" s="9">
        <f t="shared" si="212"/>
        <v>0.71500000000000008</v>
      </c>
      <c r="T128" s="9">
        <f>T126/2</f>
        <v>0.65</v>
      </c>
      <c r="U128" s="9">
        <f t="shared" si="213"/>
        <v>0.58500000000000008</v>
      </c>
      <c r="V128" s="9">
        <f t="shared" si="214"/>
        <v>0.71500000000000008</v>
      </c>
      <c r="W128" s="9">
        <f>W126/2</f>
        <v>0.65</v>
      </c>
      <c r="X128" s="9">
        <f t="shared" si="215"/>
        <v>0.58500000000000008</v>
      </c>
      <c r="Y128" s="9">
        <f t="shared" si="216"/>
        <v>0.71500000000000008</v>
      </c>
      <c r="Z128" s="9">
        <f>Z126/2</f>
        <v>0.65</v>
      </c>
      <c r="AA128" s="9">
        <f t="shared" si="217"/>
        <v>0.58500000000000008</v>
      </c>
      <c r="AB128" s="9">
        <f t="shared" si="218"/>
        <v>0.71500000000000008</v>
      </c>
    </row>
    <row r="129" spans="1:28" s="1" customFormat="1" x14ac:dyDescent="0.3">
      <c r="A129" s="3" t="s">
        <v>91</v>
      </c>
      <c r="B129" s="14" t="s">
        <v>60</v>
      </c>
      <c r="C129" s="16" t="s">
        <v>71</v>
      </c>
      <c r="D129" s="8" t="s">
        <v>123</v>
      </c>
      <c r="E129" s="8" t="s">
        <v>47</v>
      </c>
      <c r="F129" s="11" t="s">
        <v>32</v>
      </c>
      <c r="G129" s="3" t="s">
        <v>29</v>
      </c>
      <c r="H129" s="3"/>
      <c r="I129" s="3" t="s">
        <v>125</v>
      </c>
      <c r="J129" s="3" t="s">
        <v>25</v>
      </c>
      <c r="K129" s="9">
        <f>K127/2</f>
        <v>0.75</v>
      </c>
      <c r="L129" s="9">
        <f t="shared" si="219"/>
        <v>0.67500000000000004</v>
      </c>
      <c r="M129" s="9">
        <f t="shared" si="220"/>
        <v>0.82500000000000007</v>
      </c>
      <c r="N129" s="9">
        <f>N127/2</f>
        <v>0.75</v>
      </c>
      <c r="O129" s="9">
        <f t="shared" si="209"/>
        <v>0.67500000000000004</v>
      </c>
      <c r="P129" s="9">
        <f t="shared" si="210"/>
        <v>0.82500000000000007</v>
      </c>
      <c r="Q129" s="9">
        <f>Q127/2</f>
        <v>0.75</v>
      </c>
      <c r="R129" s="9">
        <f t="shared" si="211"/>
        <v>0.67500000000000004</v>
      </c>
      <c r="S129" s="9">
        <f t="shared" si="212"/>
        <v>0.82500000000000007</v>
      </c>
      <c r="T129" s="9">
        <f>T127/2</f>
        <v>0.75</v>
      </c>
      <c r="U129" s="9">
        <f t="shared" si="213"/>
        <v>0.67500000000000004</v>
      </c>
      <c r="V129" s="9">
        <f t="shared" si="214"/>
        <v>0.82500000000000007</v>
      </c>
      <c r="W129" s="9">
        <f>W127/2</f>
        <v>0.75</v>
      </c>
      <c r="X129" s="9">
        <f t="shared" si="215"/>
        <v>0.67500000000000004</v>
      </c>
      <c r="Y129" s="9">
        <f t="shared" si="216"/>
        <v>0.82500000000000007</v>
      </c>
      <c r="Z129" s="9">
        <f>Z127/2</f>
        <v>0.75</v>
      </c>
      <c r="AA129" s="9">
        <f t="shared" si="217"/>
        <v>0.67500000000000004</v>
      </c>
      <c r="AB129" s="9">
        <f t="shared" si="218"/>
        <v>0.82500000000000007</v>
      </c>
    </row>
    <row r="130" spans="1:28" s="1" customFormat="1" x14ac:dyDescent="0.3">
      <c r="A130" s="3" t="s">
        <v>91</v>
      </c>
      <c r="B130" s="14" t="s">
        <v>60</v>
      </c>
      <c r="C130" s="16" t="s">
        <v>71</v>
      </c>
      <c r="D130" s="8" t="s">
        <v>122</v>
      </c>
      <c r="E130" s="8" t="s">
        <v>47</v>
      </c>
      <c r="F130" s="11" t="s">
        <v>32</v>
      </c>
      <c r="G130" s="3" t="s">
        <v>29</v>
      </c>
      <c r="H130" s="3"/>
      <c r="I130" s="3" t="s">
        <v>125</v>
      </c>
      <c r="J130" s="3" t="s">
        <v>25</v>
      </c>
      <c r="K130" s="9">
        <f>K128/2</f>
        <v>0.32500000000000001</v>
      </c>
      <c r="L130" s="9">
        <f t="shared" si="219"/>
        <v>0.29250000000000004</v>
      </c>
      <c r="M130" s="9">
        <f t="shared" si="220"/>
        <v>0.35750000000000004</v>
      </c>
      <c r="N130" s="9">
        <f>N128/2</f>
        <v>0.32500000000000001</v>
      </c>
      <c r="O130" s="9">
        <f t="shared" si="209"/>
        <v>0.29250000000000004</v>
      </c>
      <c r="P130" s="9">
        <f t="shared" si="210"/>
        <v>0.35750000000000004</v>
      </c>
      <c r="Q130" s="9">
        <f>Q128/2</f>
        <v>0.32500000000000001</v>
      </c>
      <c r="R130" s="9">
        <f t="shared" si="211"/>
        <v>0.29250000000000004</v>
      </c>
      <c r="S130" s="9">
        <f t="shared" si="212"/>
        <v>0.35750000000000004</v>
      </c>
      <c r="T130" s="9">
        <f>T128/2</f>
        <v>0.32500000000000001</v>
      </c>
      <c r="U130" s="9">
        <f t="shared" si="213"/>
        <v>0.29250000000000004</v>
      </c>
      <c r="V130" s="9">
        <f t="shared" si="214"/>
        <v>0.35750000000000004</v>
      </c>
      <c r="W130" s="9">
        <f>W128/2</f>
        <v>0.32500000000000001</v>
      </c>
      <c r="X130" s="9">
        <f t="shared" si="215"/>
        <v>0.29250000000000004</v>
      </c>
      <c r="Y130" s="9">
        <f t="shared" si="216"/>
        <v>0.35750000000000004</v>
      </c>
      <c r="Z130" s="9">
        <f>Z128/2</f>
        <v>0.32500000000000001</v>
      </c>
      <c r="AA130" s="9">
        <f t="shared" si="217"/>
        <v>0.29250000000000004</v>
      </c>
      <c r="AB130" s="9">
        <f t="shared" si="218"/>
        <v>0.35750000000000004</v>
      </c>
    </row>
    <row r="131" spans="1:28" s="1" customFormat="1" x14ac:dyDescent="0.3">
      <c r="A131" s="3" t="s">
        <v>91</v>
      </c>
      <c r="B131" s="14" t="s">
        <v>60</v>
      </c>
      <c r="C131" s="16" t="s">
        <v>126</v>
      </c>
      <c r="D131" s="8" t="s">
        <v>132</v>
      </c>
      <c r="E131" s="8" t="s">
        <v>47</v>
      </c>
      <c r="F131" s="11" t="s">
        <v>32</v>
      </c>
      <c r="G131" s="3" t="s">
        <v>29</v>
      </c>
      <c r="H131" s="3" t="s">
        <v>93</v>
      </c>
      <c r="I131" s="3"/>
      <c r="J131" s="3" t="s">
        <v>25</v>
      </c>
      <c r="K131" s="9">
        <f>4.5/4</f>
        <v>1.125</v>
      </c>
      <c r="L131" s="9">
        <f t="shared" si="219"/>
        <v>1.0125</v>
      </c>
      <c r="M131" s="9">
        <f t="shared" si="220"/>
        <v>1.2375</v>
      </c>
      <c r="N131" s="9">
        <f>4.5/4</f>
        <v>1.125</v>
      </c>
      <c r="O131" s="9">
        <f t="shared" si="209"/>
        <v>1.0125</v>
      </c>
      <c r="P131" s="9">
        <f t="shared" si="210"/>
        <v>1.2375</v>
      </c>
      <c r="Q131" s="9">
        <f>4.5/4</f>
        <v>1.125</v>
      </c>
      <c r="R131" s="9">
        <f t="shared" si="211"/>
        <v>1.0125</v>
      </c>
      <c r="S131" s="9">
        <f t="shared" si="212"/>
        <v>1.2375</v>
      </c>
      <c r="T131" s="9">
        <f>4.5/4</f>
        <v>1.125</v>
      </c>
      <c r="U131" s="9">
        <f t="shared" si="213"/>
        <v>1.0125</v>
      </c>
      <c r="V131" s="9">
        <f t="shared" si="214"/>
        <v>1.2375</v>
      </c>
      <c r="W131" s="9">
        <f>4.5/4</f>
        <v>1.125</v>
      </c>
      <c r="X131" s="9">
        <f t="shared" si="215"/>
        <v>1.0125</v>
      </c>
      <c r="Y131" s="9">
        <f t="shared" si="216"/>
        <v>1.2375</v>
      </c>
      <c r="Z131" s="9">
        <f>4.5/4</f>
        <v>1.125</v>
      </c>
      <c r="AA131" s="9">
        <f t="shared" si="217"/>
        <v>1.0125</v>
      </c>
      <c r="AB131" s="9">
        <f t="shared" si="218"/>
        <v>1.2375</v>
      </c>
    </row>
    <row r="132" spans="1:28" s="1" customFormat="1" x14ac:dyDescent="0.3">
      <c r="A132" s="3" t="s">
        <v>91</v>
      </c>
      <c r="B132" s="14" t="s">
        <v>60</v>
      </c>
      <c r="C132" s="16" t="s">
        <v>128</v>
      </c>
      <c r="D132" s="8" t="s">
        <v>132</v>
      </c>
      <c r="E132" s="8" t="s">
        <v>47</v>
      </c>
      <c r="F132" s="11" t="s">
        <v>32</v>
      </c>
      <c r="G132" s="3" t="s">
        <v>29</v>
      </c>
      <c r="H132" s="3"/>
      <c r="I132" s="3" t="s">
        <v>124</v>
      </c>
      <c r="J132" s="3" t="s">
        <v>25</v>
      </c>
      <c r="K132" s="9">
        <f>K131/2</f>
        <v>0.5625</v>
      </c>
      <c r="L132" s="9">
        <f t="shared" si="219"/>
        <v>0.50624999999999998</v>
      </c>
      <c r="M132" s="9">
        <f t="shared" si="220"/>
        <v>0.61875000000000002</v>
      </c>
      <c r="N132" s="9">
        <f>N131/2</f>
        <v>0.5625</v>
      </c>
      <c r="O132" s="9">
        <f t="shared" si="209"/>
        <v>0.50624999999999998</v>
      </c>
      <c r="P132" s="9">
        <f t="shared" si="210"/>
        <v>0.61875000000000002</v>
      </c>
      <c r="Q132" s="9">
        <f>Q131/2</f>
        <v>0.5625</v>
      </c>
      <c r="R132" s="9">
        <f t="shared" si="211"/>
        <v>0.50624999999999998</v>
      </c>
      <c r="S132" s="9">
        <f t="shared" si="212"/>
        <v>0.61875000000000002</v>
      </c>
      <c r="T132" s="9">
        <f>T131/2</f>
        <v>0.5625</v>
      </c>
      <c r="U132" s="9">
        <f t="shared" si="213"/>
        <v>0.50624999999999998</v>
      </c>
      <c r="V132" s="9">
        <f t="shared" si="214"/>
        <v>0.61875000000000002</v>
      </c>
      <c r="W132" s="9">
        <f>W131/2</f>
        <v>0.5625</v>
      </c>
      <c r="X132" s="9">
        <f t="shared" si="215"/>
        <v>0.50624999999999998</v>
      </c>
      <c r="Y132" s="9">
        <f t="shared" si="216"/>
        <v>0.61875000000000002</v>
      </c>
      <c r="Z132" s="9">
        <f>Z131/2</f>
        <v>0.5625</v>
      </c>
      <c r="AA132" s="9">
        <f t="shared" si="217"/>
        <v>0.50624999999999998</v>
      </c>
      <c r="AB132" s="9">
        <f t="shared" si="218"/>
        <v>0.61875000000000002</v>
      </c>
    </row>
    <row r="133" spans="1:28" s="1" customFormat="1" x14ac:dyDescent="0.3">
      <c r="A133" s="3" t="s">
        <v>91</v>
      </c>
      <c r="B133" s="14" t="s">
        <v>60</v>
      </c>
      <c r="C133" s="16" t="s">
        <v>71</v>
      </c>
      <c r="D133" s="8" t="s">
        <v>132</v>
      </c>
      <c r="E133" s="8" t="s">
        <v>47</v>
      </c>
      <c r="F133" s="11" t="s">
        <v>32</v>
      </c>
      <c r="G133" s="3" t="s">
        <v>29</v>
      </c>
      <c r="H133" s="3"/>
      <c r="I133" s="3" t="s">
        <v>125</v>
      </c>
      <c r="J133" s="3" t="s">
        <v>25</v>
      </c>
      <c r="K133" s="9">
        <f>K132/2</f>
        <v>0.28125</v>
      </c>
      <c r="L133" s="9">
        <f t="shared" si="219"/>
        <v>0.25312499999999999</v>
      </c>
      <c r="M133" s="9">
        <f t="shared" si="220"/>
        <v>0.30937500000000001</v>
      </c>
      <c r="N133" s="9">
        <f>N132/2</f>
        <v>0.28125</v>
      </c>
      <c r="O133" s="9">
        <f t="shared" si="209"/>
        <v>0.25312499999999999</v>
      </c>
      <c r="P133" s="9">
        <f t="shared" si="210"/>
        <v>0.30937500000000001</v>
      </c>
      <c r="Q133" s="9">
        <f>Q132/2</f>
        <v>0.28125</v>
      </c>
      <c r="R133" s="9">
        <f t="shared" si="211"/>
        <v>0.25312499999999999</v>
      </c>
      <c r="S133" s="9">
        <f t="shared" si="212"/>
        <v>0.30937500000000001</v>
      </c>
      <c r="T133" s="9">
        <f>T132/2</f>
        <v>0.28125</v>
      </c>
      <c r="U133" s="9">
        <f t="shared" si="213"/>
        <v>0.25312499999999999</v>
      </c>
      <c r="V133" s="9">
        <f t="shared" si="214"/>
        <v>0.30937500000000001</v>
      </c>
      <c r="W133" s="9">
        <f>W132/2</f>
        <v>0.28125</v>
      </c>
      <c r="X133" s="9">
        <f t="shared" si="215"/>
        <v>0.25312499999999999</v>
      </c>
      <c r="Y133" s="9">
        <f t="shared" si="216"/>
        <v>0.30937500000000001</v>
      </c>
      <c r="Z133" s="9">
        <f>Z132/2</f>
        <v>0.28125</v>
      </c>
      <c r="AA133" s="9">
        <f t="shared" si="217"/>
        <v>0.25312499999999999</v>
      </c>
      <c r="AB133" s="9">
        <f t="shared" si="218"/>
        <v>0.30937500000000001</v>
      </c>
    </row>
    <row r="134" spans="1:28" s="1" customFormat="1" x14ac:dyDescent="0.3">
      <c r="A134" s="3" t="s">
        <v>91</v>
      </c>
      <c r="B134" s="14" t="s">
        <v>60</v>
      </c>
      <c r="C134" s="16" t="s">
        <v>126</v>
      </c>
      <c r="D134" s="8" t="s">
        <v>133</v>
      </c>
      <c r="E134" s="8" t="s">
        <v>47</v>
      </c>
      <c r="F134" s="11" t="s">
        <v>32</v>
      </c>
      <c r="G134" s="3" t="s">
        <v>29</v>
      </c>
      <c r="H134" s="3" t="s">
        <v>135</v>
      </c>
      <c r="I134" s="3" t="s">
        <v>136</v>
      </c>
      <c r="J134" s="3" t="s">
        <v>25</v>
      </c>
      <c r="K134" s="9">
        <f>9/4</f>
        <v>2.25</v>
      </c>
      <c r="L134" s="9">
        <f t="shared" si="219"/>
        <v>2.0249999999999999</v>
      </c>
      <c r="M134" s="9">
        <f t="shared" si="220"/>
        <v>2.4750000000000001</v>
      </c>
      <c r="N134" s="9">
        <f>9/4</f>
        <v>2.25</v>
      </c>
      <c r="O134" s="9">
        <f t="shared" si="209"/>
        <v>2.0249999999999999</v>
      </c>
      <c r="P134" s="9">
        <f t="shared" si="210"/>
        <v>2.4750000000000001</v>
      </c>
      <c r="Q134" s="9">
        <f>9/4</f>
        <v>2.25</v>
      </c>
      <c r="R134" s="9">
        <f t="shared" si="211"/>
        <v>2.0249999999999999</v>
      </c>
      <c r="S134" s="9">
        <f t="shared" si="212"/>
        <v>2.4750000000000001</v>
      </c>
      <c r="T134" s="9">
        <f>9/4</f>
        <v>2.25</v>
      </c>
      <c r="U134" s="9">
        <f t="shared" si="213"/>
        <v>2.0249999999999999</v>
      </c>
      <c r="V134" s="9">
        <f t="shared" si="214"/>
        <v>2.4750000000000001</v>
      </c>
      <c r="W134" s="9">
        <f>9/4</f>
        <v>2.25</v>
      </c>
      <c r="X134" s="9">
        <f t="shared" si="215"/>
        <v>2.0249999999999999</v>
      </c>
      <c r="Y134" s="9">
        <f t="shared" si="216"/>
        <v>2.4750000000000001</v>
      </c>
      <c r="Z134" s="9">
        <f>9/4</f>
        <v>2.25</v>
      </c>
      <c r="AA134" s="9">
        <f t="shared" si="217"/>
        <v>2.0249999999999999</v>
      </c>
      <c r="AB134" s="9">
        <f t="shared" si="218"/>
        <v>2.4750000000000001</v>
      </c>
    </row>
    <row r="135" spans="1:28" s="1" customFormat="1" x14ac:dyDescent="0.3">
      <c r="A135" s="3" t="s">
        <v>91</v>
      </c>
      <c r="B135" s="14" t="s">
        <v>60</v>
      </c>
      <c r="C135" s="16" t="s">
        <v>128</v>
      </c>
      <c r="D135" s="8" t="s">
        <v>133</v>
      </c>
      <c r="E135" s="8" t="s">
        <v>47</v>
      </c>
      <c r="F135" s="11" t="s">
        <v>32</v>
      </c>
      <c r="G135" s="3" t="s">
        <v>29</v>
      </c>
      <c r="H135" s="3"/>
      <c r="I135" s="3" t="s">
        <v>124</v>
      </c>
      <c r="J135" s="3" t="s">
        <v>25</v>
      </c>
      <c r="K135" s="9">
        <f>K134/2</f>
        <v>1.125</v>
      </c>
      <c r="L135" s="9">
        <f t="shared" si="219"/>
        <v>1.0125</v>
      </c>
      <c r="M135" s="9">
        <f t="shared" si="220"/>
        <v>1.2375</v>
      </c>
      <c r="N135" s="9">
        <f>N134/2</f>
        <v>1.125</v>
      </c>
      <c r="O135" s="9">
        <f t="shared" si="209"/>
        <v>1.0125</v>
      </c>
      <c r="P135" s="9">
        <f t="shared" si="210"/>
        <v>1.2375</v>
      </c>
      <c r="Q135" s="9">
        <f>Q134/2</f>
        <v>1.125</v>
      </c>
      <c r="R135" s="9">
        <f t="shared" si="211"/>
        <v>1.0125</v>
      </c>
      <c r="S135" s="9">
        <f t="shared" si="212"/>
        <v>1.2375</v>
      </c>
      <c r="T135" s="9">
        <f>T134/2</f>
        <v>1.125</v>
      </c>
      <c r="U135" s="9">
        <f t="shared" si="213"/>
        <v>1.0125</v>
      </c>
      <c r="V135" s="9">
        <f t="shared" si="214"/>
        <v>1.2375</v>
      </c>
      <c r="W135" s="9">
        <f>W134/2</f>
        <v>1.125</v>
      </c>
      <c r="X135" s="9">
        <f t="shared" si="215"/>
        <v>1.0125</v>
      </c>
      <c r="Y135" s="9">
        <f t="shared" si="216"/>
        <v>1.2375</v>
      </c>
      <c r="Z135" s="9">
        <f>Z134/2</f>
        <v>1.125</v>
      </c>
      <c r="AA135" s="9">
        <f t="shared" si="217"/>
        <v>1.0125</v>
      </c>
      <c r="AB135" s="9">
        <f t="shared" si="218"/>
        <v>1.2375</v>
      </c>
    </row>
    <row r="136" spans="1:28" s="1" customFormat="1" x14ac:dyDescent="0.3">
      <c r="A136" s="3" t="s">
        <v>91</v>
      </c>
      <c r="B136" s="14" t="s">
        <v>60</v>
      </c>
      <c r="C136" s="16" t="s">
        <v>71</v>
      </c>
      <c r="D136" s="8" t="s">
        <v>133</v>
      </c>
      <c r="E136" s="8" t="s">
        <v>47</v>
      </c>
      <c r="F136" s="11" t="s">
        <v>32</v>
      </c>
      <c r="G136" s="3" t="s">
        <v>29</v>
      </c>
      <c r="H136" s="3"/>
      <c r="I136" s="3" t="s">
        <v>125</v>
      </c>
      <c r="J136" s="3" t="s">
        <v>25</v>
      </c>
      <c r="K136" s="9">
        <f>K135/2</f>
        <v>0.5625</v>
      </c>
      <c r="L136" s="9">
        <f t="shared" si="219"/>
        <v>0.50624999999999998</v>
      </c>
      <c r="M136" s="9">
        <f t="shared" si="220"/>
        <v>0.61875000000000002</v>
      </c>
      <c r="N136" s="9">
        <f>N135/2</f>
        <v>0.5625</v>
      </c>
      <c r="O136" s="9">
        <f t="shared" si="209"/>
        <v>0.50624999999999998</v>
      </c>
      <c r="P136" s="9">
        <f t="shared" si="210"/>
        <v>0.61875000000000002</v>
      </c>
      <c r="Q136" s="9">
        <f>Q135/2</f>
        <v>0.5625</v>
      </c>
      <c r="R136" s="9">
        <f t="shared" si="211"/>
        <v>0.50624999999999998</v>
      </c>
      <c r="S136" s="9">
        <f t="shared" si="212"/>
        <v>0.61875000000000002</v>
      </c>
      <c r="T136" s="9">
        <f>T135/2</f>
        <v>0.5625</v>
      </c>
      <c r="U136" s="9">
        <f t="shared" si="213"/>
        <v>0.50624999999999998</v>
      </c>
      <c r="V136" s="9">
        <f t="shared" si="214"/>
        <v>0.61875000000000002</v>
      </c>
      <c r="W136" s="9">
        <f>W135/2</f>
        <v>0.5625</v>
      </c>
      <c r="X136" s="9">
        <f t="shared" si="215"/>
        <v>0.50624999999999998</v>
      </c>
      <c r="Y136" s="9">
        <f t="shared" si="216"/>
        <v>0.61875000000000002</v>
      </c>
      <c r="Z136" s="9">
        <f>Z135/2</f>
        <v>0.5625</v>
      </c>
      <c r="AA136" s="9">
        <f t="shared" si="217"/>
        <v>0.50624999999999998</v>
      </c>
      <c r="AB136" s="9">
        <f t="shared" si="218"/>
        <v>0.61875000000000002</v>
      </c>
    </row>
    <row r="137" spans="1:28" s="1" customFormat="1" x14ac:dyDescent="0.3">
      <c r="A137" s="3" t="s">
        <v>91</v>
      </c>
      <c r="B137" s="14" t="s">
        <v>60</v>
      </c>
      <c r="C137" s="16" t="s">
        <v>126</v>
      </c>
      <c r="D137" s="8" t="s">
        <v>134</v>
      </c>
      <c r="E137" s="8" t="s">
        <v>47</v>
      </c>
      <c r="F137" s="11" t="s">
        <v>32</v>
      </c>
      <c r="G137" s="3" t="s">
        <v>29</v>
      </c>
      <c r="H137" s="3" t="s">
        <v>93</v>
      </c>
      <c r="I137" s="3"/>
      <c r="J137" s="3" t="s">
        <v>25</v>
      </c>
      <c r="K137" s="9">
        <f>4/4</f>
        <v>1</v>
      </c>
      <c r="L137" s="9">
        <f t="shared" si="219"/>
        <v>0.9</v>
      </c>
      <c r="M137" s="9">
        <f t="shared" si="220"/>
        <v>1.1000000000000001</v>
      </c>
      <c r="N137" s="9">
        <f>4/4</f>
        <v>1</v>
      </c>
      <c r="O137" s="9">
        <f t="shared" si="209"/>
        <v>0.9</v>
      </c>
      <c r="P137" s="9">
        <f t="shared" si="210"/>
        <v>1.1000000000000001</v>
      </c>
      <c r="Q137" s="9">
        <f>4/4</f>
        <v>1</v>
      </c>
      <c r="R137" s="9">
        <f t="shared" si="211"/>
        <v>0.9</v>
      </c>
      <c r="S137" s="9">
        <f t="shared" si="212"/>
        <v>1.1000000000000001</v>
      </c>
      <c r="T137" s="9">
        <f>4/4</f>
        <v>1</v>
      </c>
      <c r="U137" s="9">
        <f t="shared" si="213"/>
        <v>0.9</v>
      </c>
      <c r="V137" s="9">
        <f t="shared" si="214"/>
        <v>1.1000000000000001</v>
      </c>
      <c r="W137" s="9">
        <f>4/4</f>
        <v>1</v>
      </c>
      <c r="X137" s="9">
        <f t="shared" si="215"/>
        <v>0.9</v>
      </c>
      <c r="Y137" s="9">
        <f t="shared" si="216"/>
        <v>1.1000000000000001</v>
      </c>
      <c r="Z137" s="9">
        <f>4/4</f>
        <v>1</v>
      </c>
      <c r="AA137" s="9">
        <f t="shared" si="217"/>
        <v>0.9</v>
      </c>
      <c r="AB137" s="9">
        <f t="shared" si="218"/>
        <v>1.1000000000000001</v>
      </c>
    </row>
    <row r="138" spans="1:28" s="1" customFormat="1" x14ac:dyDescent="0.3">
      <c r="A138" s="3" t="s">
        <v>91</v>
      </c>
      <c r="B138" s="14" t="s">
        <v>60</v>
      </c>
      <c r="C138" s="16" t="s">
        <v>128</v>
      </c>
      <c r="D138" s="8" t="s">
        <v>134</v>
      </c>
      <c r="E138" s="8" t="s">
        <v>47</v>
      </c>
      <c r="F138" s="11" t="s">
        <v>32</v>
      </c>
      <c r="G138" s="3" t="s">
        <v>29</v>
      </c>
      <c r="H138" s="3"/>
      <c r="I138" s="3" t="s">
        <v>124</v>
      </c>
      <c r="J138" s="3" t="s">
        <v>25</v>
      </c>
      <c r="K138" s="9">
        <f>K137/2</f>
        <v>0.5</v>
      </c>
      <c r="L138" s="9">
        <f t="shared" si="219"/>
        <v>0.45</v>
      </c>
      <c r="M138" s="9">
        <f t="shared" si="220"/>
        <v>0.55000000000000004</v>
      </c>
      <c r="N138" s="9">
        <f>N137/2</f>
        <v>0.5</v>
      </c>
      <c r="O138" s="9">
        <f t="shared" si="209"/>
        <v>0.45</v>
      </c>
      <c r="P138" s="9">
        <f t="shared" si="210"/>
        <v>0.55000000000000004</v>
      </c>
      <c r="Q138" s="9">
        <f>Q137/2</f>
        <v>0.5</v>
      </c>
      <c r="R138" s="9">
        <f t="shared" si="211"/>
        <v>0.45</v>
      </c>
      <c r="S138" s="9">
        <f t="shared" si="212"/>
        <v>0.55000000000000004</v>
      </c>
      <c r="T138" s="9">
        <f>T137/2</f>
        <v>0.5</v>
      </c>
      <c r="U138" s="9">
        <f t="shared" si="213"/>
        <v>0.45</v>
      </c>
      <c r="V138" s="9">
        <f t="shared" si="214"/>
        <v>0.55000000000000004</v>
      </c>
      <c r="W138" s="9">
        <f>W137/2</f>
        <v>0.5</v>
      </c>
      <c r="X138" s="9">
        <f t="shared" si="215"/>
        <v>0.45</v>
      </c>
      <c r="Y138" s="9">
        <f t="shared" si="216"/>
        <v>0.55000000000000004</v>
      </c>
      <c r="Z138" s="9">
        <f>Z137/2</f>
        <v>0.5</v>
      </c>
      <c r="AA138" s="9">
        <f t="shared" si="217"/>
        <v>0.45</v>
      </c>
      <c r="AB138" s="9">
        <f t="shared" si="218"/>
        <v>0.55000000000000004</v>
      </c>
    </row>
    <row r="139" spans="1:28" s="1" customFormat="1" x14ac:dyDescent="0.3">
      <c r="A139" s="3" t="s">
        <v>91</v>
      </c>
      <c r="B139" s="14" t="s">
        <v>60</v>
      </c>
      <c r="C139" s="16" t="s">
        <v>71</v>
      </c>
      <c r="D139" s="8" t="s">
        <v>134</v>
      </c>
      <c r="E139" s="8" t="s">
        <v>47</v>
      </c>
      <c r="F139" s="11" t="s">
        <v>32</v>
      </c>
      <c r="G139" s="3" t="s">
        <v>29</v>
      </c>
      <c r="H139" s="3"/>
      <c r="I139" s="3" t="s">
        <v>125</v>
      </c>
      <c r="J139" s="3" t="s">
        <v>25</v>
      </c>
      <c r="K139" s="9">
        <f>K138/2</f>
        <v>0.25</v>
      </c>
      <c r="L139" s="9">
        <f t="shared" si="219"/>
        <v>0.22500000000000001</v>
      </c>
      <c r="M139" s="9">
        <f t="shared" si="220"/>
        <v>0.27500000000000002</v>
      </c>
      <c r="N139" s="9">
        <f>N138/2</f>
        <v>0.25</v>
      </c>
      <c r="O139" s="9">
        <f t="shared" si="209"/>
        <v>0.22500000000000001</v>
      </c>
      <c r="P139" s="9">
        <f t="shared" si="210"/>
        <v>0.27500000000000002</v>
      </c>
      <c r="Q139" s="9">
        <f>Q138/2</f>
        <v>0.25</v>
      </c>
      <c r="R139" s="9">
        <f t="shared" si="211"/>
        <v>0.22500000000000001</v>
      </c>
      <c r="S139" s="9">
        <f t="shared" si="212"/>
        <v>0.27500000000000002</v>
      </c>
      <c r="T139" s="9">
        <f>T138/2</f>
        <v>0.25</v>
      </c>
      <c r="U139" s="9">
        <f t="shared" si="213"/>
        <v>0.22500000000000001</v>
      </c>
      <c r="V139" s="9">
        <f t="shared" si="214"/>
        <v>0.27500000000000002</v>
      </c>
      <c r="W139" s="9">
        <f>W138/2</f>
        <v>0.25</v>
      </c>
      <c r="X139" s="9">
        <f t="shared" si="215"/>
        <v>0.22500000000000001</v>
      </c>
      <c r="Y139" s="9">
        <f t="shared" si="216"/>
        <v>0.27500000000000002</v>
      </c>
      <c r="Z139" s="9">
        <f>Z138/2</f>
        <v>0.25</v>
      </c>
      <c r="AA139" s="9">
        <f t="shared" si="217"/>
        <v>0.22500000000000001</v>
      </c>
      <c r="AB139" s="9">
        <f t="shared" si="218"/>
        <v>0.27500000000000002</v>
      </c>
    </row>
    <row r="140" spans="1:28" s="16" customFormat="1" x14ac:dyDescent="0.3">
      <c r="A140" s="16" t="s">
        <v>17</v>
      </c>
      <c r="B140" s="3" t="s">
        <v>82</v>
      </c>
      <c r="C140" s="16" t="s">
        <v>15</v>
      </c>
      <c r="D140" s="16" t="s">
        <v>137</v>
      </c>
      <c r="E140" s="16" t="s">
        <v>138</v>
      </c>
      <c r="F140" s="3" t="s">
        <v>30</v>
      </c>
      <c r="G140" s="3" t="s">
        <v>30</v>
      </c>
      <c r="H140" s="3"/>
      <c r="I140" s="3"/>
      <c r="J140" s="16" t="s">
        <v>39</v>
      </c>
      <c r="K140" s="16">
        <v>1</v>
      </c>
      <c r="N140" s="16">
        <v>1</v>
      </c>
      <c r="O140" s="9"/>
      <c r="P140" s="9"/>
      <c r="Q140" s="16">
        <v>1</v>
      </c>
      <c r="R140" s="9"/>
      <c r="S140" s="9"/>
      <c r="T140" s="16">
        <v>1</v>
      </c>
      <c r="U140" s="9"/>
      <c r="V140" s="9"/>
      <c r="W140" s="16">
        <v>1</v>
      </c>
      <c r="X140" s="9"/>
      <c r="Y140" s="9"/>
      <c r="Z140" s="16">
        <v>1</v>
      </c>
      <c r="AA140" s="9"/>
      <c r="AB140" s="9"/>
    </row>
    <row r="141" spans="1:28" s="16" customFormat="1" x14ac:dyDescent="0.3">
      <c r="A141" s="16" t="s">
        <v>17</v>
      </c>
      <c r="B141" s="3" t="s">
        <v>82</v>
      </c>
      <c r="C141" s="16" t="s">
        <v>15</v>
      </c>
      <c r="D141" s="16" t="s">
        <v>139</v>
      </c>
      <c r="E141" s="16" t="s">
        <v>138</v>
      </c>
      <c r="F141" s="3" t="s">
        <v>30</v>
      </c>
      <c r="G141" s="3" t="s">
        <v>29</v>
      </c>
      <c r="H141" s="3"/>
      <c r="I141" s="3"/>
      <c r="J141" s="3" t="s">
        <v>25</v>
      </c>
      <c r="K141" s="16">
        <v>0.7</v>
      </c>
      <c r="L141" s="9">
        <f t="shared" ref="L141:L142" si="221">K141*0.9</f>
        <v>0.63</v>
      </c>
      <c r="M141" s="9">
        <f t="shared" ref="M141:M142" si="222">K141*1.1</f>
        <v>0.77</v>
      </c>
      <c r="N141" s="16">
        <v>0.7</v>
      </c>
      <c r="O141" s="9">
        <f t="shared" si="209"/>
        <v>0.63</v>
      </c>
      <c r="P141" s="9">
        <f t="shared" si="210"/>
        <v>0.77</v>
      </c>
      <c r="Q141" s="16">
        <v>0.7</v>
      </c>
      <c r="R141" s="9">
        <f t="shared" si="211"/>
        <v>0.63</v>
      </c>
      <c r="S141" s="9">
        <f t="shared" si="212"/>
        <v>0.77</v>
      </c>
      <c r="T141" s="16">
        <v>0.68</v>
      </c>
      <c r="U141" s="9">
        <f t="shared" si="213"/>
        <v>0.6120000000000001</v>
      </c>
      <c r="V141" s="9">
        <f t="shared" si="214"/>
        <v>0.74800000000000011</v>
      </c>
      <c r="W141" s="16">
        <v>0.65</v>
      </c>
      <c r="X141" s="9">
        <f t="shared" si="215"/>
        <v>0.58500000000000008</v>
      </c>
      <c r="Y141" s="9">
        <f t="shared" si="216"/>
        <v>0.71500000000000008</v>
      </c>
      <c r="Z141" s="16">
        <v>0.6</v>
      </c>
      <c r="AA141" s="9">
        <f t="shared" si="217"/>
        <v>0.54</v>
      </c>
      <c r="AB141" s="9">
        <f t="shared" si="218"/>
        <v>0.66</v>
      </c>
    </row>
    <row r="142" spans="1:28" s="16" customFormat="1" x14ac:dyDescent="0.3">
      <c r="A142" s="16" t="s">
        <v>17</v>
      </c>
      <c r="B142" s="3" t="s">
        <v>60</v>
      </c>
      <c r="C142" s="16" t="s">
        <v>15</v>
      </c>
      <c r="D142" s="16" t="s">
        <v>140</v>
      </c>
      <c r="E142" s="16" t="s">
        <v>138</v>
      </c>
      <c r="F142" s="3" t="s">
        <v>30</v>
      </c>
      <c r="G142" s="3" t="s">
        <v>29</v>
      </c>
      <c r="H142" s="3"/>
      <c r="I142" s="3"/>
      <c r="J142" s="3" t="s">
        <v>25</v>
      </c>
      <c r="K142" s="16">
        <v>0.5</v>
      </c>
      <c r="L142" s="9">
        <f t="shared" si="221"/>
        <v>0.45</v>
      </c>
      <c r="M142" s="9">
        <f t="shared" si="222"/>
        <v>0.55000000000000004</v>
      </c>
      <c r="N142" s="16">
        <v>0.5</v>
      </c>
      <c r="O142" s="9">
        <f t="shared" si="209"/>
        <v>0.45</v>
      </c>
      <c r="P142" s="9">
        <f t="shared" si="210"/>
        <v>0.55000000000000004</v>
      </c>
      <c r="Q142" s="16">
        <v>0.5</v>
      </c>
      <c r="R142" s="9">
        <f t="shared" si="211"/>
        <v>0.45</v>
      </c>
      <c r="S142" s="9">
        <f t="shared" si="212"/>
        <v>0.55000000000000004</v>
      </c>
      <c r="T142" s="16">
        <v>0.5</v>
      </c>
      <c r="U142" s="9">
        <f t="shared" si="213"/>
        <v>0.45</v>
      </c>
      <c r="V142" s="9">
        <f t="shared" si="214"/>
        <v>0.55000000000000004</v>
      </c>
      <c r="W142" s="16">
        <v>0.5</v>
      </c>
      <c r="X142" s="9">
        <f t="shared" si="215"/>
        <v>0.45</v>
      </c>
      <c r="Y142" s="9">
        <f t="shared" si="216"/>
        <v>0.55000000000000004</v>
      </c>
      <c r="Z142" s="16">
        <v>0.5</v>
      </c>
      <c r="AA142" s="9">
        <f t="shared" si="217"/>
        <v>0.45</v>
      </c>
      <c r="AB142" s="9">
        <f t="shared" si="218"/>
        <v>0.55000000000000004</v>
      </c>
    </row>
  </sheetData>
  <autoFilter ref="A2:AB130" xr:uid="{00000000-0009-0000-0000-000000000000}"/>
  <phoneticPr fontId="9" type="noConversion"/>
  <hyperlinks>
    <hyperlink ref="H106" r:id="rId1" xr:uid="{82957239-85DF-4E5A-B244-17528DDC74E8}"/>
    <hyperlink ref="H110" r:id="rId2" xr:uid="{3367007B-51BC-44E3-9151-613DDC7B9CA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parameters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 Brian</dc:creator>
  <cp:lastModifiedBy>Romain Sacchi</cp:lastModifiedBy>
  <cp:lastPrinted>2018-04-03T10:01:03Z</cp:lastPrinted>
  <dcterms:created xsi:type="dcterms:W3CDTF">2015-02-02T14:11:12Z</dcterms:created>
  <dcterms:modified xsi:type="dcterms:W3CDTF">2021-09-06T16:21:00Z</dcterms:modified>
</cp:coreProperties>
</file>