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sse\Documents\git\SmokeMachine\"/>
    </mc:Choice>
  </mc:AlternateContent>
  <xr:revisionPtr revIDLastSave="0" documentId="13_ncr:1_{45A9E7D9-25D7-4ED1-8BBC-6C245D4413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5" r:id="rId1"/>
    <sheet name="calcs" sheetId="4" r:id="rId2"/>
    <sheet name="Sheet1" sheetId="6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Y37" i="6" l="1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W37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R37" i="6"/>
  <c r="W36" i="6"/>
  <c r="R36" i="6"/>
  <c r="W35" i="6"/>
  <c r="R35" i="6"/>
  <c r="W34" i="6"/>
  <c r="R34" i="6"/>
  <c r="W33" i="6"/>
  <c r="R33" i="6"/>
  <c r="W32" i="6"/>
  <c r="R32" i="6"/>
  <c r="W31" i="6"/>
  <c r="R31" i="6"/>
  <c r="W30" i="6"/>
  <c r="R30" i="6"/>
  <c r="W29" i="6"/>
  <c r="R29" i="6"/>
  <c r="W28" i="6"/>
  <c r="R28" i="6"/>
  <c r="W27" i="6"/>
  <c r="R27" i="6"/>
  <c r="W26" i="6"/>
  <c r="R26" i="6"/>
  <c r="W25" i="6"/>
  <c r="R25" i="6"/>
  <c r="W24" i="6"/>
  <c r="R24" i="6"/>
  <c r="W23" i="6"/>
  <c r="R23" i="6"/>
  <c r="W22" i="6"/>
  <c r="R22" i="6"/>
  <c r="W21" i="6"/>
  <c r="R21" i="6"/>
  <c r="W20" i="6"/>
  <c r="R20" i="6"/>
  <c r="W19" i="6"/>
  <c r="R19" i="6"/>
  <c r="W18" i="6"/>
  <c r="R18" i="6"/>
  <c r="W17" i="6"/>
  <c r="R17" i="6"/>
  <c r="W16" i="6"/>
  <c r="R16" i="6"/>
  <c r="W15" i="6"/>
  <c r="R15" i="6"/>
  <c r="W14" i="6"/>
  <c r="R14" i="6"/>
  <c r="W13" i="6"/>
  <c r="R13" i="6"/>
  <c r="W12" i="6"/>
  <c r="R12" i="6"/>
  <c r="W11" i="6"/>
  <c r="R11" i="6"/>
  <c r="W10" i="6"/>
  <c r="R10" i="6"/>
  <c r="W9" i="6"/>
  <c r="R9" i="6"/>
  <c r="W8" i="6"/>
  <c r="R8" i="6"/>
  <c r="W7" i="6"/>
  <c r="R7" i="6"/>
  <c r="E37" i="6"/>
  <c r="E33" i="6"/>
  <c r="E36" i="6"/>
  <c r="E32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M37" i="6"/>
  <c r="O37" i="6"/>
  <c r="M36" i="6"/>
  <c r="O36" i="6"/>
  <c r="M35" i="6"/>
  <c r="O35" i="6"/>
  <c r="M34" i="6"/>
  <c r="O34" i="6"/>
  <c r="M33" i="6"/>
  <c r="O33" i="6"/>
  <c r="M32" i="6"/>
  <c r="O32" i="6"/>
  <c r="M31" i="6"/>
  <c r="O31" i="6"/>
  <c r="M30" i="6"/>
  <c r="O30" i="6"/>
  <c r="M29" i="6"/>
  <c r="O29" i="6"/>
  <c r="M28" i="6"/>
  <c r="O28" i="6"/>
  <c r="M27" i="6"/>
  <c r="O27" i="6"/>
  <c r="M26" i="6"/>
  <c r="O26" i="6"/>
  <c r="M25" i="6"/>
  <c r="O25" i="6"/>
  <c r="M24" i="6"/>
  <c r="O24" i="6"/>
  <c r="M23" i="6"/>
  <c r="O23" i="6"/>
  <c r="M22" i="6"/>
  <c r="O22" i="6"/>
  <c r="M21" i="6"/>
  <c r="O21" i="6"/>
  <c r="M20" i="6"/>
  <c r="O20" i="6"/>
  <c r="M19" i="6"/>
  <c r="O19" i="6"/>
  <c r="M18" i="6"/>
  <c r="O18" i="6"/>
  <c r="M17" i="6"/>
  <c r="O17" i="6"/>
  <c r="M16" i="6"/>
  <c r="O16" i="6"/>
  <c r="M15" i="6"/>
  <c r="O15" i="6"/>
  <c r="M14" i="6"/>
  <c r="O14" i="6"/>
  <c r="M13" i="6"/>
  <c r="O13" i="6"/>
  <c r="M12" i="6"/>
  <c r="O12" i="6"/>
  <c r="M11" i="6"/>
  <c r="O11" i="6"/>
  <c r="M10" i="6"/>
  <c r="O10" i="6"/>
  <c r="M9" i="6"/>
  <c r="O9" i="6"/>
  <c r="M8" i="6"/>
  <c r="O8" i="6"/>
  <c r="M7" i="6"/>
  <c r="O7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F2" i="4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8" i="6"/>
  <c r="G7" i="6"/>
  <c r="E29" i="6"/>
  <c r="E25" i="6"/>
  <c r="E13" i="6"/>
  <c r="E28" i="6"/>
  <c r="E24" i="6"/>
  <c r="B21" i="6"/>
  <c r="B20" i="6"/>
  <c r="B22" i="6"/>
  <c r="B30" i="6"/>
  <c r="B29" i="6"/>
  <c r="B31" i="6"/>
  <c r="B13" i="6"/>
  <c r="B12" i="6"/>
  <c r="H4" i="5"/>
  <c r="H5" i="5"/>
  <c r="H8" i="5"/>
  <c r="H1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E32" i="4"/>
  <c r="B17" i="4"/>
  <c r="B19" i="4"/>
  <c r="B18" i="4"/>
  <c r="E2" i="4"/>
  <c r="B11" i="4"/>
  <c r="B13" i="4"/>
  <c r="B12" i="4"/>
  <c r="D33" i="4"/>
  <c r="D34" i="4"/>
  <c r="D35" i="4"/>
  <c r="D36" i="4"/>
  <c r="D37" i="4"/>
  <c r="D38" i="4"/>
  <c r="D39" i="4"/>
  <c r="D40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40" i="4"/>
  <c r="E39" i="4"/>
  <c r="E38" i="4"/>
  <c r="E37" i="4"/>
  <c r="E36" i="4"/>
  <c r="E35" i="4"/>
  <c r="E34" i="4"/>
  <c r="E3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<sst xmlns="http://schemas.openxmlformats.org/spreadsheetml/2006/main" count="103" uniqueCount="67">
  <si>
    <t>T</t>
  </si>
  <si>
    <t>R</t>
  </si>
  <si>
    <t>a</t>
  </si>
  <si>
    <t>b</t>
  </si>
  <si>
    <t>R0</t>
  </si>
  <si>
    <t>Rlin</t>
  </si>
  <si>
    <t>Min temp</t>
  </si>
  <si>
    <t>Rt</t>
  </si>
  <si>
    <t>Rpot_min</t>
  </si>
  <si>
    <t>Rpot_max</t>
  </si>
  <si>
    <t>Roffset</t>
  </si>
  <si>
    <t>Max temp</t>
  </si>
  <si>
    <t>Vout_min</t>
  </si>
  <si>
    <t>Vout_max</t>
  </si>
  <si>
    <t>https://www.digikey.com.au/en/products/detail/te-connectivity-measurement-specialties/NB-PTCO-190/13916731</t>
  </si>
  <si>
    <t>Part</t>
  </si>
  <si>
    <t>Digikey-PN</t>
  </si>
  <si>
    <t>RTD-thermistor</t>
  </si>
  <si>
    <t>223-NB-PTCO-190-ND</t>
  </si>
  <si>
    <t>490-2874-ND</t>
  </si>
  <si>
    <t>1k Trimpot</t>
  </si>
  <si>
    <t>Transistor Power</t>
  </si>
  <si>
    <t>Rds (mOhm)</t>
  </si>
  <si>
    <t>Ids (A)</t>
  </si>
  <si>
    <t>Vds (V)</t>
  </si>
  <si>
    <t>Power (W)</t>
  </si>
  <si>
    <t>Rth J-&gt;A (C/W)</t>
  </si>
  <si>
    <t>Tdelta (C)</t>
  </si>
  <si>
    <t>Tjunction (C)</t>
  </si>
  <si>
    <t>Tambient (C)</t>
  </si>
  <si>
    <t>Power mosfet</t>
  </si>
  <si>
    <t>4822-G30N02T-ND</t>
  </si>
  <si>
    <t>Dual AND gate</t>
  </si>
  <si>
    <t>1727-5969-1-ND</t>
  </si>
  <si>
    <t>Comparator</t>
  </si>
  <si>
    <t>497-1593-1-ND</t>
  </si>
  <si>
    <t>Inverter</t>
  </si>
  <si>
    <t>74AHCT1G14SE-7DICT-ND</t>
  </si>
  <si>
    <t>heat sink</t>
  </si>
  <si>
    <t>R5</t>
  </si>
  <si>
    <t>RV2</t>
  </si>
  <si>
    <t>V2_min</t>
  </si>
  <si>
    <t>V2_max</t>
  </si>
  <si>
    <t>Vsupply</t>
  </si>
  <si>
    <t>TH2_min</t>
  </si>
  <si>
    <t>TH2_max</t>
  </si>
  <si>
    <t>R4</t>
  </si>
  <si>
    <t>V3_min</t>
  </si>
  <si>
    <t>V3_max</t>
  </si>
  <si>
    <t>Vrange</t>
  </si>
  <si>
    <t>TH2 Top</t>
  </si>
  <si>
    <t>TH2 Bot</t>
  </si>
  <si>
    <t>Vset</t>
  </si>
  <si>
    <t>R1</t>
  </si>
  <si>
    <t>R2</t>
  </si>
  <si>
    <t>RV1_max</t>
  </si>
  <si>
    <t>Rs</t>
  </si>
  <si>
    <t>TH1_min</t>
  </si>
  <si>
    <t>TH1_max</t>
  </si>
  <si>
    <t>V3</t>
  </si>
  <si>
    <t>at MIN-temp</t>
  </si>
  <si>
    <t>Rp</t>
  </si>
  <si>
    <t>at MAX-temp</t>
  </si>
  <si>
    <t>0-&gt;300 deg, pot min</t>
  </si>
  <si>
    <t>Rth</t>
  </si>
  <si>
    <t>Rpot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</si>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</sst>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2" fillId="0" borderId="0" xfId="1"/>
    <xf numFmtId="0" fontId="0" fillId="3" borderId="3" xfId="0" applyFill="1" applyBorder="1"/>
    <xf numFmtId="0" fontId="1" fillId="0" borderId="4" xfId="0" applyFont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7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3" xfId="0" applyBorder="1"/>
    <xf numFmtId="0" fontId="0" fillId="0" borderId="6" xfId="0" applyBorder="1"/>
    <xf numFmtId="0" fontId="0" fillId="4" borderId="0" xfId="0" applyFill="1"/>
    <xf numFmtId="0" fontId="0" fillId="3" borderId="2" xfId="0" applyFill="1" applyBorder="1"/>
    <xf numFmtId="0" fontId="0" fillId="3" borderId="8" xfId="0" applyFill="1" applyBorder="1"/>
    <xf numFmtId="0" fontId="0" fillId="0" borderId="8" xfId="0" applyBorder="1"/>
    <xf numFmtId="0" fontId="1" fillId="0" borderId="3" xfId="0" applyFont="1" applyBorder="1"/>
    <xf numFmtId="2" fontId="1" fillId="0" borderId="9" xfId="0" applyNumberFormat="1" applyFont="1" applyBorder="1"/>
    <xf numFmtId="2" fontId="1" fillId="0" borderId="8" xfId="0" applyNumberFormat="1" applyFont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/>
    <xf numFmtId="0" fontId="0" fillId="0" borderId="4" xfId="0" applyBorder="1"/>
    <xf numFmtId="11" fontId="0" fillId="3" borderId="2" xfId="0" applyNumberFormat="1" applyFill="1" applyBorder="1"/>
    <xf numFmtId="11" fontId="0" fillId="3" borderId="8" xfId="0" applyNumberFormat="1" applyFill="1" applyBorder="1"/>
    <xf numFmtId="0" fontId="0" fillId="3" borderId="4" xfId="0" applyFill="1" applyBorder="1"/>
    <xf numFmtId="0" fontId="0" fillId="3" borderId="9" xfId="0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calcs!$D$2:$D$40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calcs!$E$2:$E$40</c:f>
              <c:numCache>
                <c:formatCode>0</c:formatCode>
                <c:ptCount val="39"/>
                <c:pt idx="0">
                  <c:v>1000</c:v>
                </c:pt>
                <c:pt idx="1">
                  <c:v>1039.0252499999999</c:v>
                </c:pt>
                <c:pt idx="2">
                  <c:v>1077.9349999999999</c:v>
                </c:pt>
                <c:pt idx="3">
                  <c:v>1116.7292499999999</c:v>
                </c:pt>
                <c:pt idx="4">
                  <c:v>1155.4079999999999</c:v>
                </c:pt>
                <c:pt idx="5">
                  <c:v>1193.9712500000001</c:v>
                </c:pt>
                <c:pt idx="6">
                  <c:v>1232.4189999999999</c:v>
                </c:pt>
                <c:pt idx="7">
                  <c:v>1270.75125</c:v>
                </c:pt>
                <c:pt idx="8">
                  <c:v>1308.9680000000001</c:v>
                </c:pt>
                <c:pt idx="9">
                  <c:v>1347.06925</c:v>
                </c:pt>
                <c:pt idx="10">
                  <c:v>1385.0549999999998</c:v>
                </c:pt>
                <c:pt idx="11">
                  <c:v>1422.92525</c:v>
                </c:pt>
                <c:pt idx="12">
                  <c:v>1460.68</c:v>
                </c:pt>
                <c:pt idx="13">
                  <c:v>1498.31925</c:v>
                </c:pt>
                <c:pt idx="14">
                  <c:v>1535.8430000000001</c:v>
                </c:pt>
                <c:pt idx="15">
                  <c:v>1573.25125</c:v>
                </c:pt>
                <c:pt idx="16">
                  <c:v>1610.5440000000001</c:v>
                </c:pt>
                <c:pt idx="17">
                  <c:v>1647.7212499999998</c:v>
                </c:pt>
                <c:pt idx="18">
                  <c:v>1684.7830000000001</c:v>
                </c:pt>
                <c:pt idx="19">
                  <c:v>1721.7292500000001</c:v>
                </c:pt>
                <c:pt idx="20">
                  <c:v>1758.5600000000002</c:v>
                </c:pt>
                <c:pt idx="21">
                  <c:v>1795.2752499999999</c:v>
                </c:pt>
                <c:pt idx="22">
                  <c:v>1831.875</c:v>
                </c:pt>
                <c:pt idx="23">
                  <c:v>1868.35925</c:v>
                </c:pt>
                <c:pt idx="24">
                  <c:v>1904.7280000000001</c:v>
                </c:pt>
                <c:pt idx="25">
                  <c:v>1940.98125</c:v>
                </c:pt>
                <c:pt idx="26">
                  <c:v>1977.1189999999999</c:v>
                </c:pt>
                <c:pt idx="27">
                  <c:v>2013.1412499999999</c:v>
                </c:pt>
                <c:pt idx="28">
                  <c:v>2049.0480000000002</c:v>
                </c:pt>
                <c:pt idx="29">
                  <c:v>2084.83925</c:v>
                </c:pt>
                <c:pt idx="30">
                  <c:v>2120.5149999999999</c:v>
                </c:pt>
                <c:pt idx="31">
                  <c:v>2156.0752500000003</c:v>
                </c:pt>
                <c:pt idx="32">
                  <c:v>2191.52</c:v>
                </c:pt>
                <c:pt idx="33">
                  <c:v>2226.8492499999998</c:v>
                </c:pt>
                <c:pt idx="34">
                  <c:v>2262.0630000000001</c:v>
                </c:pt>
                <c:pt idx="35">
                  <c:v>2297.1612499999997</c:v>
                </c:pt>
                <c:pt idx="36">
                  <c:v>2332.1439999999998</c:v>
                </c:pt>
                <c:pt idx="37">
                  <c:v>2367.01125</c:v>
                </c:pt>
                <c:pt idx="38">
                  <c:v>2401.7629999999999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8-437B-8EA9-739A7B1DBE0E}"/>
            </c:ext>
          </c:extLst>
        </c:ser>
        <c:ser>
          <c:idx val="1"/>
          <c:order val="1"/>
          <c:tx>
            <c:v>Linear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calcs!$D$2:$D$40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calcs!$F$2:$F$40</c:f>
              <c:numCache>
                <c:formatCode>0</c:formatCode>
                <c:ptCount val="39"/>
                <c:pt idx="0">
                  <c:v>1000</c:v>
                </c:pt>
                <c:pt idx="1">
                  <c:v>1039.0830000000001</c:v>
                </c:pt>
                <c:pt idx="2">
                  <c:v>1078.1659999999999</c:v>
                </c:pt>
                <c:pt idx="3">
                  <c:v>1117.249</c:v>
                </c:pt>
                <c:pt idx="4">
                  <c:v>1156.3319999999999</c:v>
                </c:pt>
                <c:pt idx="5">
                  <c:v>1195.4150000000002</c:v>
                </c:pt>
                <c:pt idx="6">
                  <c:v>1234.4979999999998</c:v>
                </c:pt>
                <c:pt idx="7">
                  <c:v>1273.5810000000001</c:v>
                </c:pt>
                <c:pt idx="8">
                  <c:v>1312.664</c:v>
                </c:pt>
                <c:pt idx="9">
                  <c:v>1351.7470000000001</c:v>
                </c:pt>
                <c:pt idx="10">
                  <c:v>1390.83</c:v>
                </c:pt>
                <c:pt idx="11">
                  <c:v>1429.913</c:v>
                </c:pt>
                <c:pt idx="12">
                  <c:v>1468.9959999999999</c:v>
                </c:pt>
                <c:pt idx="13">
                  <c:v>1508.079</c:v>
                </c:pt>
                <c:pt idx="14">
                  <c:v>1547.1620000000003</c:v>
                </c:pt>
                <c:pt idx="15">
                  <c:v>1586.2449999999999</c:v>
                </c:pt>
                <c:pt idx="16">
                  <c:v>1625.3280000000002</c:v>
                </c:pt>
                <c:pt idx="17">
                  <c:v>1664.4109999999998</c:v>
                </c:pt>
                <c:pt idx="18">
                  <c:v>1703.4940000000001</c:v>
                </c:pt>
                <c:pt idx="19">
                  <c:v>1742.577</c:v>
                </c:pt>
                <c:pt idx="20">
                  <c:v>1781.66</c:v>
                </c:pt>
                <c:pt idx="21">
                  <c:v>1820.7429999999999</c:v>
                </c:pt>
                <c:pt idx="22">
                  <c:v>1859.826</c:v>
                </c:pt>
                <c:pt idx="23">
                  <c:v>1898.9089999999999</c:v>
                </c:pt>
                <c:pt idx="24">
                  <c:v>1937.992</c:v>
                </c:pt>
                <c:pt idx="25">
                  <c:v>1977.075</c:v>
                </c:pt>
                <c:pt idx="26">
                  <c:v>2016.1579999999999</c:v>
                </c:pt>
                <c:pt idx="27">
                  <c:v>2055.241</c:v>
                </c:pt>
                <c:pt idx="28">
                  <c:v>2094.3240000000005</c:v>
                </c:pt>
                <c:pt idx="29">
                  <c:v>2133.4070000000002</c:v>
                </c:pt>
                <c:pt idx="30">
                  <c:v>2172.4899999999998</c:v>
                </c:pt>
                <c:pt idx="31">
                  <c:v>2211.5729999999999</c:v>
                </c:pt>
                <c:pt idx="32">
                  <c:v>2250.6560000000004</c:v>
                </c:pt>
                <c:pt idx="33">
                  <c:v>2289.739</c:v>
                </c:pt>
                <c:pt idx="34">
                  <c:v>2328.8219999999997</c:v>
                </c:pt>
                <c:pt idx="35">
                  <c:v>2367.9049999999997</c:v>
                </c:pt>
                <c:pt idx="36">
                  <c:v>2406.9880000000003</c:v>
                </c:pt>
                <c:pt idx="37">
                  <c:v>2446.0709999999999</c:v>
                </c:pt>
                <c:pt idx="38">
                  <c:v>2485.154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8-437B-8EA9-739A7B1DB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42495"/>
        <c:axId val="2051658783"/>
      </c:scatterChart>
      <c:valAx>
        <c:axId val="15802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58783"/>
        <c:crosses val="autoZero"/>
        <c:crossBetween val="midCat"/>
      </c:valAx>
      <c:valAx>
        <c:axId val="205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123826</xdr:rowOff>
    </xdr:from>
    <xdr:to>
      <xdr:col>15</xdr:col>
      <xdr:colOff>476250</xdr:colOff>
      <xdr:row>31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CA0BE-C76E-8BCC-0174-7F93D7491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228600</xdr:colOff>
      <xdr:row>3</xdr:row>
      <xdr:rowOff>5898</xdr:rowOff>
    </xdr:from>
    <xdr:to>
      <xdr:col>31</xdr:col>
      <xdr:colOff>85725</xdr:colOff>
      <xdr:row>18</xdr:row>
      <xdr:rowOff>113660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AC69E-59A6-F6A9-0441-4F7B0E13B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06775" y="501198"/>
          <a:ext cx="2905125" cy="2565212"/>
        </a:xfrm>
        <a:prstGeom prst="rect">
          <a:avLst/>
        </a:prstGeom>
      </xdr:spPr>
    </xdr:pic>
    <xdr:clientData/>
  </xdr:twoCellAnchor>
  <xdr:twoCellAnchor editAs="oneCell">
    <xdr:from>
      <xdr:col>26</xdr:col>
      <xdr:colOff>390524</xdr:colOff>
      <xdr:row>20</xdr:row>
      <xdr:rowOff>42861</xdr:rowOff>
    </xdr:from>
    <xdr:to>
      <xdr:col>31</xdr:col>
      <xdr:colOff>551647</xdr:colOff>
      <xdr:row>41</xdr:row>
      <xdr:rowOff>151514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1A9B78-7279-1FD8-B7D9-659CD6106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68699" y="3319461"/>
          <a:ext cx="3209123" cy="3537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igikey.com.au/en/products/detail/te-connectivity-measurement-specialties/NB-PTCO-190/139167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A7F7-2942-4BA4-B4A3-2BEFBE6381E4}">
  <dimension ref="A1:I11"/>
  <sheetViews>
    <sheetView tabSelected="1" workbookViewId="0">
      <selection activeCell="B5" sqref="B5"/>
    </sheetView>
  </sheetViews>
  <sheetFormatPr defaultRowHeight="12.75" x14ac:dyDescent="0.2"/>
  <cols>
    <col min="1" max="1" width="14.7109375" customWidth="1"/>
    <col min="2" max="2" width="29.7109375" bestFit="1" customWidth="1"/>
    <col min="7" max="7" width="14.85546875" bestFit="1" customWidth="1"/>
  </cols>
  <sheetData>
    <row r="1" spans="1:9" ht="13.5" thickBot="1" x14ac:dyDescent="0.25">
      <c r="A1" s="1" t="s">
        <v>15</v>
      </c>
      <c r="B1" s="1" t="s">
        <v>16</v>
      </c>
      <c r="F1" s="17"/>
      <c r="G1" s="35" t="s">
        <v>21</v>
      </c>
      <c r="H1" s="36"/>
      <c r="I1" s="17"/>
    </row>
    <row r="2" spans="1:9" x14ac:dyDescent="0.2">
      <c r="A2" t="s">
        <v>17</v>
      </c>
      <c r="B2" t="s">
        <v>18</v>
      </c>
      <c r="F2" s="17"/>
      <c r="G2" s="9" t="s">
        <v>22</v>
      </c>
      <c r="H2" s="10">
        <v>13</v>
      </c>
      <c r="I2" s="17"/>
    </row>
    <row r="3" spans="1:9" ht="13.5" thickBot="1" x14ac:dyDescent="0.25">
      <c r="A3" t="s">
        <v>20</v>
      </c>
      <c r="B3" t="s">
        <v>19</v>
      </c>
      <c r="F3" s="17"/>
      <c r="G3" s="7" t="s">
        <v>23</v>
      </c>
      <c r="H3" s="11">
        <v>10</v>
      </c>
      <c r="I3" s="17"/>
    </row>
    <row r="4" spans="1:9" x14ac:dyDescent="0.2">
      <c r="A4" t="s">
        <v>30</v>
      </c>
      <c r="B4" t="s">
        <v>31</v>
      </c>
      <c r="F4" s="17"/>
      <c r="G4" s="13" t="s">
        <v>24</v>
      </c>
      <c r="H4" s="14">
        <f xml:space="preserve"> H3*H2/1000</f>
        <v>0.13</v>
      </c>
      <c r="I4" s="17"/>
    </row>
    <row r="5" spans="1:9" ht="13.5" thickBot="1" x14ac:dyDescent="0.25">
      <c r="A5" t="s">
        <v>32</v>
      </c>
      <c r="B5" t="s">
        <v>33</v>
      </c>
      <c r="F5" s="17"/>
      <c r="G5" s="8" t="s">
        <v>25</v>
      </c>
      <c r="H5" s="12">
        <f>H4*H3</f>
        <v>1.3</v>
      </c>
      <c r="I5" s="17"/>
    </row>
    <row r="6" spans="1:9" ht="13.5" thickBot="1" x14ac:dyDescent="0.25">
      <c r="A6" t="s">
        <v>34</v>
      </c>
      <c r="B6" t="s">
        <v>35</v>
      </c>
      <c r="F6" s="17"/>
      <c r="G6" s="17"/>
      <c r="H6" s="17"/>
      <c r="I6" s="17"/>
    </row>
    <row r="7" spans="1:9" x14ac:dyDescent="0.2">
      <c r="A7" t="s">
        <v>36</v>
      </c>
      <c r="B7" t="s">
        <v>37</v>
      </c>
      <c r="F7" s="17"/>
      <c r="G7" s="9" t="s">
        <v>26</v>
      </c>
      <c r="H7" s="10">
        <v>62.5</v>
      </c>
      <c r="I7" s="17"/>
    </row>
    <row r="8" spans="1:9" x14ac:dyDescent="0.2">
      <c r="A8" t="s">
        <v>38</v>
      </c>
      <c r="F8" s="17"/>
      <c r="G8" s="15" t="s">
        <v>27</v>
      </c>
      <c r="H8" s="16">
        <f>H7*H5</f>
        <v>81.25</v>
      </c>
      <c r="I8" s="17"/>
    </row>
    <row r="9" spans="1:9" x14ac:dyDescent="0.2">
      <c r="F9" s="17"/>
      <c r="G9" s="7" t="s">
        <v>29</v>
      </c>
      <c r="H9" s="11">
        <v>25</v>
      </c>
      <c r="I9" s="17"/>
    </row>
    <row r="10" spans="1:9" ht="13.5" thickBot="1" x14ac:dyDescent="0.25">
      <c r="F10" s="17"/>
      <c r="G10" s="8" t="s">
        <v>28</v>
      </c>
      <c r="H10" s="12">
        <f>H9+H8</f>
        <v>106.25</v>
      </c>
      <c r="I10" s="17"/>
    </row>
    <row r="11" spans="1:9" x14ac:dyDescent="0.2">
      <c r="F11" s="17"/>
      <c r="G11" s="17"/>
      <c r="H11" s="17"/>
      <c r="I11" s="17"/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3510-5173-4434-8C10-E790D8EE696A}">
  <dimension ref="A1:H40"/>
  <sheetViews>
    <sheetView workbookViewId="0">
      <selection activeCell="Y6" sqref="Y6"/>
    </sheetView>
  </sheetViews>
  <sheetFormatPr defaultRowHeight="12.75" x14ac:dyDescent="0.2"/>
  <sheetData>
    <row r="1" spans="1:8" x14ac:dyDescent="0.2">
      <c r="A1" t="s">
        <v>2</v>
      </c>
      <c r="B1" s="3">
        <v>3.9083E-3</v>
      </c>
      <c r="D1" s="1" t="s">
        <v>0</v>
      </c>
      <c r="E1" s="1" t="s">
        <v>1</v>
      </c>
      <c r="F1" s="1" t="s">
        <v>5</v>
      </c>
      <c r="H1" s="6" t="s">
        <v>14</v>
      </c>
    </row>
    <row r="2" spans="1:8" x14ac:dyDescent="0.2">
      <c r="A2" t="s">
        <v>3</v>
      </c>
      <c r="B2" s="3">
        <v>-5.7749999999999998E-7</v>
      </c>
      <c r="D2">
        <v>0</v>
      </c>
      <c r="E2" s="2">
        <f>$B$3*(1+$B$1*D2+$B$2*POWER(D2,2))</f>
        <v>1000</v>
      </c>
      <c r="F2" s="2">
        <f>$B$3*(1+$B$1*D2)</f>
        <v>1000</v>
      </c>
    </row>
    <row r="3" spans="1:8" x14ac:dyDescent="0.2">
      <c r="A3" t="s">
        <v>4</v>
      </c>
      <c r="B3">
        <v>1000</v>
      </c>
      <c r="D3">
        <f>D2+10</f>
        <v>10</v>
      </c>
      <c r="E3" s="2">
        <f t="shared" ref="E3:E40" si="0">$B$3*(1+$B$1*D3+$B$2*POWER(D3,2))</f>
        <v>1039.0252499999999</v>
      </c>
      <c r="F3" s="2">
        <f t="shared" ref="F3:F40" si="1">$B$3*(1+$B$1*D3)</f>
        <v>1039.0830000000001</v>
      </c>
    </row>
    <row r="4" spans="1:8" x14ac:dyDescent="0.2">
      <c r="D4">
        <f t="shared" ref="D4:D40" si="2">D3+10</f>
        <v>20</v>
      </c>
      <c r="E4" s="2">
        <f t="shared" si="0"/>
        <v>1077.9349999999999</v>
      </c>
      <c r="F4" s="2">
        <f t="shared" si="1"/>
        <v>1078.1659999999999</v>
      </c>
    </row>
    <row r="5" spans="1:8" x14ac:dyDescent="0.2">
      <c r="D5">
        <f t="shared" si="2"/>
        <v>30</v>
      </c>
      <c r="E5" s="2">
        <f t="shared" si="0"/>
        <v>1116.7292499999999</v>
      </c>
      <c r="F5" s="2">
        <f t="shared" si="1"/>
        <v>1117.249</v>
      </c>
    </row>
    <row r="6" spans="1:8" x14ac:dyDescent="0.2">
      <c r="A6" t="s">
        <v>8</v>
      </c>
      <c r="B6">
        <v>0</v>
      </c>
      <c r="D6">
        <f t="shared" si="2"/>
        <v>40</v>
      </c>
      <c r="E6" s="2">
        <f t="shared" si="0"/>
        <v>1155.4079999999999</v>
      </c>
      <c r="F6" s="2">
        <f t="shared" si="1"/>
        <v>1156.3319999999999</v>
      </c>
    </row>
    <row r="7" spans="1:8" x14ac:dyDescent="0.2">
      <c r="A7" t="s">
        <v>9</v>
      </c>
      <c r="B7">
        <v>2200</v>
      </c>
      <c r="D7">
        <f t="shared" si="2"/>
        <v>50</v>
      </c>
      <c r="E7" s="2">
        <f t="shared" si="0"/>
        <v>1193.9712500000001</v>
      </c>
      <c r="F7" s="2">
        <f t="shared" si="1"/>
        <v>1195.4150000000002</v>
      </c>
    </row>
    <row r="8" spans="1:8" x14ac:dyDescent="0.2">
      <c r="A8" t="s">
        <v>10</v>
      </c>
      <c r="B8">
        <v>1000</v>
      </c>
      <c r="D8">
        <f t="shared" si="2"/>
        <v>60</v>
      </c>
      <c r="E8" s="2">
        <f t="shared" si="0"/>
        <v>1232.4189999999999</v>
      </c>
      <c r="F8" s="2">
        <f t="shared" si="1"/>
        <v>1234.4979999999998</v>
      </c>
    </row>
    <row r="9" spans="1:8" x14ac:dyDescent="0.2">
      <c r="D9">
        <f t="shared" si="2"/>
        <v>70</v>
      </c>
      <c r="E9" s="2">
        <f t="shared" si="0"/>
        <v>1270.75125</v>
      </c>
      <c r="F9" s="2">
        <f t="shared" si="1"/>
        <v>1273.5810000000001</v>
      </c>
    </row>
    <row r="10" spans="1:8" x14ac:dyDescent="0.2">
      <c r="A10" s="1" t="s">
        <v>6</v>
      </c>
      <c r="D10">
        <f t="shared" si="2"/>
        <v>80</v>
      </c>
      <c r="E10" s="2">
        <f t="shared" si="0"/>
        <v>1308.9680000000001</v>
      </c>
      <c r="F10" s="2">
        <f t="shared" si="1"/>
        <v>1312.664</v>
      </c>
    </row>
    <row r="11" spans="1:8" x14ac:dyDescent="0.2">
      <c r="A11" t="s">
        <v>7</v>
      </c>
      <c r="B11" s="2">
        <f>E2</f>
        <v>1000</v>
      </c>
      <c r="D11">
        <f t="shared" si="2"/>
        <v>90</v>
      </c>
      <c r="E11" s="2">
        <f t="shared" si="0"/>
        <v>1347.06925</v>
      </c>
      <c r="F11" s="2">
        <f t="shared" si="1"/>
        <v>1351.7470000000001</v>
      </c>
    </row>
    <row r="12" spans="1:8" x14ac:dyDescent="0.2">
      <c r="A12" s="4" t="s">
        <v>12</v>
      </c>
      <c r="B12" s="5">
        <f>5*($B$8+$B$6)/($B$11+$B$8+$B$6)</f>
        <v>2.5</v>
      </c>
      <c r="D12">
        <f t="shared" si="2"/>
        <v>100</v>
      </c>
      <c r="E12" s="2">
        <f t="shared" si="0"/>
        <v>1385.0549999999998</v>
      </c>
      <c r="F12" s="2">
        <f t="shared" si="1"/>
        <v>1390.83</v>
      </c>
    </row>
    <row r="13" spans="1:8" x14ac:dyDescent="0.2">
      <c r="A13" s="4" t="s">
        <v>13</v>
      </c>
      <c r="B13" s="5">
        <f>5*($B$8+$B$7)/($B$11+$B$8+$B$7)</f>
        <v>3.8095238095238093</v>
      </c>
      <c r="D13">
        <f t="shared" si="2"/>
        <v>110</v>
      </c>
      <c r="E13" s="2">
        <f t="shared" si="0"/>
        <v>1422.92525</v>
      </c>
      <c r="F13" s="2">
        <f t="shared" si="1"/>
        <v>1429.913</v>
      </c>
    </row>
    <row r="14" spans="1:8" x14ac:dyDescent="0.2">
      <c r="D14">
        <f t="shared" si="2"/>
        <v>120</v>
      </c>
      <c r="E14" s="2">
        <f t="shared" si="0"/>
        <v>1460.68</v>
      </c>
      <c r="F14" s="2">
        <f t="shared" si="1"/>
        <v>1468.9959999999999</v>
      </c>
    </row>
    <row r="15" spans="1:8" x14ac:dyDescent="0.2">
      <c r="D15">
        <f t="shared" si="2"/>
        <v>130</v>
      </c>
      <c r="E15" s="2">
        <f t="shared" si="0"/>
        <v>1498.31925</v>
      </c>
      <c r="F15" s="2">
        <f t="shared" si="1"/>
        <v>1508.079</v>
      </c>
    </row>
    <row r="16" spans="1:8" x14ac:dyDescent="0.2">
      <c r="A16" s="1" t="s">
        <v>11</v>
      </c>
      <c r="D16">
        <f t="shared" si="2"/>
        <v>140</v>
      </c>
      <c r="E16" s="2">
        <f t="shared" si="0"/>
        <v>1535.8430000000001</v>
      </c>
      <c r="F16" s="2">
        <f t="shared" si="1"/>
        <v>1547.1620000000003</v>
      </c>
    </row>
    <row r="17" spans="1:6" x14ac:dyDescent="0.2">
      <c r="A17" t="s">
        <v>7</v>
      </c>
      <c r="B17" s="2">
        <f>E32</f>
        <v>2120.5149999999999</v>
      </c>
      <c r="D17">
        <f t="shared" si="2"/>
        <v>150</v>
      </c>
      <c r="E17" s="2">
        <f t="shared" si="0"/>
        <v>1573.25125</v>
      </c>
      <c r="F17" s="2">
        <f t="shared" si="1"/>
        <v>1586.2449999999999</v>
      </c>
    </row>
    <row r="18" spans="1:6" x14ac:dyDescent="0.2">
      <c r="A18" s="4" t="s">
        <v>12</v>
      </c>
      <c r="B18" s="5">
        <f>5*($B$8+$B$6)/($B$17+$B$8+$B$6)</f>
        <v>1.60229962041522</v>
      </c>
      <c r="D18">
        <f t="shared" si="2"/>
        <v>160</v>
      </c>
      <c r="E18" s="2">
        <f t="shared" si="0"/>
        <v>1610.5440000000001</v>
      </c>
      <c r="F18" s="2">
        <f t="shared" si="1"/>
        <v>1625.3280000000002</v>
      </c>
    </row>
    <row r="19" spans="1:6" x14ac:dyDescent="0.2">
      <c r="A19" s="4" t="s">
        <v>13</v>
      </c>
      <c r="B19" s="5">
        <f>5*($B$8+$B$7)/($B$17+$B$8+$B$7)</f>
        <v>3.0072276837862502</v>
      </c>
      <c r="D19">
        <f t="shared" si="2"/>
        <v>170</v>
      </c>
      <c r="E19" s="2">
        <f t="shared" si="0"/>
        <v>1647.7212499999998</v>
      </c>
      <c r="F19" s="2">
        <f t="shared" si="1"/>
        <v>1664.4109999999998</v>
      </c>
    </row>
    <row r="20" spans="1:6" x14ac:dyDescent="0.2">
      <c r="D20">
        <f t="shared" si="2"/>
        <v>180</v>
      </c>
      <c r="E20" s="2">
        <f t="shared" si="0"/>
        <v>1684.7830000000001</v>
      </c>
      <c r="F20" s="2">
        <f t="shared" si="1"/>
        <v>1703.4940000000001</v>
      </c>
    </row>
    <row r="21" spans="1:6" x14ac:dyDescent="0.2">
      <c r="D21">
        <f t="shared" si="2"/>
        <v>190</v>
      </c>
      <c r="E21" s="2">
        <f t="shared" si="0"/>
        <v>1721.7292500000001</v>
      </c>
      <c r="F21" s="2">
        <f t="shared" si="1"/>
        <v>1742.577</v>
      </c>
    </row>
    <row r="22" spans="1:6" x14ac:dyDescent="0.2">
      <c r="D22">
        <f t="shared" si="2"/>
        <v>200</v>
      </c>
      <c r="E22" s="2">
        <f t="shared" si="0"/>
        <v>1758.5600000000002</v>
      </c>
      <c r="F22" s="2">
        <f t="shared" si="1"/>
        <v>1781.66</v>
      </c>
    </row>
    <row r="23" spans="1:6" x14ac:dyDescent="0.2">
      <c r="D23">
        <f t="shared" si="2"/>
        <v>210</v>
      </c>
      <c r="E23" s="2">
        <f t="shared" si="0"/>
        <v>1795.2752499999999</v>
      </c>
      <c r="F23" s="2">
        <f t="shared" si="1"/>
        <v>1820.7429999999999</v>
      </c>
    </row>
    <row r="24" spans="1:6" x14ac:dyDescent="0.2">
      <c r="D24">
        <f t="shared" si="2"/>
        <v>220</v>
      </c>
      <c r="E24" s="2">
        <f t="shared" si="0"/>
        <v>1831.875</v>
      </c>
      <c r="F24" s="2">
        <f t="shared" si="1"/>
        <v>1859.826</v>
      </c>
    </row>
    <row r="25" spans="1:6" x14ac:dyDescent="0.2">
      <c r="D25">
        <f t="shared" si="2"/>
        <v>230</v>
      </c>
      <c r="E25" s="2">
        <f t="shared" si="0"/>
        <v>1868.35925</v>
      </c>
      <c r="F25" s="2">
        <f t="shared" si="1"/>
        <v>1898.9089999999999</v>
      </c>
    </row>
    <row r="26" spans="1:6" x14ac:dyDescent="0.2">
      <c r="D26">
        <f t="shared" si="2"/>
        <v>240</v>
      </c>
      <c r="E26" s="2">
        <f t="shared" si="0"/>
        <v>1904.7280000000001</v>
      </c>
      <c r="F26" s="2">
        <f t="shared" si="1"/>
        <v>1937.992</v>
      </c>
    </row>
    <row r="27" spans="1:6" x14ac:dyDescent="0.2">
      <c r="D27">
        <f t="shared" si="2"/>
        <v>250</v>
      </c>
      <c r="E27" s="2">
        <f t="shared" si="0"/>
        <v>1940.98125</v>
      </c>
      <c r="F27" s="2">
        <f t="shared" si="1"/>
        <v>1977.075</v>
      </c>
    </row>
    <row r="28" spans="1:6" x14ac:dyDescent="0.2">
      <c r="D28">
        <f t="shared" si="2"/>
        <v>260</v>
      </c>
      <c r="E28" s="2">
        <f t="shared" si="0"/>
        <v>1977.1189999999999</v>
      </c>
      <c r="F28" s="2">
        <f t="shared" si="1"/>
        <v>2016.1579999999999</v>
      </c>
    </row>
    <row r="29" spans="1:6" x14ac:dyDescent="0.2">
      <c r="D29">
        <f t="shared" si="2"/>
        <v>270</v>
      </c>
      <c r="E29" s="2">
        <f t="shared" si="0"/>
        <v>2013.1412499999999</v>
      </c>
      <c r="F29" s="2">
        <f t="shared" si="1"/>
        <v>2055.241</v>
      </c>
    </row>
    <row r="30" spans="1:6" x14ac:dyDescent="0.2">
      <c r="D30">
        <f t="shared" si="2"/>
        <v>280</v>
      </c>
      <c r="E30" s="2">
        <f t="shared" si="0"/>
        <v>2049.0480000000002</v>
      </c>
      <c r="F30" s="2">
        <f t="shared" si="1"/>
        <v>2094.3240000000005</v>
      </c>
    </row>
    <row r="31" spans="1:6" x14ac:dyDescent="0.2">
      <c r="D31">
        <f t="shared" si="2"/>
        <v>290</v>
      </c>
      <c r="E31" s="2">
        <f t="shared" si="0"/>
        <v>2084.83925</v>
      </c>
      <c r="F31" s="2">
        <f t="shared" si="1"/>
        <v>2133.4070000000002</v>
      </c>
    </row>
    <row r="32" spans="1:6" x14ac:dyDescent="0.2">
      <c r="D32">
        <f t="shared" si="2"/>
        <v>300</v>
      </c>
      <c r="E32" s="2">
        <f t="shared" si="0"/>
        <v>2120.5149999999999</v>
      </c>
      <c r="F32" s="2">
        <f t="shared" si="1"/>
        <v>2172.4899999999998</v>
      </c>
    </row>
    <row r="33" spans="4:6" x14ac:dyDescent="0.2">
      <c r="D33">
        <f t="shared" si="2"/>
        <v>310</v>
      </c>
      <c r="E33" s="2">
        <f t="shared" si="0"/>
        <v>2156.0752500000003</v>
      </c>
      <c r="F33" s="2">
        <f t="shared" si="1"/>
        <v>2211.5729999999999</v>
      </c>
    </row>
    <row r="34" spans="4:6" x14ac:dyDescent="0.2">
      <c r="D34">
        <f t="shared" si="2"/>
        <v>320</v>
      </c>
      <c r="E34" s="2">
        <f t="shared" si="0"/>
        <v>2191.52</v>
      </c>
      <c r="F34" s="2">
        <f t="shared" si="1"/>
        <v>2250.6560000000004</v>
      </c>
    </row>
    <row r="35" spans="4:6" x14ac:dyDescent="0.2">
      <c r="D35">
        <f t="shared" si="2"/>
        <v>330</v>
      </c>
      <c r="E35" s="2">
        <f t="shared" si="0"/>
        <v>2226.8492499999998</v>
      </c>
      <c r="F35" s="2">
        <f t="shared" si="1"/>
        <v>2289.739</v>
      </c>
    </row>
    <row r="36" spans="4:6" x14ac:dyDescent="0.2">
      <c r="D36">
        <f t="shared" si="2"/>
        <v>340</v>
      </c>
      <c r="E36" s="2">
        <f t="shared" si="0"/>
        <v>2262.0630000000001</v>
      </c>
      <c r="F36" s="2">
        <f t="shared" si="1"/>
        <v>2328.8219999999997</v>
      </c>
    </row>
    <row r="37" spans="4:6" x14ac:dyDescent="0.2">
      <c r="D37">
        <f t="shared" si="2"/>
        <v>350</v>
      </c>
      <c r="E37" s="2">
        <f t="shared" si="0"/>
        <v>2297.1612499999997</v>
      </c>
      <c r="F37" s="2">
        <f t="shared" si="1"/>
        <v>2367.9049999999997</v>
      </c>
    </row>
    <row r="38" spans="4:6" x14ac:dyDescent="0.2">
      <c r="D38">
        <f t="shared" si="2"/>
        <v>360</v>
      </c>
      <c r="E38" s="2">
        <f t="shared" si="0"/>
        <v>2332.1439999999998</v>
      </c>
      <c r="F38" s="2">
        <f t="shared" si="1"/>
        <v>2406.9880000000003</v>
      </c>
    </row>
    <row r="39" spans="4:6" x14ac:dyDescent="0.2">
      <c r="D39">
        <f t="shared" si="2"/>
        <v>370</v>
      </c>
      <c r="E39" s="2">
        <f t="shared" si="0"/>
        <v>2367.01125</v>
      </c>
      <c r="F39" s="2">
        <f t="shared" si="1"/>
        <v>2446.0709999999999</v>
      </c>
    </row>
    <row r="40" spans="4:6" x14ac:dyDescent="0.2">
      <c r="D40">
        <f t="shared" si="2"/>
        <v>380</v>
      </c>
      <c r="E40" s="2">
        <f t="shared" si="0"/>
        <v>2401.7629999999999</v>
      </c>
      <c r="F40" s="2">
        <f t="shared" si="1"/>
        <v>2485.154</v>
      </c>
    </row>
  </sheetData>
  <hyperlinks>
    <hyperlink ref="H1" r:id="rId1" xr:uid="{D3B53ADA-412D-483E-9A88-8F14BBD46E5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0AA1-B23B-45EB-8002-FC72C6B52B75}">
  <dimension ref="A1:Y37"/>
  <sheetViews>
    <sheetView topLeftCell="B1" workbookViewId="0">
      <selection activeCell="E20" sqref="E20"/>
    </sheetView>
  </sheetViews>
  <sheetFormatPr defaultRowHeight="12.75" x14ac:dyDescent="0.2"/>
  <cols>
    <col min="2" max="2" width="9.5703125" bestFit="1" customWidth="1"/>
  </cols>
  <sheetData>
    <row r="1" spans="1:25" x14ac:dyDescent="0.2">
      <c r="D1" s="9" t="s">
        <v>2</v>
      </c>
      <c r="E1" s="31">
        <v>3.9083E-3</v>
      </c>
    </row>
    <row r="2" spans="1:25" x14ac:dyDescent="0.2">
      <c r="A2" t="s">
        <v>43</v>
      </c>
      <c r="B2">
        <v>5</v>
      </c>
      <c r="D2" s="7" t="s">
        <v>3</v>
      </c>
      <c r="E2" s="32">
        <v>-5.7749999999999998E-7</v>
      </c>
    </row>
    <row r="3" spans="1:25" ht="13.5" thickBot="1" x14ac:dyDescent="0.25">
      <c r="D3" s="33" t="s">
        <v>4</v>
      </c>
      <c r="E3" s="34">
        <v>1000</v>
      </c>
    </row>
    <row r="4" spans="1:25" x14ac:dyDescent="0.2">
      <c r="G4" t="s">
        <v>63</v>
      </c>
      <c r="L4" t="s">
        <v>63</v>
      </c>
      <c r="Q4" t="s">
        <v>63</v>
      </c>
      <c r="V4" t="s">
        <v>63</v>
      </c>
    </row>
    <row r="6" spans="1:25" x14ac:dyDescent="0.2">
      <c r="G6" t="s">
        <v>0</v>
      </c>
      <c r="H6" t="s">
        <v>64</v>
      </c>
      <c r="I6" t="s">
        <v>65</v>
      </c>
      <c r="J6" t="s">
        <v>66</v>
      </c>
      <c r="L6" t="s">
        <v>0</v>
      </c>
      <c r="M6" t="s">
        <v>64</v>
      </c>
      <c r="N6" t="s">
        <v>65</v>
      </c>
      <c r="O6" t="s">
        <v>66</v>
      </c>
      <c r="Q6" t="s">
        <v>0</v>
      </c>
      <c r="R6" t="s">
        <v>64</v>
      </c>
      <c r="S6" t="s">
        <v>65</v>
      </c>
      <c r="T6" t="s">
        <v>66</v>
      </c>
      <c r="V6" t="s">
        <v>0</v>
      </c>
      <c r="W6" t="s">
        <v>64</v>
      </c>
      <c r="X6" t="s">
        <v>65</v>
      </c>
      <c r="Y6" t="s">
        <v>66</v>
      </c>
    </row>
    <row r="7" spans="1:25" x14ac:dyDescent="0.2">
      <c r="G7">
        <f>0</f>
        <v>0</v>
      </c>
      <c r="H7" s="2">
        <f>$E$3*(1+$E$1*G7)</f>
        <v>1000</v>
      </c>
      <c r="I7">
        <f>10000</f>
        <v>10000</v>
      </c>
      <c r="J7" s="24">
        <f>I7/(H7+I7)*$B$2</f>
        <v>4.545454545454545</v>
      </c>
      <c r="L7">
        <f>0</f>
        <v>0</v>
      </c>
      <c r="M7" s="2">
        <f>$E$3*(1+$E$1*L7)</f>
        <v>1000</v>
      </c>
      <c r="N7">
        <v>22000</v>
      </c>
      <c r="O7" s="24">
        <f>N7/(M7+N7)*$B$2</f>
        <v>4.7826086956521738</v>
      </c>
      <c r="Q7">
        <f>0</f>
        <v>0</v>
      </c>
      <c r="R7" s="2">
        <f>$E$3*(1+$E$1*Q7)</f>
        <v>1000</v>
      </c>
      <c r="S7">
        <v>160</v>
      </c>
      <c r="T7" s="24">
        <f>R7/(R7+S7)*$B$2</f>
        <v>4.3103448275862064</v>
      </c>
      <c r="V7">
        <f>0</f>
        <v>0</v>
      </c>
      <c r="W7" s="2">
        <f>$E$3*(1+$E$1*V7)</f>
        <v>1000</v>
      </c>
      <c r="X7">
        <v>220</v>
      </c>
      <c r="Y7" s="24">
        <f>W7/(W7+X7)*$B$2</f>
        <v>4.0983606557377055</v>
      </c>
    </row>
    <row r="8" spans="1:25" ht="13.5" thickBot="1" x14ac:dyDescent="0.25">
      <c r="G8">
        <f>G7+10</f>
        <v>10</v>
      </c>
      <c r="H8" s="2">
        <f t="shared" ref="H8:H37" si="0">$E$3*(1+$E$1*G8)</f>
        <v>1039.0830000000001</v>
      </c>
      <c r="I8">
        <f>10000</f>
        <v>10000</v>
      </c>
      <c r="J8" s="24">
        <f t="shared" ref="J8:J37" si="1">I8/(H8+I8)*$B$2</f>
        <v>4.5293617232518315</v>
      </c>
      <c r="L8">
        <f>L7+10</f>
        <v>10</v>
      </c>
      <c r="M8" s="2">
        <f t="shared" ref="M8:M37" si="2">$E$3*(1+$E$1*L8)</f>
        <v>1039.0830000000001</v>
      </c>
      <c r="N8">
        <v>22000</v>
      </c>
      <c r="O8" s="24">
        <f t="shared" ref="O8:O37" si="3">N8/(M8+N8)*$B$2</f>
        <v>4.7744955821375354</v>
      </c>
      <c r="Q8">
        <f>Q7+10</f>
        <v>10</v>
      </c>
      <c r="R8" s="2">
        <f t="shared" ref="R8:R37" si="4">$E$3*(1+$E$1*Q8)</f>
        <v>1039.0830000000001</v>
      </c>
      <c r="S8">
        <v>160</v>
      </c>
      <c r="T8" s="24">
        <f t="shared" ref="T8:T37" si="5">R8/(R8+S8)*$B$2</f>
        <v>4.3328234992907078</v>
      </c>
      <c r="V8">
        <f>V7+10</f>
        <v>10</v>
      </c>
      <c r="W8" s="2">
        <f t="shared" ref="W8:W37" si="6">$E$3*(1+$E$1*V8)</f>
        <v>1039.0830000000001</v>
      </c>
      <c r="X8">
        <v>220</v>
      </c>
      <c r="Y8" s="24">
        <f t="shared" ref="Y8:Y37" si="7">W8/(W8+X8)*$B$2</f>
        <v>4.1263483026933097</v>
      </c>
    </row>
    <row r="9" spans="1:25" x14ac:dyDescent="0.2">
      <c r="A9" s="9" t="s">
        <v>39</v>
      </c>
      <c r="B9" s="18">
        <v>1000</v>
      </c>
      <c r="D9" t="s">
        <v>53</v>
      </c>
      <c r="E9">
        <v>1000</v>
      </c>
      <c r="G9">
        <f t="shared" ref="G9:G37" si="8">G8+10</f>
        <v>20</v>
      </c>
      <c r="H9" s="2">
        <f t="shared" si="0"/>
        <v>1078.1659999999999</v>
      </c>
      <c r="I9">
        <f>10000</f>
        <v>10000</v>
      </c>
      <c r="J9" s="24">
        <f t="shared" si="1"/>
        <v>4.5133824497665049</v>
      </c>
      <c r="L9">
        <f t="shared" ref="L9:L37" si="9">L8+10</f>
        <v>20</v>
      </c>
      <c r="M9" s="2">
        <f t="shared" si="2"/>
        <v>1078.1659999999999</v>
      </c>
      <c r="N9">
        <v>22000</v>
      </c>
      <c r="O9" s="24">
        <f t="shared" si="3"/>
        <v>4.766409947826876</v>
      </c>
      <c r="Q9">
        <f t="shared" ref="Q9:Q37" si="10">Q8+10</f>
        <v>20</v>
      </c>
      <c r="R9" s="2">
        <f t="shared" si="4"/>
        <v>1078.1659999999999</v>
      </c>
      <c r="S9">
        <v>160</v>
      </c>
      <c r="T9" s="24">
        <f t="shared" si="5"/>
        <v>4.3538830819130876</v>
      </c>
      <c r="V9">
        <f t="shared" ref="V9:V37" si="11">V8+10</f>
        <v>20</v>
      </c>
      <c r="W9" s="2">
        <f t="shared" si="6"/>
        <v>1078.1659999999999</v>
      </c>
      <c r="X9">
        <v>220</v>
      </c>
      <c r="Y9" s="24">
        <f t="shared" si="7"/>
        <v>4.1526507395818406</v>
      </c>
    </row>
    <row r="10" spans="1:25" x14ac:dyDescent="0.2">
      <c r="A10" s="7" t="s">
        <v>40</v>
      </c>
      <c r="B10" s="19">
        <v>10000</v>
      </c>
      <c r="D10" t="s">
        <v>54</v>
      </c>
      <c r="E10">
        <v>10000</v>
      </c>
      <c r="G10">
        <f t="shared" si="8"/>
        <v>30</v>
      </c>
      <c r="H10" s="2">
        <f t="shared" si="0"/>
        <v>1117.249</v>
      </c>
      <c r="I10">
        <f>10000</f>
        <v>10000</v>
      </c>
      <c r="J10" s="24">
        <f t="shared" si="1"/>
        <v>4.497515527447483</v>
      </c>
      <c r="L10">
        <f t="shared" si="9"/>
        <v>30</v>
      </c>
      <c r="M10" s="2">
        <f t="shared" si="2"/>
        <v>1117.249</v>
      </c>
      <c r="N10">
        <v>22000</v>
      </c>
      <c r="O10" s="24">
        <f t="shared" si="3"/>
        <v>4.7583516533476802</v>
      </c>
      <c r="Q10">
        <f t="shared" si="10"/>
        <v>30</v>
      </c>
      <c r="R10" s="2">
        <f t="shared" si="4"/>
        <v>1117.249</v>
      </c>
      <c r="S10">
        <v>160</v>
      </c>
      <c r="T10" s="24">
        <f t="shared" si="5"/>
        <v>4.3736538450998985</v>
      </c>
      <c r="V10">
        <f t="shared" si="11"/>
        <v>30</v>
      </c>
      <c r="W10" s="2">
        <f t="shared" si="6"/>
        <v>1117.249</v>
      </c>
      <c r="X10">
        <v>220</v>
      </c>
      <c r="Y10" s="24">
        <f t="shared" si="7"/>
        <v>4.1774157243714525</v>
      </c>
    </row>
    <row r="11" spans="1:25" x14ac:dyDescent="0.2">
      <c r="A11" s="15"/>
      <c r="B11" s="20"/>
      <c r="G11">
        <f t="shared" si="8"/>
        <v>40</v>
      </c>
      <c r="H11" s="2">
        <f t="shared" si="0"/>
        <v>1156.3319999999999</v>
      </c>
      <c r="I11">
        <f>10000</f>
        <v>10000</v>
      </c>
      <c r="J11" s="24">
        <f t="shared" si="1"/>
        <v>4.4817597755247869</v>
      </c>
      <c r="L11">
        <f t="shared" si="9"/>
        <v>40</v>
      </c>
      <c r="M11" s="2">
        <f t="shared" si="2"/>
        <v>1156.3319999999999</v>
      </c>
      <c r="N11">
        <v>22000</v>
      </c>
      <c r="O11" s="24">
        <f t="shared" si="3"/>
        <v>4.7503205602683538</v>
      </c>
      <c r="Q11">
        <f t="shared" si="10"/>
        <v>40</v>
      </c>
      <c r="R11" s="2">
        <f t="shared" si="4"/>
        <v>1156.3319999999999</v>
      </c>
      <c r="S11">
        <v>160</v>
      </c>
      <c r="T11" s="24">
        <f t="shared" si="5"/>
        <v>4.3922505872378697</v>
      </c>
      <c r="V11">
        <f t="shared" si="11"/>
        <v>40</v>
      </c>
      <c r="W11" s="2">
        <f t="shared" si="6"/>
        <v>1156.3319999999999</v>
      </c>
      <c r="X11">
        <v>220</v>
      </c>
      <c r="Y11" s="24">
        <f t="shared" si="7"/>
        <v>4.2007742317987233</v>
      </c>
    </row>
    <row r="12" spans="1:25" x14ac:dyDescent="0.2">
      <c r="A12" s="21" t="s">
        <v>41</v>
      </c>
      <c r="B12" s="23">
        <f>B9/(B9+B10)*B2</f>
        <v>0.45454545454545459</v>
      </c>
      <c r="G12">
        <f t="shared" si="8"/>
        <v>50</v>
      </c>
      <c r="H12" s="2">
        <f t="shared" si="0"/>
        <v>1195.4150000000002</v>
      </c>
      <c r="I12">
        <f>10000</f>
        <v>10000</v>
      </c>
      <c r="J12" s="24">
        <f t="shared" si="1"/>
        <v>4.4661140297166293</v>
      </c>
      <c r="L12">
        <f t="shared" si="9"/>
        <v>50</v>
      </c>
      <c r="M12" s="2">
        <f t="shared" si="2"/>
        <v>1195.4150000000002</v>
      </c>
      <c r="N12">
        <v>22000</v>
      </c>
      <c r="O12" s="24">
        <f t="shared" si="3"/>
        <v>4.7423165310903039</v>
      </c>
      <c r="Q12">
        <f t="shared" si="10"/>
        <v>50</v>
      </c>
      <c r="R12" s="2">
        <f t="shared" si="4"/>
        <v>1195.4150000000002</v>
      </c>
      <c r="S12">
        <v>160</v>
      </c>
      <c r="T12" s="24">
        <f t="shared" si="5"/>
        <v>4.4097748660004497</v>
      </c>
      <c r="V12">
        <f t="shared" si="11"/>
        <v>50</v>
      </c>
      <c r="W12" s="2">
        <f t="shared" si="6"/>
        <v>1195.4150000000002</v>
      </c>
      <c r="X12">
        <v>220</v>
      </c>
      <c r="Y12" s="24">
        <f t="shared" si="7"/>
        <v>4.2228427704948732</v>
      </c>
    </row>
    <row r="13" spans="1:25" ht="13.5" thickBot="1" x14ac:dyDescent="0.25">
      <c r="A13" s="8" t="s">
        <v>42</v>
      </c>
      <c r="B13" s="22">
        <f>B9/(B9+0)*B2</f>
        <v>5</v>
      </c>
      <c r="D13" t="s">
        <v>52</v>
      </c>
      <c r="E13" s="24">
        <f>E10/(E9+E10)*B2</f>
        <v>4.545454545454545</v>
      </c>
      <c r="G13">
        <f t="shared" si="8"/>
        <v>60</v>
      </c>
      <c r="H13" s="2">
        <f t="shared" si="0"/>
        <v>1234.4979999999998</v>
      </c>
      <c r="I13">
        <f>10000</f>
        <v>10000</v>
      </c>
      <c r="J13" s="24">
        <f t="shared" si="1"/>
        <v>4.4505771419426132</v>
      </c>
      <c r="L13">
        <f t="shared" si="9"/>
        <v>60</v>
      </c>
      <c r="M13" s="2">
        <f t="shared" si="2"/>
        <v>1234.4979999999998</v>
      </c>
      <c r="N13">
        <v>22000</v>
      </c>
      <c r="O13" s="24">
        <f t="shared" si="3"/>
        <v>4.73433942924009</v>
      </c>
      <c r="Q13">
        <f t="shared" si="10"/>
        <v>60</v>
      </c>
      <c r="R13" s="2">
        <f t="shared" si="4"/>
        <v>1234.4979999999998</v>
      </c>
      <c r="S13">
        <v>160</v>
      </c>
      <c r="T13" s="24">
        <f t="shared" si="5"/>
        <v>4.42631685380689</v>
      </c>
      <c r="V13">
        <f t="shared" si="11"/>
        <v>60</v>
      </c>
      <c r="W13" s="2">
        <f t="shared" si="6"/>
        <v>1234.4979999999998</v>
      </c>
      <c r="X13">
        <v>220</v>
      </c>
      <c r="Y13" s="24">
        <f t="shared" si="7"/>
        <v>4.2437253265387778</v>
      </c>
    </row>
    <row r="14" spans="1:25" x14ac:dyDescent="0.2">
      <c r="A14" s="1"/>
      <c r="B14" s="29"/>
      <c r="G14">
        <f t="shared" si="8"/>
        <v>70</v>
      </c>
      <c r="H14" s="2">
        <f t="shared" si="0"/>
        <v>1273.5810000000001</v>
      </c>
      <c r="I14">
        <f>10000</f>
        <v>10000</v>
      </c>
      <c r="J14" s="24">
        <f t="shared" si="1"/>
        <v>4.4351479800428981</v>
      </c>
      <c r="L14">
        <f t="shared" si="9"/>
        <v>70</v>
      </c>
      <c r="M14" s="2">
        <f t="shared" si="2"/>
        <v>1273.5810000000001</v>
      </c>
      <c r="N14">
        <v>22000</v>
      </c>
      <c r="O14" s="24">
        <f t="shared" si="3"/>
        <v>4.7263891190616523</v>
      </c>
      <c r="Q14">
        <f t="shared" si="10"/>
        <v>70</v>
      </c>
      <c r="R14" s="2">
        <f t="shared" si="4"/>
        <v>1273.5810000000001</v>
      </c>
      <c r="S14">
        <v>160</v>
      </c>
      <c r="T14" s="24">
        <f t="shared" si="5"/>
        <v>4.4419568897746275</v>
      </c>
      <c r="V14">
        <f t="shared" si="11"/>
        <v>70</v>
      </c>
      <c r="W14" s="2">
        <f t="shared" si="6"/>
        <v>1273.5810000000001</v>
      </c>
      <c r="X14">
        <v>220</v>
      </c>
      <c r="Y14" s="24">
        <f t="shared" si="7"/>
        <v>4.2635150018646462</v>
      </c>
    </row>
    <row r="15" spans="1:25" ht="13.5" thickBot="1" x14ac:dyDescent="0.25">
      <c r="A15" s="37" t="s">
        <v>50</v>
      </c>
      <c r="B15" s="37"/>
      <c r="G15">
        <f t="shared" si="8"/>
        <v>80</v>
      </c>
      <c r="H15" s="2">
        <f t="shared" si="0"/>
        <v>1312.664</v>
      </c>
      <c r="I15">
        <f>10000</f>
        <v>10000</v>
      </c>
      <c r="J15" s="24">
        <f t="shared" si="1"/>
        <v>4.419825427503195</v>
      </c>
      <c r="L15">
        <f t="shared" si="9"/>
        <v>80</v>
      </c>
      <c r="M15" s="2">
        <f t="shared" si="2"/>
        <v>1312.664</v>
      </c>
      <c r="N15">
        <v>22000</v>
      </c>
      <c r="O15" s="24">
        <f t="shared" si="3"/>
        <v>4.7184654658086265</v>
      </c>
      <c r="Q15">
        <f t="shared" si="10"/>
        <v>80</v>
      </c>
      <c r="R15" s="2">
        <f t="shared" si="4"/>
        <v>1312.664</v>
      </c>
      <c r="S15">
        <v>160</v>
      </c>
      <c r="T15" s="24">
        <f t="shared" si="5"/>
        <v>4.4567667845482744</v>
      </c>
      <c r="V15">
        <f t="shared" si="11"/>
        <v>80</v>
      </c>
      <c r="W15" s="2">
        <f t="shared" si="6"/>
        <v>1312.664</v>
      </c>
      <c r="X15">
        <v>220</v>
      </c>
      <c r="Y15" s="24">
        <f t="shared" si="7"/>
        <v>4.2822954019928696</v>
      </c>
    </row>
    <row r="16" spans="1:25" x14ac:dyDescent="0.2">
      <c r="A16" s="25" t="s">
        <v>44</v>
      </c>
      <c r="B16" s="26">
        <v>1000</v>
      </c>
      <c r="D16" t="s">
        <v>55</v>
      </c>
      <c r="E16">
        <v>10000</v>
      </c>
      <c r="G16">
        <f t="shared" si="8"/>
        <v>90</v>
      </c>
      <c r="H16" s="2">
        <f t="shared" si="0"/>
        <v>1351.7470000000001</v>
      </c>
      <c r="I16">
        <f>10000</f>
        <v>10000</v>
      </c>
      <c r="J16" s="24">
        <f t="shared" si="1"/>
        <v>4.4046083831854252</v>
      </c>
      <c r="L16">
        <f t="shared" si="9"/>
        <v>90</v>
      </c>
      <c r="M16" s="2">
        <f t="shared" si="2"/>
        <v>1351.7470000000001</v>
      </c>
      <c r="N16">
        <v>22000</v>
      </c>
      <c r="O16" s="24">
        <f t="shared" si="3"/>
        <v>4.7105683356367303</v>
      </c>
      <c r="Q16">
        <f t="shared" si="10"/>
        <v>90</v>
      </c>
      <c r="R16" s="2">
        <f t="shared" si="4"/>
        <v>1351.7470000000001</v>
      </c>
      <c r="S16">
        <v>160</v>
      </c>
      <c r="T16" s="24">
        <f t="shared" si="5"/>
        <v>4.47081092272715</v>
      </c>
      <c r="V16">
        <f t="shared" si="11"/>
        <v>90</v>
      </c>
      <c r="W16" s="2">
        <f t="shared" si="6"/>
        <v>1351.7470000000001</v>
      </c>
      <c r="X16">
        <v>220</v>
      </c>
      <c r="Y16" s="24">
        <f t="shared" si="7"/>
        <v>4.3001418167173213</v>
      </c>
    </row>
    <row r="17" spans="1:25" x14ac:dyDescent="0.2">
      <c r="A17" s="15" t="s">
        <v>45</v>
      </c>
      <c r="B17" s="20">
        <v>2200</v>
      </c>
      <c r="D17" t="s">
        <v>56</v>
      </c>
      <c r="E17">
        <v>1000</v>
      </c>
      <c r="G17">
        <f t="shared" si="8"/>
        <v>100</v>
      </c>
      <c r="H17" s="2">
        <f t="shared" si="0"/>
        <v>1390.83</v>
      </c>
      <c r="I17">
        <f>10000</f>
        <v>10000</v>
      </c>
      <c r="J17" s="24">
        <f t="shared" si="1"/>
        <v>4.3894957610639436</v>
      </c>
      <c r="L17">
        <f t="shared" si="9"/>
        <v>100</v>
      </c>
      <c r="M17" s="2">
        <f t="shared" si="2"/>
        <v>1390.83</v>
      </c>
      <c r="N17">
        <v>22000</v>
      </c>
      <c r="O17" s="24">
        <f t="shared" si="3"/>
        <v>4.7026975955962227</v>
      </c>
      <c r="Q17">
        <f t="shared" si="10"/>
        <v>100</v>
      </c>
      <c r="R17" s="2">
        <f t="shared" si="4"/>
        <v>1390.83</v>
      </c>
      <c r="S17">
        <v>160</v>
      </c>
      <c r="T17" s="24">
        <f t="shared" si="5"/>
        <v>4.4841471985968804</v>
      </c>
      <c r="V17">
        <f t="shared" si="11"/>
        <v>100</v>
      </c>
      <c r="W17" s="2">
        <f t="shared" si="6"/>
        <v>1390.83</v>
      </c>
      <c r="X17">
        <v>220</v>
      </c>
      <c r="Y17" s="24">
        <f t="shared" si="7"/>
        <v>4.3171222289130444</v>
      </c>
    </row>
    <row r="18" spans="1:25" x14ac:dyDescent="0.2">
      <c r="A18" s="15" t="s">
        <v>46</v>
      </c>
      <c r="B18" s="20">
        <v>1000</v>
      </c>
      <c r="D18" t="s">
        <v>57</v>
      </c>
      <c r="E18">
        <v>2000</v>
      </c>
      <c r="G18">
        <f t="shared" si="8"/>
        <v>110</v>
      </c>
      <c r="H18" s="2">
        <f t="shared" si="0"/>
        <v>1429.913</v>
      </c>
      <c r="I18">
        <f>10000</f>
        <v>10000</v>
      </c>
      <c r="J18" s="24">
        <f t="shared" si="1"/>
        <v>4.3744864899671585</v>
      </c>
      <c r="L18">
        <f t="shared" si="9"/>
        <v>110</v>
      </c>
      <c r="M18" s="2">
        <f t="shared" si="2"/>
        <v>1429.913</v>
      </c>
      <c r="N18">
        <v>22000</v>
      </c>
      <c r="O18" s="24">
        <f t="shared" si="3"/>
        <v>4.6948531136244505</v>
      </c>
      <c r="Q18">
        <f t="shared" si="10"/>
        <v>110</v>
      </c>
      <c r="R18" s="2">
        <f t="shared" si="4"/>
        <v>1429.913</v>
      </c>
      <c r="S18">
        <v>160</v>
      </c>
      <c r="T18" s="24">
        <f t="shared" si="5"/>
        <v>4.4968278138489337</v>
      </c>
      <c r="V18">
        <f t="shared" si="11"/>
        <v>110</v>
      </c>
      <c r="W18" s="2">
        <f t="shared" si="6"/>
        <v>1429.913</v>
      </c>
      <c r="X18">
        <v>220</v>
      </c>
      <c r="Y18" s="24">
        <f t="shared" si="7"/>
        <v>4.3332981799646406</v>
      </c>
    </row>
    <row r="19" spans="1:25" x14ac:dyDescent="0.2">
      <c r="A19" s="15"/>
      <c r="B19" s="20"/>
      <c r="D19" t="s">
        <v>58</v>
      </c>
      <c r="E19">
        <v>3200</v>
      </c>
      <c r="G19">
        <f t="shared" si="8"/>
        <v>120</v>
      </c>
      <c r="H19" s="2">
        <f t="shared" si="0"/>
        <v>1468.9959999999999</v>
      </c>
      <c r="I19">
        <f>10000</f>
        <v>10000</v>
      </c>
      <c r="J19" s="24">
        <f t="shared" si="1"/>
        <v>4.3595795133244444</v>
      </c>
      <c r="L19">
        <f t="shared" si="9"/>
        <v>120</v>
      </c>
      <c r="M19" s="2">
        <f t="shared" si="2"/>
        <v>1468.9959999999999</v>
      </c>
      <c r="N19">
        <v>22000</v>
      </c>
      <c r="O19" s="24">
        <f t="shared" si="3"/>
        <v>4.6870347585384566</v>
      </c>
      <c r="Q19">
        <f t="shared" si="10"/>
        <v>120</v>
      </c>
      <c r="R19" s="2">
        <f t="shared" si="4"/>
        <v>1468.9959999999999</v>
      </c>
      <c r="S19">
        <v>160</v>
      </c>
      <c r="T19" s="24">
        <f t="shared" si="5"/>
        <v>4.5088999604664473</v>
      </c>
      <c r="V19">
        <f t="shared" si="11"/>
        <v>120</v>
      </c>
      <c r="W19" s="2">
        <f t="shared" si="6"/>
        <v>1468.9959999999999</v>
      </c>
      <c r="X19">
        <v>220</v>
      </c>
      <c r="Y19" s="24">
        <f t="shared" si="7"/>
        <v>4.3487255150397042</v>
      </c>
    </row>
    <row r="20" spans="1:25" x14ac:dyDescent="0.2">
      <c r="A20" s="15" t="s">
        <v>47</v>
      </c>
      <c r="B20" s="27">
        <f>B18/(B18+B17)*B2</f>
        <v>1.5625</v>
      </c>
      <c r="G20">
        <f t="shared" si="8"/>
        <v>130</v>
      </c>
      <c r="H20" s="2">
        <f t="shared" si="0"/>
        <v>1508.079</v>
      </c>
      <c r="I20">
        <f>10000</f>
        <v>10000</v>
      </c>
      <c r="J20" s="24">
        <f t="shared" si="1"/>
        <v>4.3447737889182028</v>
      </c>
      <c r="L20">
        <f t="shared" si="9"/>
        <v>130</v>
      </c>
      <c r="M20" s="2">
        <f t="shared" si="2"/>
        <v>1508.079</v>
      </c>
      <c r="N20">
        <v>22000</v>
      </c>
      <c r="O20" s="24">
        <f t="shared" si="3"/>
        <v>4.6792424000276664</v>
      </c>
      <c r="Q20">
        <f t="shared" si="10"/>
        <v>130</v>
      </c>
      <c r="R20" s="2">
        <f t="shared" si="4"/>
        <v>1508.079</v>
      </c>
      <c r="S20">
        <v>160</v>
      </c>
      <c r="T20" s="24">
        <f t="shared" si="5"/>
        <v>4.5204064076101913</v>
      </c>
      <c r="V20">
        <f t="shared" si="11"/>
        <v>130</v>
      </c>
      <c r="W20" s="2">
        <f t="shared" si="6"/>
        <v>1508.079</v>
      </c>
      <c r="X20">
        <v>220</v>
      </c>
      <c r="Y20" s="24">
        <f t="shared" si="7"/>
        <v>4.3634550272296577</v>
      </c>
    </row>
    <row r="21" spans="1:25" x14ac:dyDescent="0.2">
      <c r="A21" s="15" t="s">
        <v>48</v>
      </c>
      <c r="B21" s="27">
        <f>B18/(B18+B16)*B2</f>
        <v>2.5</v>
      </c>
      <c r="G21">
        <f t="shared" si="8"/>
        <v>140</v>
      </c>
      <c r="H21" s="2">
        <f t="shared" si="0"/>
        <v>1547.1620000000003</v>
      </c>
      <c r="I21">
        <f>10000</f>
        <v>10000</v>
      </c>
      <c r="J21" s="24">
        <f t="shared" si="1"/>
        <v>4.330068288640966</v>
      </c>
      <c r="L21">
        <f t="shared" si="9"/>
        <v>140</v>
      </c>
      <c r="M21" s="2">
        <f t="shared" si="2"/>
        <v>1547.1620000000003</v>
      </c>
      <c r="N21">
        <v>22000</v>
      </c>
      <c r="O21" s="24">
        <f t="shared" si="3"/>
        <v>4.6714759086466557</v>
      </c>
      <c r="Q21">
        <f t="shared" si="10"/>
        <v>140</v>
      </c>
      <c r="R21" s="2">
        <f t="shared" si="4"/>
        <v>1547.1620000000003</v>
      </c>
      <c r="S21">
        <v>160</v>
      </c>
      <c r="T21" s="24">
        <f t="shared" si="5"/>
        <v>4.5313860078891164</v>
      </c>
      <c r="V21">
        <f t="shared" si="11"/>
        <v>140</v>
      </c>
      <c r="W21" s="2">
        <f t="shared" si="6"/>
        <v>1547.1620000000003</v>
      </c>
      <c r="X21">
        <v>220</v>
      </c>
      <c r="Y21" s="24">
        <f t="shared" si="7"/>
        <v>4.3775330162146995</v>
      </c>
    </row>
    <row r="22" spans="1:25" ht="13.5" thickBot="1" x14ac:dyDescent="0.25">
      <c r="A22" s="30" t="s">
        <v>49</v>
      </c>
      <c r="B22" s="28">
        <f>B21-B20</f>
        <v>0.9375</v>
      </c>
      <c r="G22">
        <f t="shared" si="8"/>
        <v>150</v>
      </c>
      <c r="H22" s="2">
        <f t="shared" si="0"/>
        <v>1586.2449999999999</v>
      </c>
      <c r="I22">
        <f>10000</f>
        <v>10000</v>
      </c>
      <c r="J22" s="24">
        <f t="shared" si="1"/>
        <v>4.3154619982574163</v>
      </c>
      <c r="L22">
        <f t="shared" si="9"/>
        <v>150</v>
      </c>
      <c r="M22" s="2">
        <f t="shared" si="2"/>
        <v>1586.2449999999999</v>
      </c>
      <c r="N22">
        <v>22000</v>
      </c>
      <c r="O22" s="24">
        <f t="shared" si="3"/>
        <v>4.6637351558079718</v>
      </c>
      <c r="Q22">
        <f t="shared" si="10"/>
        <v>150</v>
      </c>
      <c r="R22" s="2">
        <f t="shared" si="4"/>
        <v>1586.2449999999999</v>
      </c>
      <c r="S22">
        <v>160</v>
      </c>
      <c r="T22" s="24">
        <f t="shared" si="5"/>
        <v>4.541874135645342</v>
      </c>
      <c r="V22">
        <f t="shared" si="11"/>
        <v>150</v>
      </c>
      <c r="W22" s="2">
        <f t="shared" si="6"/>
        <v>1586.2449999999999</v>
      </c>
      <c r="X22">
        <v>220</v>
      </c>
      <c r="Y22" s="24">
        <f t="shared" si="7"/>
        <v>4.3910017743993759</v>
      </c>
    </row>
    <row r="23" spans="1:25" x14ac:dyDescent="0.2">
      <c r="B23" s="24"/>
      <c r="D23" t="s">
        <v>60</v>
      </c>
      <c r="G23">
        <f t="shared" si="8"/>
        <v>160</v>
      </c>
      <c r="H23" s="2">
        <f t="shared" si="0"/>
        <v>1625.3280000000002</v>
      </c>
      <c r="I23">
        <f>10000</f>
        <v>10000</v>
      </c>
      <c r="J23" s="24">
        <f t="shared" si="1"/>
        <v>4.3009539171711975</v>
      </c>
      <c r="L23">
        <f t="shared" si="9"/>
        <v>160</v>
      </c>
      <c r="M23" s="2">
        <f t="shared" si="2"/>
        <v>1625.3280000000002</v>
      </c>
      <c r="N23">
        <v>22000</v>
      </c>
      <c r="O23" s="24">
        <f t="shared" si="3"/>
        <v>4.6560200137750467</v>
      </c>
      <c r="Q23">
        <f t="shared" si="10"/>
        <v>160</v>
      </c>
      <c r="R23" s="2">
        <f t="shared" si="4"/>
        <v>1625.3280000000002</v>
      </c>
      <c r="S23">
        <v>160</v>
      </c>
      <c r="T23" s="24">
        <f t="shared" si="5"/>
        <v>4.5519030676715992</v>
      </c>
      <c r="V23">
        <f t="shared" si="11"/>
        <v>160</v>
      </c>
      <c r="W23" s="2">
        <f t="shared" si="6"/>
        <v>1625.3280000000002</v>
      </c>
      <c r="X23">
        <v>220</v>
      </c>
      <c r="Y23" s="24">
        <f t="shared" si="7"/>
        <v>4.403900011271709</v>
      </c>
    </row>
    <row r="24" spans="1:25" ht="13.5" thickBot="1" x14ac:dyDescent="0.25">
      <c r="A24" s="37" t="s">
        <v>51</v>
      </c>
      <c r="B24" s="37"/>
      <c r="D24" t="s">
        <v>59</v>
      </c>
      <c r="E24" s="24">
        <f>E13</f>
        <v>4.545454545454545</v>
      </c>
      <c r="G24">
        <f t="shared" si="8"/>
        <v>170</v>
      </c>
      <c r="H24" s="2">
        <f t="shared" si="0"/>
        <v>1664.4109999999998</v>
      </c>
      <c r="I24">
        <f>10000</f>
        <v>10000</v>
      </c>
      <c r="J24" s="24">
        <f t="shared" si="1"/>
        <v>4.2865430581964228</v>
      </c>
      <c r="L24">
        <f t="shared" si="9"/>
        <v>170</v>
      </c>
      <c r="M24" s="2">
        <f t="shared" si="2"/>
        <v>1664.4109999999998</v>
      </c>
      <c r="N24">
        <v>22000</v>
      </c>
      <c r="O24" s="24">
        <f t="shared" si="3"/>
        <v>4.6483303556551654</v>
      </c>
      <c r="Q24">
        <f t="shared" si="10"/>
        <v>170</v>
      </c>
      <c r="R24" s="2">
        <f t="shared" si="4"/>
        <v>1664.4109999999998</v>
      </c>
      <c r="S24">
        <v>160</v>
      </c>
      <c r="T24" s="24">
        <f t="shared" si="5"/>
        <v>4.5615023149937155</v>
      </c>
      <c r="V24">
        <f t="shared" si="11"/>
        <v>170</v>
      </c>
      <c r="W24" s="2">
        <f t="shared" si="6"/>
        <v>1664.4109999999998</v>
      </c>
      <c r="X24">
        <v>220</v>
      </c>
      <c r="Y24" s="24">
        <f t="shared" si="7"/>
        <v>4.4162632249546405</v>
      </c>
    </row>
    <row r="25" spans="1:25" x14ac:dyDescent="0.2">
      <c r="A25" s="25" t="s">
        <v>44</v>
      </c>
      <c r="B25" s="26">
        <v>1000</v>
      </c>
      <c r="D25" t="s">
        <v>61</v>
      </c>
      <c r="E25">
        <f>(E24*$E$18)/($B$2-E24)</f>
        <v>19999.999999999978</v>
      </c>
      <c r="G25">
        <f t="shared" si="8"/>
        <v>180</v>
      </c>
      <c r="H25" s="2">
        <f t="shared" si="0"/>
        <v>1703.4940000000001</v>
      </c>
      <c r="I25">
        <f>10000</f>
        <v>10000</v>
      </c>
      <c r="J25" s="24">
        <f t="shared" si="1"/>
        <v>4.2722284473337622</v>
      </c>
      <c r="L25">
        <f t="shared" si="9"/>
        <v>180</v>
      </c>
      <c r="M25" s="2">
        <f t="shared" si="2"/>
        <v>1703.4940000000001</v>
      </c>
      <c r="N25">
        <v>22000</v>
      </c>
      <c r="O25" s="24">
        <f t="shared" si="3"/>
        <v>4.6406660553925088</v>
      </c>
      <c r="Q25">
        <f t="shared" si="10"/>
        <v>180</v>
      </c>
      <c r="R25" s="2">
        <f t="shared" si="4"/>
        <v>1703.4940000000001</v>
      </c>
      <c r="S25">
        <v>160</v>
      </c>
      <c r="T25" s="24">
        <f t="shared" si="5"/>
        <v>4.5706989129023228</v>
      </c>
      <c r="V25">
        <f t="shared" si="11"/>
        <v>180</v>
      </c>
      <c r="W25" s="2">
        <f t="shared" si="6"/>
        <v>1703.4940000000001</v>
      </c>
      <c r="X25">
        <v>220</v>
      </c>
      <c r="Y25" s="24">
        <f t="shared" si="7"/>
        <v>4.428124028460708</v>
      </c>
    </row>
    <row r="26" spans="1:25" x14ac:dyDescent="0.2">
      <c r="A26" s="15" t="s">
        <v>45</v>
      </c>
      <c r="B26" s="20">
        <v>2200</v>
      </c>
      <c r="G26">
        <f t="shared" si="8"/>
        <v>190</v>
      </c>
      <c r="H26" s="2">
        <f t="shared" si="0"/>
        <v>1742.577</v>
      </c>
      <c r="I26">
        <f>10000</f>
        <v>10000</v>
      </c>
      <c r="J26" s="24">
        <f t="shared" si="1"/>
        <v>4.2580091235509894</v>
      </c>
      <c r="L26">
        <f t="shared" si="9"/>
        <v>190</v>
      </c>
      <c r="M26" s="2">
        <f t="shared" si="2"/>
        <v>1742.577</v>
      </c>
      <c r="N26">
        <v>22000</v>
      </c>
      <c r="O26" s="24">
        <f t="shared" si="3"/>
        <v>4.6330269877612693</v>
      </c>
      <c r="Q26">
        <f t="shared" si="10"/>
        <v>190</v>
      </c>
      <c r="R26" s="2">
        <f t="shared" si="4"/>
        <v>1742.577</v>
      </c>
      <c r="S26">
        <v>160</v>
      </c>
      <c r="T26" s="24">
        <f t="shared" si="5"/>
        <v>4.579517675237323</v>
      </c>
      <c r="V26">
        <f t="shared" si="11"/>
        <v>190</v>
      </c>
      <c r="W26" s="2">
        <f t="shared" si="6"/>
        <v>1742.577</v>
      </c>
      <c r="X26">
        <v>220</v>
      </c>
      <c r="Y26" s="24">
        <f t="shared" si="7"/>
        <v>4.4395124369642573</v>
      </c>
    </row>
    <row r="27" spans="1:25" x14ac:dyDescent="0.2">
      <c r="A27" s="15" t="s">
        <v>46</v>
      </c>
      <c r="B27" s="20">
        <v>1000</v>
      </c>
      <c r="D27" t="s">
        <v>62</v>
      </c>
      <c r="G27">
        <f t="shared" si="8"/>
        <v>200</v>
      </c>
      <c r="H27" s="2">
        <f t="shared" si="0"/>
        <v>1781.66</v>
      </c>
      <c r="I27">
        <f>10000</f>
        <v>10000</v>
      </c>
      <c r="J27" s="24">
        <f t="shared" si="1"/>
        <v>4.2438841385679096</v>
      </c>
      <c r="L27">
        <f t="shared" si="9"/>
        <v>200</v>
      </c>
      <c r="M27" s="2">
        <f t="shared" si="2"/>
        <v>1781.66</v>
      </c>
      <c r="N27">
        <v>22000</v>
      </c>
      <c r="O27" s="24">
        <f t="shared" si="3"/>
        <v>4.6254130283588282</v>
      </c>
      <c r="Q27">
        <f t="shared" si="10"/>
        <v>200</v>
      </c>
      <c r="R27" s="2">
        <f t="shared" si="4"/>
        <v>1781.66</v>
      </c>
      <c r="S27">
        <v>160</v>
      </c>
      <c r="T27" s="24">
        <f t="shared" si="5"/>
        <v>4.5879814179619496</v>
      </c>
      <c r="V27">
        <f t="shared" si="11"/>
        <v>200</v>
      </c>
      <c r="W27" s="2">
        <f t="shared" si="6"/>
        <v>1781.66</v>
      </c>
      <c r="X27">
        <v>220</v>
      </c>
      <c r="Y27" s="24">
        <f t="shared" si="7"/>
        <v>4.4504561214192222</v>
      </c>
    </row>
    <row r="28" spans="1:25" x14ac:dyDescent="0.2">
      <c r="A28" s="15"/>
      <c r="B28" s="20"/>
      <c r="D28" t="s">
        <v>59</v>
      </c>
      <c r="E28" s="24">
        <f>E13</f>
        <v>4.545454545454545</v>
      </c>
      <c r="G28">
        <f t="shared" si="8"/>
        <v>210</v>
      </c>
      <c r="H28" s="2">
        <f t="shared" si="0"/>
        <v>1820.7429999999999</v>
      </c>
      <c r="I28">
        <f>10000</f>
        <v>10000</v>
      </c>
      <c r="J28" s="24">
        <f t="shared" si="1"/>
        <v>4.2298525566455512</v>
      </c>
      <c r="L28">
        <f t="shared" si="9"/>
        <v>210</v>
      </c>
      <c r="M28" s="2">
        <f t="shared" si="2"/>
        <v>1820.7429999999999</v>
      </c>
      <c r="N28">
        <v>22000</v>
      </c>
      <c r="O28" s="24">
        <f t="shared" si="3"/>
        <v>4.6178240535989996</v>
      </c>
      <c r="Q28">
        <f t="shared" si="10"/>
        <v>210</v>
      </c>
      <c r="R28" s="2">
        <f t="shared" si="4"/>
        <v>1820.7429999999999</v>
      </c>
      <c r="S28">
        <v>160</v>
      </c>
      <c r="T28" s="24">
        <f t="shared" si="5"/>
        <v>4.5961111562681278</v>
      </c>
      <c r="V28">
        <f t="shared" si="11"/>
        <v>210</v>
      </c>
      <c r="W28" s="2">
        <f t="shared" si="6"/>
        <v>1820.7429999999999</v>
      </c>
      <c r="X28">
        <v>220</v>
      </c>
      <c r="Y28" s="24">
        <f t="shared" si="7"/>
        <v>4.4609806330341453</v>
      </c>
    </row>
    <row r="29" spans="1:25" x14ac:dyDescent="0.2">
      <c r="A29" s="15" t="s">
        <v>47</v>
      </c>
      <c r="B29" s="27">
        <f>B25/(B27+B25)*B2</f>
        <v>2.5</v>
      </c>
      <c r="D29" t="s">
        <v>61</v>
      </c>
      <c r="E29">
        <f>(E28*$E$19)/($B$2-E28)</f>
        <v>31999.999999999964</v>
      </c>
      <c r="G29">
        <f t="shared" si="8"/>
        <v>220</v>
      </c>
      <c r="H29" s="2">
        <f t="shared" si="0"/>
        <v>1859.826</v>
      </c>
      <c r="I29">
        <f>10000</f>
        <v>10000</v>
      </c>
      <c r="J29" s="24">
        <f t="shared" si="1"/>
        <v>4.2159134543795158</v>
      </c>
      <c r="L29">
        <f t="shared" si="9"/>
        <v>220</v>
      </c>
      <c r="M29" s="2">
        <f t="shared" si="2"/>
        <v>1859.826</v>
      </c>
      <c r="N29">
        <v>22000</v>
      </c>
      <c r="O29" s="24">
        <f t="shared" si="3"/>
        <v>4.6102599407053511</v>
      </c>
      <c r="Q29">
        <f t="shared" si="10"/>
        <v>220</v>
      </c>
      <c r="R29" s="2">
        <f t="shared" si="4"/>
        <v>1859.826</v>
      </c>
      <c r="S29">
        <v>160</v>
      </c>
      <c r="T29" s="24">
        <f t="shared" si="5"/>
        <v>4.6039262787982729</v>
      </c>
      <c r="V29">
        <f t="shared" si="11"/>
        <v>220</v>
      </c>
      <c r="W29" s="2">
        <f t="shared" si="6"/>
        <v>1859.826</v>
      </c>
      <c r="X29">
        <v>220</v>
      </c>
      <c r="Y29" s="24">
        <f t="shared" si="7"/>
        <v>4.4711096024378962</v>
      </c>
    </row>
    <row r="30" spans="1:25" x14ac:dyDescent="0.2">
      <c r="A30" s="15" t="s">
        <v>48</v>
      </c>
      <c r="B30" s="27">
        <f>B26/(B27+B26)*B2</f>
        <v>3.4375</v>
      </c>
      <c r="G30">
        <f t="shared" si="8"/>
        <v>230</v>
      </c>
      <c r="H30" s="2">
        <f t="shared" si="0"/>
        <v>1898.9089999999999</v>
      </c>
      <c r="I30">
        <f>10000</f>
        <v>10000</v>
      </c>
      <c r="J30" s="24">
        <f t="shared" si="1"/>
        <v>4.2020659204974171</v>
      </c>
      <c r="L30">
        <f t="shared" si="9"/>
        <v>230</v>
      </c>
      <c r="M30" s="2">
        <f t="shared" si="2"/>
        <v>1898.9089999999999</v>
      </c>
      <c r="N30">
        <v>22000</v>
      </c>
      <c r="O30" s="24">
        <f t="shared" si="3"/>
        <v>4.6027205677045764</v>
      </c>
      <c r="Q30">
        <f t="shared" si="10"/>
        <v>230</v>
      </c>
      <c r="R30" s="2">
        <f t="shared" si="4"/>
        <v>1898.9089999999999</v>
      </c>
      <c r="S30">
        <v>160</v>
      </c>
      <c r="T30" s="24">
        <f t="shared" si="5"/>
        <v>4.6114447020242277</v>
      </c>
      <c r="V30">
        <f t="shared" si="11"/>
        <v>230</v>
      </c>
      <c r="W30" s="2">
        <f t="shared" si="6"/>
        <v>1898.9089999999999</v>
      </c>
      <c r="X30">
        <v>220</v>
      </c>
      <c r="Y30" s="24">
        <f t="shared" si="7"/>
        <v>4.4808649168038839</v>
      </c>
    </row>
    <row r="31" spans="1:25" ht="13.5" thickBot="1" x14ac:dyDescent="0.25">
      <c r="A31" s="30" t="s">
        <v>49</v>
      </c>
      <c r="B31" s="28">
        <f>B30-B29</f>
        <v>0.9375</v>
      </c>
      <c r="D31" t="s">
        <v>60</v>
      </c>
      <c r="G31">
        <f t="shared" si="8"/>
        <v>240</v>
      </c>
      <c r="H31" s="2">
        <f t="shared" si="0"/>
        <v>1937.992</v>
      </c>
      <c r="I31">
        <f>10000</f>
        <v>10000</v>
      </c>
      <c r="J31" s="24">
        <f t="shared" si="1"/>
        <v>4.188309055660282</v>
      </c>
      <c r="L31">
        <f t="shared" si="9"/>
        <v>240</v>
      </c>
      <c r="M31" s="2">
        <f t="shared" si="2"/>
        <v>1937.992</v>
      </c>
      <c r="N31">
        <v>22000</v>
      </c>
      <c r="O31" s="24">
        <f t="shared" si="3"/>
        <v>4.5952058134199394</v>
      </c>
      <c r="Q31">
        <f t="shared" si="10"/>
        <v>240</v>
      </c>
      <c r="R31" s="2">
        <f t="shared" si="4"/>
        <v>1937.992</v>
      </c>
      <c r="S31">
        <v>160</v>
      </c>
      <c r="T31" s="24">
        <f t="shared" si="5"/>
        <v>4.6186830073708567</v>
      </c>
      <c r="V31">
        <f t="shared" si="11"/>
        <v>240</v>
      </c>
      <c r="W31" s="2">
        <f t="shared" si="6"/>
        <v>1937.992</v>
      </c>
      <c r="X31">
        <v>220</v>
      </c>
      <c r="Y31" s="24">
        <f t="shared" si="7"/>
        <v>4.4902668777270716</v>
      </c>
    </row>
    <row r="32" spans="1:25" x14ac:dyDescent="0.2">
      <c r="D32" t="s">
        <v>59</v>
      </c>
      <c r="E32" s="24">
        <f>E13</f>
        <v>4.545454545454545</v>
      </c>
      <c r="G32">
        <f t="shared" si="8"/>
        <v>250</v>
      </c>
      <c r="H32" s="2">
        <f t="shared" si="0"/>
        <v>1977.075</v>
      </c>
      <c r="I32">
        <f>10000</f>
        <v>10000</v>
      </c>
      <c r="J32" s="24">
        <f t="shared" si="1"/>
        <v>4.1746419722678532</v>
      </c>
      <c r="L32">
        <f t="shared" si="9"/>
        <v>250</v>
      </c>
      <c r="M32" s="2">
        <f t="shared" si="2"/>
        <v>1977.075</v>
      </c>
      <c r="N32">
        <v>22000</v>
      </c>
      <c r="O32" s="24">
        <f t="shared" si="3"/>
        <v>4.5877155574647865</v>
      </c>
      <c r="Q32">
        <f t="shared" si="10"/>
        <v>250</v>
      </c>
      <c r="R32" s="2">
        <f t="shared" si="4"/>
        <v>1977.075</v>
      </c>
      <c r="S32">
        <v>160</v>
      </c>
      <c r="T32" s="24">
        <f t="shared" si="5"/>
        <v>4.6256565632932869</v>
      </c>
      <c r="V32">
        <f t="shared" si="11"/>
        <v>250</v>
      </c>
      <c r="W32" s="2">
        <f t="shared" si="6"/>
        <v>1977.075</v>
      </c>
      <c r="X32">
        <v>220</v>
      </c>
      <c r="Y32" s="24">
        <f t="shared" si="7"/>
        <v>4.499334342250493</v>
      </c>
    </row>
    <row r="33" spans="4:25" x14ac:dyDescent="0.2">
      <c r="D33" t="s">
        <v>61</v>
      </c>
      <c r="E33">
        <f>$E$18*($B$2-E32)/E32</f>
        <v>200.00000000000023</v>
      </c>
      <c r="G33">
        <f t="shared" si="8"/>
        <v>260</v>
      </c>
      <c r="H33" s="2">
        <f t="shared" si="0"/>
        <v>2016.1579999999999</v>
      </c>
      <c r="I33">
        <f>10000</f>
        <v>10000</v>
      </c>
      <c r="J33" s="24">
        <f t="shared" si="1"/>
        <v>4.1610637942676849</v>
      </c>
      <c r="L33">
        <f t="shared" si="9"/>
        <v>260</v>
      </c>
      <c r="M33" s="2">
        <f t="shared" si="2"/>
        <v>2016.1579999999999</v>
      </c>
      <c r="N33">
        <v>22000</v>
      </c>
      <c r="O33" s="24">
        <f t="shared" si="3"/>
        <v>4.5802496802361139</v>
      </c>
      <c r="Q33">
        <f t="shared" si="10"/>
        <v>260</v>
      </c>
      <c r="R33" s="2">
        <f t="shared" si="4"/>
        <v>2016.1579999999999</v>
      </c>
      <c r="S33">
        <v>160</v>
      </c>
      <c r="T33" s="24">
        <f t="shared" si="5"/>
        <v>4.6323796341993546</v>
      </c>
      <c r="V33">
        <f t="shared" si="11"/>
        <v>260</v>
      </c>
      <c r="W33" s="2">
        <f t="shared" si="6"/>
        <v>2016.1579999999999</v>
      </c>
      <c r="X33">
        <v>220</v>
      </c>
      <c r="Y33" s="24">
        <f t="shared" si="7"/>
        <v>4.5080848491027918</v>
      </c>
    </row>
    <row r="34" spans="4:25" x14ac:dyDescent="0.2">
      <c r="G34">
        <f t="shared" si="8"/>
        <v>270</v>
      </c>
      <c r="H34" s="2">
        <f t="shared" si="0"/>
        <v>2055.241</v>
      </c>
      <c r="I34">
        <f>10000</f>
        <v>10000</v>
      </c>
      <c r="J34" s="24">
        <f t="shared" si="1"/>
        <v>4.1475736569679524</v>
      </c>
      <c r="L34">
        <f t="shared" si="9"/>
        <v>270</v>
      </c>
      <c r="M34" s="2">
        <f t="shared" si="2"/>
        <v>2055.241</v>
      </c>
      <c r="N34">
        <v>22000</v>
      </c>
      <c r="O34" s="24">
        <f t="shared" si="3"/>
        <v>4.5728080629082033</v>
      </c>
      <c r="Q34">
        <f t="shared" si="10"/>
        <v>270</v>
      </c>
      <c r="R34" s="2">
        <f t="shared" si="4"/>
        <v>2055.241</v>
      </c>
      <c r="S34">
        <v>160</v>
      </c>
      <c r="T34" s="24">
        <f t="shared" si="5"/>
        <v>4.6388654778419145</v>
      </c>
      <c r="V34">
        <f t="shared" si="11"/>
        <v>270</v>
      </c>
      <c r="W34" s="2">
        <f t="shared" si="6"/>
        <v>2055.241</v>
      </c>
      <c r="X34">
        <v>220</v>
      </c>
      <c r="Y34" s="24">
        <f t="shared" si="7"/>
        <v>4.5165347319251019</v>
      </c>
    </row>
    <row r="35" spans="4:25" x14ac:dyDescent="0.2">
      <c r="D35" t="s">
        <v>62</v>
      </c>
      <c r="G35">
        <f t="shared" si="8"/>
        <v>280</v>
      </c>
      <c r="H35" s="2">
        <f t="shared" si="0"/>
        <v>2094.3240000000005</v>
      </c>
      <c r="I35">
        <f>10000</f>
        <v>10000</v>
      </c>
      <c r="J35" s="24">
        <f t="shared" si="1"/>
        <v>4.134170706853892</v>
      </c>
      <c r="L35">
        <f t="shared" si="9"/>
        <v>280</v>
      </c>
      <c r="M35" s="2">
        <f t="shared" si="2"/>
        <v>2094.3240000000005</v>
      </c>
      <c r="N35">
        <v>22000</v>
      </c>
      <c r="O35" s="24">
        <f t="shared" si="3"/>
        <v>4.5653905874263163</v>
      </c>
      <c r="Q35">
        <f t="shared" si="10"/>
        <v>280</v>
      </c>
      <c r="R35" s="2">
        <f t="shared" si="4"/>
        <v>2094.3240000000005</v>
      </c>
      <c r="S35">
        <v>160</v>
      </c>
      <c r="T35" s="24">
        <f t="shared" si="5"/>
        <v>4.6451264325802324</v>
      </c>
      <c r="V35">
        <f t="shared" si="11"/>
        <v>280</v>
      </c>
      <c r="W35" s="2">
        <f t="shared" si="6"/>
        <v>2094.3240000000005</v>
      </c>
      <c r="X35">
        <v>220</v>
      </c>
      <c r="Y35" s="24">
        <f t="shared" si="7"/>
        <v>4.5246992210252319</v>
      </c>
    </row>
    <row r="36" spans="4:25" x14ac:dyDescent="0.2">
      <c r="D36" t="s">
        <v>59</v>
      </c>
      <c r="E36" s="24">
        <f>E13</f>
        <v>4.545454545454545</v>
      </c>
      <c r="G36">
        <f t="shared" si="8"/>
        <v>290</v>
      </c>
      <c r="H36" s="2">
        <f t="shared" si="0"/>
        <v>2133.4070000000002</v>
      </c>
      <c r="I36">
        <f>10000</f>
        <v>10000</v>
      </c>
      <c r="J36" s="24">
        <f t="shared" si="1"/>
        <v>4.1208541014077911</v>
      </c>
      <c r="L36">
        <f t="shared" si="9"/>
        <v>290</v>
      </c>
      <c r="M36" s="2">
        <f t="shared" si="2"/>
        <v>2133.4070000000002</v>
      </c>
      <c r="N36">
        <v>22000</v>
      </c>
      <c r="O36" s="24">
        <f t="shared" si="3"/>
        <v>4.5579971365004539</v>
      </c>
      <c r="Q36">
        <f t="shared" si="10"/>
        <v>290</v>
      </c>
      <c r="R36" s="2">
        <f t="shared" si="4"/>
        <v>2133.4070000000002</v>
      </c>
      <c r="S36">
        <v>160</v>
      </c>
      <c r="T36" s="24">
        <f t="shared" si="5"/>
        <v>4.6511739957190326</v>
      </c>
      <c r="V36">
        <f t="shared" si="11"/>
        <v>290</v>
      </c>
      <c r="W36" s="2">
        <f t="shared" si="6"/>
        <v>2133.4070000000002</v>
      </c>
      <c r="X36">
        <v>220</v>
      </c>
      <c r="Y36" s="24">
        <f t="shared" si="7"/>
        <v>4.5325925349928848</v>
      </c>
    </row>
    <row r="37" spans="4:25" x14ac:dyDescent="0.2">
      <c r="D37" t="s">
        <v>61</v>
      </c>
      <c r="E37">
        <f>$E$19*($B$2-E36)/E36</f>
        <v>320.0000000000004</v>
      </c>
      <c r="G37">
        <f t="shared" si="8"/>
        <v>300</v>
      </c>
      <c r="H37" s="2">
        <f t="shared" si="0"/>
        <v>2172.4899999999998</v>
      </c>
      <c r="I37">
        <f>10000</f>
        <v>10000</v>
      </c>
      <c r="J37" s="24">
        <f t="shared" si="1"/>
        <v>4.1076230089324373</v>
      </c>
      <c r="L37">
        <f t="shared" si="9"/>
        <v>300</v>
      </c>
      <c r="M37" s="2">
        <f t="shared" si="2"/>
        <v>2172.4899999999998</v>
      </c>
      <c r="N37">
        <v>22000</v>
      </c>
      <c r="O37" s="24">
        <f t="shared" si="3"/>
        <v>4.5506275935991702</v>
      </c>
      <c r="Q37">
        <f t="shared" si="10"/>
        <v>300</v>
      </c>
      <c r="R37" s="2">
        <f t="shared" si="4"/>
        <v>2172.4899999999998</v>
      </c>
      <c r="S37">
        <v>160</v>
      </c>
      <c r="T37" s="24">
        <f t="shared" si="5"/>
        <v>4.6570188939716779</v>
      </c>
      <c r="V37">
        <f t="shared" si="11"/>
        <v>300</v>
      </c>
      <c r="W37" s="2">
        <f t="shared" si="6"/>
        <v>2172.4899999999998</v>
      </c>
      <c r="X37">
        <v>220</v>
      </c>
      <c r="Y37" s="24">
        <f t="shared" si="7"/>
        <v>4.54022796333527</v>
      </c>
    </row>
  </sheetData>
  <mergeCells count="2">
    <mergeCell ref="A15:B15"/>
    <mergeCell ref="A24:B24"/>
  </mergeCells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ers_LF_x0020_SALES xmlns="48d290d6-d3a4-4c41-b508-98bf814d9912">
      <UserInfo>
        <DisplayName/>
        <AccountId xsi:nil="true"/>
        <AccountType/>
      </UserInfo>
    </Reviewers_LF_x0020_SALES>
    <Approvers_P xmlns="48d290d6-d3a4-4c41-b508-98bf814d9912">
      <UserInfo>
        <DisplayName/>
        <AccountId xsi:nil="true"/>
        <AccountType/>
      </UserInfo>
    </Approvers_P>
    <Review_x0020_Due_x0020_Date_PM xmlns="48d290d6-d3a4-4c41-b508-98bf814d9912" xsi:nil="true"/>
    <Reviewers_DocumentOwner xmlns="48d290d6-d3a4-4c41-b508-98bf814d9912">
      <UserInfo>
        <DisplayName/>
        <AccountId xsi:nil="true"/>
        <AccountType/>
      </UserInfo>
    </Reviewers_DocumentOwner>
    <Reviewers_APM xmlns="48d290d6-d3a4-4c41-b508-98bf814d9912">
      <UserInfo>
        <DisplayName/>
        <AccountId xsi:nil="true"/>
        <AccountType/>
      </UserInfo>
    </Reviewers_APM>
    <Reviewers_MARCOM xmlns="48d290d6-d3a4-4c41-b508-98bf814d9912">
      <UserInfo>
        <DisplayName/>
        <AccountId xsi:nil="true"/>
        <AccountType/>
      </UserInfo>
    </Reviewers_MARCOM>
    <Reviewers_PE xmlns="48d290d6-d3a4-4c41-b508-98bf814d9912">
      <UserInfo>
        <DisplayName/>
        <AccountId xsi:nil="true"/>
        <AccountType/>
      </UserInfo>
    </Reviewers_PE>
    <Review_x0020_Due_x0020_Date_CC xmlns="48d290d6-d3a4-4c41-b508-98bf814d9912" xsi:nil="true"/>
    <Reviewers_A xmlns="48d290d6-d3a4-4c41-b508-98bf814d9912">
      <UserInfo>
        <DisplayName/>
        <AccountId xsi:nil="true"/>
        <AccountType/>
      </UserInfo>
    </Reviewers_A>
    <DocLibName xmlns="48d290d6-d3a4-4c41-b508-98bf814d9912">RT_Tables</DocLibName>
    <Approvers_A xmlns="48d290d6-d3a4-4c41-b508-98bf814d9912">
      <UserInfo>
        <DisplayName>9308</DisplayName>
        <AccountId>9308</AccountId>
        <AccountType/>
      </UserInfo>
    </Approvers_A>
    <Approvers_PM xmlns="48d290d6-d3a4-4c41-b508-98bf814d9912">
      <UserInfo>
        <DisplayName/>
        <AccountId xsi:nil="true"/>
        <AccountType/>
      </UserInfo>
    </Approvers_PM>
    <Business_x0020_Unit xmlns="48d290d6-d3a4-4c41-b508-98bf814d9912" xsi:nil="true"/>
    <Review_x0020_Due_x0020_Date_APM xmlns="48d290d6-d3a4-4c41-b508-98bf814d9912" xsi:nil="true"/>
    <Review_x0020_Due_x0020_Date_TM xmlns="48d290d6-d3a4-4c41-b508-98bf814d9912" xsi:nil="true"/>
    <Approvers_CS xmlns="48d290d6-d3a4-4c41-b508-98bf814d9912">
      <UserInfo>
        <DisplayName/>
        <AccountId xsi:nil="true"/>
        <AccountType/>
      </UserInfo>
    </Approvers_CS>
    <Flag xmlns="48d290d6-d3a4-4c41-b508-98bf814d9912" xsi:nil="true"/>
    <Review_x0020_Due_x0020_Date_CS xmlns="48d290d6-d3a4-4c41-b508-98bf814d9912" xsi:nil="true"/>
    <Reviewers_TM xmlns="48d290d6-d3a4-4c41-b508-98bf814d9912">
      <UserInfo>
        <DisplayName/>
        <AccountId xsi:nil="true"/>
        <AccountType/>
      </UserInfo>
    </Reviewers_TM>
    <Review_x0020_Due_x0020_Date_DocumentOwner xmlns="48d290d6-d3a4-4c41-b508-98bf814d9912" xsi:nil="true"/>
    <Library xmlns="d690ff2e-76c8-4eae-9577-6672bf24a879" xsi:nil="true"/>
    <Review_x0020_Due_x0020_Date_LF_x0020_SALES xmlns="48d290d6-d3a4-4c41-b508-98bf814d9912" xsi:nil="true"/>
    <Document_x0020_Status xmlns="48d290d6-d3a4-4c41-b508-98bf814d9912" xsi:nil="true"/>
    <Approval_x0020_Due_x0020_Date_DocumentOwner xmlns="48d290d6-d3a4-4c41-b508-98bf814d9912" xsi:nil="true"/>
    <Approvers_D xmlns="48d290d6-d3a4-4c41-b508-98bf814d9912">
      <UserInfo>
        <DisplayName/>
        <AccountId xsi:nil="true"/>
        <AccountType/>
      </UserInfo>
    </Approvers_D>
    <Approvers_TM xmlns="48d290d6-d3a4-4c41-b508-98bf814d9912">
      <UserInfo>
        <DisplayName/>
        <AccountId xsi:nil="true"/>
        <AccountType/>
      </UserInfo>
    </Approvers_TM>
    <Review_x0020_Due_x0020_Date_MARCOM xmlns="48d290d6-d3a4-4c41-b508-98bf814d9912" xsi:nil="true"/>
    <Reviewers_PM xmlns="48d290d6-d3a4-4c41-b508-98bf814d9912">
      <UserInfo>
        <DisplayName/>
        <AccountId xsi:nil="true"/>
        <AccountType/>
      </UserInfo>
    </Reviewers_PM>
    <Application xmlns="48d290d6-d3a4-4c41-b508-98bf814d9912">
      <Value>104</Value>
      <Value>51</Value>
      <Value>24</Value>
      <Value>32</Value>
      <Value>40</Value>
      <Value>66</Value>
    </Application>
    <Approval_x0020_Due_x0020_Date_MARCOM xmlns="48d290d6-d3a4-4c41-b508-98bf814d9912" xsi:nil="true"/>
    <Approval_x0020_Due_x0020_Date_PE xmlns="48d290d6-d3a4-4c41-b508-98bf814d9912" xsi:nil="true"/>
    <Doc_Exp_Date xmlns="48d290d6-d3a4-4c41-b508-98bf814d9912">2022-01-01T06:00:00+00:00</Doc_Exp_Date>
    <Reviewers_DocumentDesigner xmlns="48d290d6-d3a4-4c41-b508-98bf814d9912">
      <UserInfo>
        <DisplayName/>
        <AccountId xsi:nil="true"/>
        <AccountType/>
      </UserInfo>
    </Reviewers_DocumentDesigner>
    <Approval_x0020_Due_x0020_Date_CS xmlns="48d290d6-d3a4-4c41-b508-98bf814d9912" xsi:nil="true"/>
    <Review_x0020_Due_x0020_Date_A xmlns="48d290d6-d3a4-4c41-b508-98bf814d9912" xsi:nil="true"/>
    <Approval_x0020_Due_x0020_Date_LF_x0020_SALES xmlns="48d290d6-d3a4-4c41-b508-98bf814d9912" xsi:nil="true"/>
    <Approvers_MARCOM xmlns="48d290d6-d3a4-4c41-b508-98bf814d9912">
      <UserInfo>
        <DisplayName/>
        <AccountId xsi:nil="true"/>
        <AccountType/>
      </UserInfo>
    </Approvers_MARCOM>
    <Approvers_PE xmlns="48d290d6-d3a4-4c41-b508-98bf814d9912">
      <UserInfo>
        <DisplayName/>
        <AccountId xsi:nil="true"/>
        <AccountType/>
      </UserInfo>
    </Approvers_PE>
    <Industry xmlns="48d290d6-d3a4-4c41-b508-98bf814d9912">
      <Value>7</Value>
      <Value>4</Value>
      <Value>24</Value>
      <Value>18</Value>
      <Value>3</Value>
      <Value>14</Value>
      <Value>20</Value>
    </Industry>
    <Review_x0020_Due_x0020_Date_PE xmlns="48d290d6-d3a4-4c41-b508-98bf814d9912" xsi:nil="true"/>
    <Reviewers_CC xmlns="48d290d6-d3a4-4c41-b508-98bf814d9912">
      <UserInfo>
        <DisplayName/>
        <AccountId xsi:nil="true"/>
        <AccountType/>
      </UserInfo>
    </Reviewers_CC>
    <Approvers_DocumentDesigner xmlns="d690ff2e-76c8-4eae-9577-6672bf24a879">
      <UserInfo>
        <DisplayName/>
        <AccountId xsi:nil="true"/>
        <AccountType/>
      </UserInfo>
    </Approvers_DocumentDesigner>
    <Approval_x0020_Due_x0020_Date_D xmlns="48d290d6-d3a4-4c41-b508-98bf814d9912" xsi:nil="true"/>
    <Approval_x0020_Due_x0020_Date_P xmlns="48d290d6-d3a4-4c41-b508-98bf814d9912" xsi:nil="true"/>
    <Approval_x0020_Due_x0020_Date_TM xmlns="48d290d6-d3a4-4c41-b508-98bf814d9912" xsi:nil="true"/>
    <Review_x0020_Due_x0020_Date_DocumentDesigner xmlns="48d290d6-d3a4-4c41-b508-98bf814d9912" xsi:nil="true"/>
    <Review_x0020_Due_x0020_Date_D xmlns="48d290d6-d3a4-4c41-b508-98bf814d9912" xsi:nil="true"/>
    <Reviewers_CS xmlns="48d290d6-d3a4-4c41-b508-98bf814d9912">
      <UserInfo>
        <DisplayName/>
        <AccountId xsi:nil="true"/>
        <AccountType/>
      </UserInfo>
    </Reviewers_CS>
    <Reviewers_D xmlns="48d290d6-d3a4-4c41-b508-98bf814d9912">
      <UserInfo>
        <DisplayName/>
        <AccountId xsi:nil="true"/>
        <AccountType/>
      </UserInfo>
    </Reviewers_D>
    <Approval_x0020_Due_x0020_Date_A xmlns="48d290d6-d3a4-4c41-b508-98bf814d9912" xsi:nil="true"/>
    <Approval_x0020_Due_x0020_Date_DocumentDesigner xmlns="48d290d6-d3a4-4c41-b508-98bf814d9912" xsi:nil="true"/>
    <Approvers_DocumentOwner xmlns="48d290d6-d3a4-4c41-b508-98bf814d9912">
      <UserInfo>
        <DisplayName>9308</DisplayName>
        <AccountId>9308</AccountId>
        <AccountType/>
      </UserInfo>
    </Approvers_DocumentOwner>
    <Approval_x0020_Due_x0020_Date_PM xmlns="48d290d6-d3a4-4c41-b508-98bf814d9912" xsi:nil="true"/>
    <Approvers_LF_x0020_SALES xmlns="48d290d6-d3a4-4c41-b508-98bf814d9912">
      <UserInfo>
        <DisplayName/>
        <AccountId xsi:nil="true"/>
        <AccountType/>
      </UserInfo>
    </Approvers_LF_x0020_SALES>
    <_dlc_DocId xmlns="5d810f29-b7ad-4acd-8128-8ccc4c4fde04">XJ5EXNYW2MRS-489-11618</_dlc_DocId>
    <_dlc_DocIdUrl xmlns="5d810f29-b7ad-4acd-8128-8ccc4c4fde04">
      <Url>https://my.littelfuse.com/ESBU/_layouts/15/DocIdRedir.aspx?ID=XJ5EXNYW2MRS-489-11618</Url>
      <Description>XJ5EXNYW2MRS-489-11618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DB_ContentType" ma:contentTypeID="0x01010021696631CFDAA549B3011DD49D19CA45007D807094EDC92148B780B95FF0C5B13D" ma:contentTypeVersion="158" ma:contentTypeDescription="" ma:contentTypeScope="" ma:versionID="427b031769ddbc5b063db1fb83a725ad">
  <xsd:schema xmlns:xsd="http://www.w3.org/2001/XMLSchema" xmlns:xs="http://www.w3.org/2001/XMLSchema" xmlns:p="http://schemas.microsoft.com/office/2006/metadata/properties" xmlns:ns2="48d290d6-d3a4-4c41-b508-98bf814d9912" xmlns:ns4="d690ff2e-76c8-4eae-9577-6672bf24a879" xmlns:ns5="5d810f29-b7ad-4acd-8128-8ccc4c4fde04" targetNamespace="http://schemas.microsoft.com/office/2006/metadata/properties" ma:root="true" ma:fieldsID="3fe1c1b60616542e4a3c319eea827d0d" ns2:_="" ns4:_="" ns5:_="">
    <xsd:import namespace="48d290d6-d3a4-4c41-b508-98bf814d9912"/>
    <xsd:import namespace="d690ff2e-76c8-4eae-9577-6672bf24a879"/>
    <xsd:import namespace="5d810f29-b7ad-4acd-8128-8ccc4c4fde04"/>
    <xsd:element name="properties">
      <xsd:complexType>
        <xsd:sequence>
          <xsd:element name="documentManagement">
            <xsd:complexType>
              <xsd:all>
                <xsd:element ref="ns2:Application" minOccurs="0"/>
                <xsd:element ref="ns2:Approval_x0020_Due_x0020_Date_CS" minOccurs="0"/>
                <xsd:element ref="ns2:Approval_x0020_Due_x0020_Date_D" minOccurs="0"/>
                <xsd:element ref="ns2:Approval_x0020_Due_x0020_Date_LF_x0020_SALES" minOccurs="0"/>
                <xsd:element ref="ns2:Approval_x0020_Due_x0020_Date_MARCOM" minOccurs="0"/>
                <xsd:element ref="ns2:Approval_x0020_Due_x0020_Date_P" minOccurs="0"/>
                <xsd:element ref="ns2:Approval_x0020_Due_x0020_Date_PE" minOccurs="0"/>
                <xsd:element ref="ns2:Approval_x0020_Due_x0020_Date_PM" minOccurs="0"/>
                <xsd:element ref="ns2:Approval_x0020_Due_x0020_Date_TM" minOccurs="0"/>
                <xsd:element ref="ns2:Approvers_CS" minOccurs="0"/>
                <xsd:element ref="ns2:Approvers_D" minOccurs="0"/>
                <xsd:element ref="ns2:Approvers_LF_x0020_SALES" minOccurs="0"/>
                <xsd:element ref="ns2:Approvers_MARCOM" minOccurs="0"/>
                <xsd:element ref="ns2:Approvers_P" minOccurs="0"/>
                <xsd:element ref="ns2:Approvers_PE" minOccurs="0"/>
                <xsd:element ref="ns2:Approvers_PM" minOccurs="0"/>
                <xsd:element ref="ns2:Approvers_TM" minOccurs="0"/>
                <xsd:element ref="ns2:Business_x0020_Unit" minOccurs="0"/>
                <xsd:element ref="ns2:DocLibName" minOccurs="0"/>
                <xsd:element ref="ns2:Document_x0020_Status" minOccurs="0"/>
                <xsd:element ref="ns2:Flag" minOccurs="0"/>
                <xsd:element ref="ns2:Industry" minOccurs="0"/>
                <xsd:element ref="ns2:Review_x0020_Due_x0020_Date_A" minOccurs="0"/>
                <xsd:element ref="ns2:Review_x0020_Due_x0020_Date_APM" minOccurs="0"/>
                <xsd:element ref="ns2:Review_x0020_Due_x0020_Date_CS" minOccurs="0"/>
                <xsd:element ref="ns2:Review_x0020_Due_x0020_Date_D" minOccurs="0"/>
                <xsd:element ref="ns2:Review_x0020_Due_x0020_Date_LF_x0020_SALES" minOccurs="0"/>
                <xsd:element ref="ns2:Review_x0020_Due_x0020_Date_MARCOM" minOccurs="0"/>
                <xsd:element ref="ns2:Review_x0020_Due_x0020_Date_PE" minOccurs="0"/>
                <xsd:element ref="ns2:Review_x0020_Due_x0020_Date_PM" minOccurs="0"/>
                <xsd:element ref="ns2:Review_x0020_Due_x0020_Date_TM" minOccurs="0"/>
                <xsd:element ref="ns2:Reviewers_A" minOccurs="0"/>
                <xsd:element ref="ns2:Reviewers_APM" minOccurs="0"/>
                <xsd:element ref="ns2:Reviewers_CS" minOccurs="0"/>
                <xsd:element ref="ns2:Reviewers_D" minOccurs="0"/>
                <xsd:element ref="ns2:Reviewers_LF_x0020_SALES" minOccurs="0"/>
                <xsd:element ref="ns2:Reviewers_MARCOM" minOccurs="0"/>
                <xsd:element ref="ns2:Reviewers_PE" minOccurs="0"/>
                <xsd:element ref="ns2:Reviewers_PM" minOccurs="0"/>
                <xsd:element ref="ns2:Reviewers_TM" minOccurs="0"/>
                <xsd:element ref="ns2:Approvers_A" minOccurs="0"/>
                <xsd:element ref="ns2:Approval_x0020_Due_x0020_Date_A" minOccurs="0"/>
                <xsd:element ref="ns2:Review_x0020_Due_x0020_Date_CC" minOccurs="0"/>
                <xsd:element ref="ns2:Reviewers_CC" minOccurs="0"/>
                <xsd:element ref="ns2:Doc_Exp_Date" minOccurs="0"/>
                <xsd:element ref="ns2:Review_x0020_Due_x0020_Date_DocumentOwner" minOccurs="0"/>
                <xsd:element ref="ns2:Review_x0020_Due_x0020_Date_DocumentDesigner" minOccurs="0"/>
                <xsd:element ref="ns2:Approval_x0020_Due_x0020_Date_DocumentOwner" minOccurs="0"/>
                <xsd:element ref="ns2:Approval_x0020_Due_x0020_Date_DocumentDesigner" minOccurs="0"/>
                <xsd:element ref="ns2:Reviewers_DocumentOwner" minOccurs="0"/>
                <xsd:element ref="ns2:Reviewers_DocumentDesigner" minOccurs="0"/>
                <xsd:element ref="ns2:Approvers_DocumentOwner" minOccurs="0"/>
                <xsd:element ref="ns4:Approvers_DocumentDesigner" minOccurs="0"/>
                <xsd:element ref="ns5:_dlc_DocId" minOccurs="0"/>
                <xsd:element ref="ns5:_dlc_DocIdUrl" minOccurs="0"/>
                <xsd:element ref="ns5:_dlc_DocIdPersistId" minOccurs="0"/>
                <xsd:element ref="ns4:Libra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290d6-d3a4-4c41-b508-98bf814d9912" elementFormDefault="qualified">
    <xsd:import namespace="http://schemas.microsoft.com/office/2006/documentManagement/types"/>
    <xsd:import namespace="http://schemas.microsoft.com/office/infopath/2007/PartnerControls"/>
    <xsd:element name="Application" ma:index="8" nillable="true" ma:displayName="Application" ma:list="{abe60f0a-ab1f-40d7-8d81-c3567451b9ba}" ma:internalName="Application0" ma:readOnly="false" ma:showField="Title" ma:web="48d290d6-d3a4-4c41-b508-98bf814d9912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_x0020_Due_x0020_Date_CS" ma:index="9" nillable="true" ma:displayName="Approval Due Date_CS" ma:format="DateOnly" ma:hidden="true" ma:internalName="Approval_x0020_Due_x0020_Date_CS0" ma:readOnly="false">
      <xsd:simpleType>
        <xsd:restriction base="dms:DateTime"/>
      </xsd:simpleType>
    </xsd:element>
    <xsd:element name="Approval_x0020_Due_x0020_Date_D" ma:index="10" nillable="true" ma:displayName="Approval Due Date_D" ma:format="DateOnly" ma:hidden="true" ma:internalName="Approval_x0020_Due_x0020_Date_D0" ma:readOnly="false">
      <xsd:simpleType>
        <xsd:restriction base="dms:DateTime"/>
      </xsd:simpleType>
    </xsd:element>
    <xsd:element name="Approval_x0020_Due_x0020_Date_LF_x0020_SALES" ma:index="11" nillable="true" ma:displayName="Approval Due Date_LF SALES" ma:format="DateOnly" ma:hidden="true" ma:internalName="Approval_x0020_Due_x0020_Date_LF_x0020_SALES0" ma:readOnly="false">
      <xsd:simpleType>
        <xsd:restriction base="dms:DateTime"/>
      </xsd:simpleType>
    </xsd:element>
    <xsd:element name="Approval_x0020_Due_x0020_Date_MARCOM" ma:index="12" nillable="true" ma:displayName="Approval Due Date_MARCOM" ma:format="DateOnly" ma:hidden="true" ma:internalName="Approval_x0020_Due_x0020_Date_MARCOM0" ma:readOnly="false">
      <xsd:simpleType>
        <xsd:restriction base="dms:DateTime"/>
      </xsd:simpleType>
    </xsd:element>
    <xsd:element name="Approval_x0020_Due_x0020_Date_P" ma:index="13" nillable="true" ma:displayName="Approval Due Date_P" ma:format="DateOnly" ma:hidden="true" ma:internalName="Approval_x0020_Due_x0020_Date_P0" ma:readOnly="false">
      <xsd:simpleType>
        <xsd:restriction base="dms:DateTime"/>
      </xsd:simpleType>
    </xsd:element>
    <xsd:element name="Approval_x0020_Due_x0020_Date_PE" ma:index="14" nillable="true" ma:displayName="Approval Due Date_PE" ma:format="DateOnly" ma:hidden="true" ma:internalName="Approval_x0020_Due_x0020_Date_PE0" ma:readOnly="false">
      <xsd:simpleType>
        <xsd:restriction base="dms:DateTime"/>
      </xsd:simpleType>
    </xsd:element>
    <xsd:element name="Approval_x0020_Due_x0020_Date_PM" ma:index="15" nillable="true" ma:displayName="Approval Due Date_PM" ma:format="DateOnly" ma:hidden="true" ma:internalName="Approval_x0020_Due_x0020_Date_PM0" ma:readOnly="false">
      <xsd:simpleType>
        <xsd:restriction base="dms:DateTime"/>
      </xsd:simpleType>
    </xsd:element>
    <xsd:element name="Approval_x0020_Due_x0020_Date_TM" ma:index="16" nillable="true" ma:displayName="Approval Due Date_TM" ma:format="DateOnly" ma:hidden="true" ma:internalName="Approval_x0020_Due_x0020_Date_TM0" ma:readOnly="false">
      <xsd:simpleType>
        <xsd:restriction base="dms:DateTime"/>
      </xsd:simpleType>
    </xsd:element>
    <xsd:element name="Approvers_CS" ma:index="17" nillable="true" ma:displayName="Approvers_CS" ma:hidden="true" ma:list="UserInfo" ma:SharePointGroup="0" ma:internalName="Approvers_C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D" ma:index="18" nillable="true" ma:displayName="Approvers_D" ma:hidden="true" ma:list="UserInfo" ma:SharePointGroup="0" ma:internalName="Approvers_D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LF_x0020_SALES" ma:index="19" nillable="true" ma:displayName="Approvers_LF SALES" ma:hidden="true" ma:list="UserInfo" ma:SharePointGroup="0" ma:internalName="Approvers_LF_x0020_SALE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MARCOM" ma:index="20" nillable="true" ma:displayName="Approvers_MARCOM" ma:hidden="true" ma:list="UserInfo" ma:SharePointGroup="0" ma:internalName="Approvers_MARCO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P" ma:index="21" nillable="true" ma:displayName="Approvers_P" ma:hidden="true" ma:list="UserInfo" ma:SharePointGroup="0" ma:internalName="Approvers_P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PE" ma:index="22" nillable="true" ma:displayName="Approvers_PE" ma:hidden="true" ma:list="UserInfo" ma:SharePointGroup="0" ma:internalName="Approvers_PE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PM" ma:index="23" nillable="true" ma:displayName="Approvers_PM" ma:hidden="true" ma:list="UserInfo" ma:SharePointGroup="0" ma:internalName="Approvers_P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TM" ma:index="24" nillable="true" ma:displayName="Approvers_TM" ma:hidden="true" ma:list="UserInfo" ma:SharePointGroup="0" ma:internalName="Approvers_T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usiness_x0020_Unit" ma:index="25" nillable="true" ma:displayName="Business Unit" ma:default="ESBU" ma:hidden="true" ma:internalName="Business_x0020_Unit0" ma:readOnly="false">
      <xsd:simpleType>
        <xsd:restriction base="dms:Text">
          <xsd:maxLength value="255"/>
        </xsd:restriction>
      </xsd:simpleType>
    </xsd:element>
    <xsd:element name="DocLibName" ma:index="26" nillable="true" ma:displayName="DocLibName" ma:hidden="true" ma:internalName="DocLibName0" ma:readOnly="false">
      <xsd:simpleType>
        <xsd:restriction base="dms:Text">
          <xsd:maxLength value="255"/>
        </xsd:restriction>
      </xsd:simpleType>
    </xsd:element>
    <xsd:element name="Document_x0020_Status" ma:index="27" nillable="true" ma:displayName="Document Status" ma:default="Draft" ma:format="Dropdown" ma:hidden="true" ma:internalName="Document_x0020_Status0" ma:readOnly="false">
      <xsd:simpleType>
        <xsd:restriction base="dms:Choice">
          <xsd:enumeration value="Draft"/>
          <xsd:enumeration value="Awaiting Review"/>
          <xsd:enumeration value="Reviewed"/>
          <xsd:enumeration value="Awaiting Approval"/>
          <xsd:enumeration value="Awaiting Owner"/>
          <xsd:enumeration value="Owner Reviewed"/>
          <xsd:enumeration value="Owner Approved"/>
          <xsd:enumeration value="Designer Reviewed"/>
          <xsd:enumeration value="Designer Approved"/>
          <xsd:enumeration value="Approved"/>
        </xsd:restriction>
      </xsd:simpleType>
    </xsd:element>
    <xsd:element name="Flag" ma:index="28" nillable="true" ma:displayName="Flag" ma:default="True" ma:hidden="true" ma:internalName="Flag0" ma:readOnly="false">
      <xsd:simpleType>
        <xsd:restriction base="dms:Text">
          <xsd:maxLength value="255"/>
        </xsd:restriction>
      </xsd:simpleType>
    </xsd:element>
    <xsd:element name="Industry" ma:index="29" nillable="true" ma:displayName="Industry" ma:list="{6f475f84-cb93-407c-96ff-e79539a068dd}" ma:internalName="Industry0" ma:readOnly="false" ma:showField="Title" ma:web="48d290d6-d3a4-4c41-b508-98bf814d9912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ew_x0020_Due_x0020_Date_A" ma:index="30" nillable="true" ma:displayName="Review Due Date_A" ma:format="DateOnly" ma:hidden="true" ma:internalName="Review_x0020_Due_x0020_Date_A0" ma:readOnly="false">
      <xsd:simpleType>
        <xsd:restriction base="dms:DateTime"/>
      </xsd:simpleType>
    </xsd:element>
    <xsd:element name="Review_x0020_Due_x0020_Date_APM" ma:index="31" nillable="true" ma:displayName="Review Due Date_APM" ma:format="DateOnly" ma:hidden="true" ma:internalName="Review_x0020_Due_x0020_Date_APM0" ma:readOnly="false">
      <xsd:simpleType>
        <xsd:restriction base="dms:DateTime"/>
      </xsd:simpleType>
    </xsd:element>
    <xsd:element name="Review_x0020_Due_x0020_Date_CS" ma:index="32" nillable="true" ma:displayName="Review Due Date_CS" ma:format="DateOnly" ma:hidden="true" ma:internalName="Review_x0020_Due_x0020_Date_CS0" ma:readOnly="false">
      <xsd:simpleType>
        <xsd:restriction base="dms:DateTime"/>
      </xsd:simpleType>
    </xsd:element>
    <xsd:element name="Review_x0020_Due_x0020_Date_D" ma:index="33" nillable="true" ma:displayName="Review Due Date_D" ma:format="DateOnly" ma:hidden="true" ma:internalName="Review_x0020_Due_x0020_Date_D0" ma:readOnly="false">
      <xsd:simpleType>
        <xsd:restriction base="dms:DateTime"/>
      </xsd:simpleType>
    </xsd:element>
    <xsd:element name="Review_x0020_Due_x0020_Date_LF_x0020_SALES" ma:index="34" nillable="true" ma:displayName="Review Due Date_LF SALES" ma:format="DateOnly" ma:hidden="true" ma:internalName="Review_x0020_Due_x0020_Date_LF_x0020_SALES0" ma:readOnly="false">
      <xsd:simpleType>
        <xsd:restriction base="dms:DateTime"/>
      </xsd:simpleType>
    </xsd:element>
    <xsd:element name="Review_x0020_Due_x0020_Date_MARCOM" ma:index="35" nillable="true" ma:displayName="Review Due Date_MARCOM" ma:format="DateOnly" ma:hidden="true" ma:internalName="Review_x0020_Due_x0020_Date_MARCOM0" ma:readOnly="false">
      <xsd:simpleType>
        <xsd:restriction base="dms:DateTime"/>
      </xsd:simpleType>
    </xsd:element>
    <xsd:element name="Review_x0020_Due_x0020_Date_PE" ma:index="36" nillable="true" ma:displayName="Review Due Date_PE" ma:format="DateOnly" ma:hidden="true" ma:internalName="Review_x0020_Due_x0020_Date_PE0" ma:readOnly="false">
      <xsd:simpleType>
        <xsd:restriction base="dms:DateTime"/>
      </xsd:simpleType>
    </xsd:element>
    <xsd:element name="Review_x0020_Due_x0020_Date_PM" ma:index="37" nillable="true" ma:displayName="Review Due Date_PM" ma:format="DateOnly" ma:hidden="true" ma:internalName="Review_x0020_Due_x0020_Date_PM0" ma:readOnly="false">
      <xsd:simpleType>
        <xsd:restriction base="dms:DateTime"/>
      </xsd:simpleType>
    </xsd:element>
    <xsd:element name="Review_x0020_Due_x0020_Date_TM" ma:index="38" nillable="true" ma:displayName="Review Due Date_TM" ma:format="DateOnly" ma:hidden="true" ma:internalName="Review_x0020_Due_x0020_Date_TM0" ma:readOnly="false">
      <xsd:simpleType>
        <xsd:restriction base="dms:DateTime"/>
      </xsd:simpleType>
    </xsd:element>
    <xsd:element name="Reviewers_A" ma:index="39" nillable="true" ma:displayName="Reviewers_A" ma:hidden="true" ma:list="UserInfo" ma:SharePointGroup="0" ma:internalName="Reviewers_A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APM" ma:index="40" nillable="true" ma:displayName="Reviewers_APM" ma:hidden="true" ma:list="UserInfo" ma:SharePointGroup="0" ma:internalName="Reviewers_AP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CS" ma:index="41" nillable="true" ma:displayName="Reviewers_CS" ma:hidden="true" ma:list="UserInfo" ma:SharePointGroup="0" ma:internalName="Reviewers_C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D" ma:index="42" nillable="true" ma:displayName="Reviewers_D" ma:hidden="true" ma:list="UserInfo" ma:SharePointGroup="0" ma:internalName="Reviewers_D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LF_x0020_SALES" ma:index="43" nillable="true" ma:displayName="Reviewers_LF SALES" ma:hidden="true" ma:list="UserInfo" ma:SharePointGroup="0" ma:internalName="Reviewers_LF_x0020_SALES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MARCOM" ma:index="44" nillable="true" ma:displayName="Reviewers_MARCOM" ma:hidden="true" ma:list="UserInfo" ma:SharePointGroup="0" ma:internalName="Reviewers_MARCO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PE" ma:index="45" nillable="true" ma:displayName="Reviewers_PE" ma:hidden="true" ma:list="UserInfo" ma:SharePointGroup="0" ma:internalName="Reviewers_PE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PM" ma:index="46" nillable="true" ma:displayName="Reviewers_PM" ma:hidden="true" ma:list="UserInfo" ma:SharePointGroup="0" ma:internalName="Reviewers_P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TM" ma:index="47" nillable="true" ma:displayName="Reviewers_TM" ma:hidden="true" ma:list="UserInfo" ma:SharePointGroup="0" ma:internalName="Reviewers_TM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A" ma:index="49" nillable="true" ma:displayName="Approvers_A" ma:hidden="true" ma:list="UserInfo" ma:SharePointGroup="0" ma:internalName="Approvers_A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al_x0020_Due_x0020_Date_A" ma:index="50" nillable="true" ma:displayName="Approval Due Date_A" ma:format="DateOnly" ma:hidden="true" ma:internalName="Approval_x0020_Due_x0020_Date_A0" ma:readOnly="false">
      <xsd:simpleType>
        <xsd:restriction base="dms:DateTime"/>
      </xsd:simpleType>
    </xsd:element>
    <xsd:element name="Review_x0020_Due_x0020_Date_CC" ma:index="51" nillable="true" ma:displayName="Review Due Date_CC" ma:format="DateOnly" ma:hidden="true" ma:internalName="Review_x0020_Due_x0020_Date_CC0" ma:readOnly="false">
      <xsd:simpleType>
        <xsd:restriction base="dms:DateTime"/>
      </xsd:simpleType>
    </xsd:element>
    <xsd:element name="Reviewers_CC" ma:index="52" nillable="true" ma:displayName="Reviewers_CC" ma:hidden="true" ma:list="UserInfo" ma:SharePointGroup="0" ma:internalName="Reviewers_CC0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_Exp_Date" ma:index="53" nillable="true" ma:displayName="Doc_Exp_Date" ma:format="DateOnly" ma:internalName="Doc_Exp_Date0">
      <xsd:simpleType>
        <xsd:restriction base="dms:DateTime"/>
      </xsd:simpleType>
    </xsd:element>
    <xsd:element name="Review_x0020_Due_x0020_Date_DocumentOwner" ma:index="54" nillable="true" ma:displayName="Review Due Date_DocumentOwner" ma:format="DateOnly" ma:hidden="true" ma:internalName="Review_x0020_Due_x0020_Date_DocumentOwner" ma:readOnly="false">
      <xsd:simpleType>
        <xsd:restriction base="dms:DateTime"/>
      </xsd:simpleType>
    </xsd:element>
    <xsd:element name="Review_x0020_Due_x0020_Date_DocumentDesigner" ma:index="55" nillable="true" ma:displayName="Review Due Date_DocumentDesigner" ma:format="DateOnly" ma:hidden="true" ma:internalName="Review_x0020_Due_x0020_Date_DocumentDesigner" ma:readOnly="false">
      <xsd:simpleType>
        <xsd:restriction base="dms:DateTime"/>
      </xsd:simpleType>
    </xsd:element>
    <xsd:element name="Approval_x0020_Due_x0020_Date_DocumentOwner" ma:index="56" nillable="true" ma:displayName="Approval Due Date_DocumentOwner" ma:format="DateOnly" ma:hidden="true" ma:internalName="Approval_x0020_Due_x0020_Date_DocumentOwner" ma:readOnly="false">
      <xsd:simpleType>
        <xsd:restriction base="dms:DateTime"/>
      </xsd:simpleType>
    </xsd:element>
    <xsd:element name="Approval_x0020_Due_x0020_Date_DocumentDesigner" ma:index="57" nillable="true" ma:displayName="Approval Due Date_DocumentDesigner" ma:format="DateOnly" ma:hidden="true" ma:internalName="Approval_x0020_Due_x0020_Date_DocumentDesigner" ma:readOnly="false">
      <xsd:simpleType>
        <xsd:restriction base="dms:DateTime"/>
      </xsd:simpleType>
    </xsd:element>
    <xsd:element name="Reviewers_DocumentOwner" ma:index="58" nillable="true" ma:displayName="Reviewers_DocumentOwner" ma:hidden="true" ma:list="UserInfo" ma:SearchPeopleOnly="false" ma:SharePointGroup="0" ma:internalName="Reviewers_Document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s_DocumentDesigner" ma:index="59" nillable="true" ma:displayName="Reviewers_DocumentDesigner" ma:hidden="true" ma:list="UserInfo" ma:SearchPeopleOnly="false" ma:SharePointGroup="0" ma:internalName="Reviewers_DocumentDesig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_DocumentOwner" ma:index="60" nillable="true" ma:displayName="Approvers_DocumentOwner" ma:hidden="true" ma:list="UserInfo" ma:SearchPeopleOnly="false" ma:SharePointGroup="0" ma:internalName="Approvers_Document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0ff2e-76c8-4eae-9577-6672bf24a879" elementFormDefault="qualified">
    <xsd:import namespace="http://schemas.microsoft.com/office/2006/documentManagement/types"/>
    <xsd:import namespace="http://schemas.microsoft.com/office/infopath/2007/PartnerControls"/>
    <xsd:element name="Approvers_DocumentDesigner" ma:index="61" nillable="true" ma:displayName="Approvers_DocumentDesigner" ma:hidden="true" ma:list="UserInfo" ma:SharePointGroup="0" ma:internalName="Approvers_DocumentDesig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brary" ma:index="65" nillable="true" ma:displayName="Library" ma:hidden="true" ma:internalName="Librar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10f29-b7ad-4acd-8128-8ccc4c4fde04" elementFormDefault="qualified">
    <xsd:import namespace="http://schemas.microsoft.com/office/2006/documentManagement/types"/>
    <xsd:import namespace="http://schemas.microsoft.com/office/infopath/2007/PartnerControls"/>
    <xsd:element name="_dlc_DocId" ma:index="6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6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4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66FC0-0ED5-4FFE-BC83-D79FD27B156B}">
  <ds:schemaRefs>
    <ds:schemaRef ds:uri="http://schemas.microsoft.com/office/2006/metadata/properties"/>
    <ds:schemaRef ds:uri="http://schemas.microsoft.com/office/infopath/2007/PartnerControls"/>
    <ds:schemaRef ds:uri="48d290d6-d3a4-4c41-b508-98bf814d9912"/>
    <ds:schemaRef ds:uri="d690ff2e-76c8-4eae-9577-6672bf24a879"/>
    <ds:schemaRef ds:uri="5d810f29-b7ad-4acd-8128-8ccc4c4fde04"/>
  </ds:schemaRefs>
</ds:datastoreItem>
</file>

<file path=customXml/itemProps2.xml><?xml version="1.0" encoding="utf-8"?>
<ds:datastoreItem xmlns:ds="http://schemas.openxmlformats.org/officeDocument/2006/customXml" ds:itemID="{2ED36BE5-974C-4623-8881-11B0D177A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d290d6-d3a4-4c41-b508-98bf814d9912"/>
    <ds:schemaRef ds:uri="d690ff2e-76c8-4eae-9577-6672bf24a879"/>
    <ds:schemaRef ds:uri="5d810f29-b7ad-4acd-8128-8ccc4c4fd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F6056B-8D02-4416-BB37-8807D38385E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F73DD9-2546-45F9-BA29-BB36C02C4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calcs</vt:lpstr>
      <vt:lpstr>Sheet1</vt:lpstr>
    </vt:vector>
  </TitlesOfParts>
  <Company>U.S. Sensor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Littelfuse Leaded Thermistors 103JG1KE RT Table</dc:title>
  <dc:creator>Roger Dankert</dc:creator>
  <cp:keywords/>
  <cp:lastModifiedBy>jesse</cp:lastModifiedBy>
  <cp:lastPrinted>2017-08-02T15:58:50Z</cp:lastPrinted>
  <dcterms:created xsi:type="dcterms:W3CDTF">2002-11-14T16:43:41Z</dcterms:created>
  <dcterms:modified xsi:type="dcterms:W3CDTF">2023-05-25T08:15:04Z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ada05c99-e5c3-4396-96a9-395d38686ec9</vt:lpwstr>
  </property>
  <property fmtid="{D5CDD505-2E9C-101B-9397-08002B2CF9AE}" pid="3" name="ContentTypeId">
    <vt:lpwstr>0x01010021696631CFDAA549B3011DD49D19CA45007D807094EDC92148B780B95FF0C5B13D</vt:lpwstr>
  </property>
  <property fmtid="{D5CDD505-2E9C-101B-9397-08002B2CF9AE}" pid="4" name="_dlc_DocIdItemGuid">
    <vt:lpwstr>da35087c-dfca-42b7-a0b1-ed456a789ce3</vt:lpwstr>
  </property>
</Properties>
</file>