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4246-GP\"/>
    </mc:Choice>
  </mc:AlternateContent>
  <bookViews>
    <workbookView xWindow="0" yWindow="40" windowWidth="15960" windowHeight="18080"/>
  </bookViews>
  <sheets>
    <sheet name="2016 sheet" sheetId="1" r:id="rId1"/>
    <sheet name="2015 sheet" sheetId="2" r:id="rId2"/>
  </sheets>
  <calcPr calcId="162913"/>
</workbook>
</file>

<file path=xl/calcChain.xml><?xml version="1.0" encoding="utf-8"?>
<calcChain xmlns="http://schemas.openxmlformats.org/spreadsheetml/2006/main">
  <c r="P123" i="2" l="1"/>
  <c r="O123" i="2"/>
  <c r="N123" i="2"/>
  <c r="O122" i="2"/>
  <c r="N122" i="2"/>
  <c r="K122" i="2"/>
  <c r="J122" i="2"/>
  <c r="I122" i="2"/>
  <c r="H122" i="2"/>
  <c r="P121" i="2"/>
  <c r="O121" i="2"/>
  <c r="N121" i="2"/>
  <c r="P120" i="2"/>
  <c r="O120" i="2"/>
  <c r="N120" i="2"/>
  <c r="N119" i="2"/>
  <c r="K119" i="2"/>
  <c r="J119" i="2"/>
  <c r="H119" i="2"/>
  <c r="I119" i="2" s="1"/>
  <c r="P118" i="2"/>
  <c r="N118" i="2"/>
  <c r="P117" i="2"/>
  <c r="O117" i="2"/>
  <c r="N117" i="2"/>
  <c r="J117" i="2"/>
  <c r="K117" i="2" s="1"/>
  <c r="H117" i="2"/>
  <c r="I117" i="2" s="1"/>
  <c r="P116" i="2"/>
  <c r="O116" i="2"/>
  <c r="N116" i="2"/>
  <c r="K116" i="2"/>
  <c r="J116" i="2"/>
  <c r="H116" i="2"/>
  <c r="I116" i="2" s="1"/>
  <c r="N115" i="2"/>
  <c r="K115" i="2"/>
  <c r="J115" i="2"/>
  <c r="I115" i="2"/>
  <c r="H115" i="2"/>
  <c r="P114" i="2"/>
  <c r="O114" i="2"/>
  <c r="N114" i="2"/>
  <c r="O113" i="2"/>
  <c r="N113" i="2"/>
  <c r="J113" i="2"/>
  <c r="K113" i="2" s="1"/>
  <c r="I113" i="2"/>
  <c r="H113" i="2"/>
  <c r="P112" i="2"/>
  <c r="O112" i="2"/>
  <c r="N112" i="2"/>
  <c r="K111" i="2"/>
  <c r="I111" i="2"/>
  <c r="K110" i="2"/>
  <c r="I110" i="2"/>
  <c r="K109" i="2"/>
  <c r="I109" i="2"/>
  <c r="K108" i="2"/>
  <c r="I108" i="2"/>
  <c r="K107" i="2"/>
  <c r="I107" i="2"/>
  <c r="K106" i="2"/>
  <c r="I106" i="2"/>
  <c r="K105" i="2"/>
  <c r="I105" i="2"/>
  <c r="K104" i="2"/>
  <c r="I104" i="2"/>
  <c r="K103" i="2"/>
  <c r="I103" i="2"/>
  <c r="K102" i="2"/>
  <c r="I102" i="2"/>
  <c r="K101" i="2"/>
  <c r="I101" i="2"/>
  <c r="K100" i="2"/>
  <c r="I100" i="2"/>
  <c r="K99" i="2"/>
  <c r="I99" i="2"/>
  <c r="K98" i="2"/>
  <c r="I98" i="2"/>
  <c r="K97" i="2"/>
  <c r="I97" i="2"/>
  <c r="K96" i="2"/>
  <c r="I96" i="2"/>
  <c r="K95" i="2"/>
  <c r="I95" i="2"/>
  <c r="K94" i="2"/>
  <c r="I94" i="2"/>
  <c r="K93" i="2"/>
  <c r="I93" i="2"/>
  <c r="K92" i="2"/>
  <c r="I92" i="2"/>
  <c r="K91" i="2"/>
  <c r="I91" i="2"/>
  <c r="K90" i="2"/>
  <c r="I90" i="2"/>
  <c r="K89" i="2"/>
  <c r="I89" i="2"/>
  <c r="K88" i="2"/>
  <c r="I88" i="2"/>
  <c r="K87" i="2"/>
  <c r="I87" i="2"/>
  <c r="K86" i="2"/>
  <c r="I86" i="2"/>
  <c r="K85" i="2"/>
  <c r="I85" i="2"/>
  <c r="K84" i="2"/>
  <c r="I84" i="2"/>
  <c r="K83" i="2"/>
  <c r="I83" i="2"/>
  <c r="K82" i="2"/>
  <c r="I82" i="2"/>
  <c r="K81" i="2"/>
  <c r="I81" i="2"/>
  <c r="K80" i="2"/>
  <c r="I80" i="2"/>
  <c r="K79" i="2"/>
  <c r="I79" i="2"/>
  <c r="K78" i="2"/>
  <c r="I78" i="2"/>
  <c r="K77" i="2"/>
  <c r="I77" i="2"/>
  <c r="K76" i="2"/>
  <c r="I76" i="2"/>
  <c r="K75" i="2"/>
  <c r="I75" i="2"/>
  <c r="K74" i="2"/>
  <c r="I74" i="2"/>
  <c r="K73" i="2"/>
  <c r="I73" i="2"/>
  <c r="K72" i="2"/>
  <c r="I72" i="2"/>
  <c r="K71" i="2"/>
  <c r="I71" i="2"/>
  <c r="K70" i="2"/>
  <c r="I70" i="2"/>
  <c r="K69" i="2"/>
  <c r="I69" i="2"/>
  <c r="K68" i="2"/>
  <c r="I68" i="2"/>
  <c r="K67" i="2"/>
  <c r="I67" i="2"/>
  <c r="K66" i="2"/>
  <c r="I66" i="2"/>
  <c r="K65" i="2"/>
  <c r="I65" i="2"/>
  <c r="K64" i="2"/>
  <c r="I64" i="2"/>
  <c r="K63" i="2"/>
  <c r="I63" i="2"/>
  <c r="K62" i="2"/>
  <c r="I62" i="2"/>
  <c r="K61" i="2"/>
  <c r="I61" i="2"/>
  <c r="K60" i="2"/>
  <c r="I60" i="2"/>
  <c r="K59" i="2"/>
  <c r="I59" i="2"/>
  <c r="K58" i="2"/>
  <c r="I58" i="2"/>
  <c r="K57" i="2"/>
  <c r="I57" i="2"/>
  <c r="P56" i="2"/>
  <c r="O56" i="2"/>
  <c r="N56" i="2"/>
  <c r="P55" i="2"/>
  <c r="O55" i="2"/>
  <c r="N55" i="2"/>
  <c r="K55" i="2"/>
  <c r="I55" i="2"/>
  <c r="P54" i="2"/>
  <c r="O54" i="2"/>
  <c r="N54" i="2"/>
  <c r="K54" i="2"/>
  <c r="I54" i="2"/>
  <c r="P53" i="2"/>
  <c r="O53" i="2"/>
  <c r="N53" i="2"/>
  <c r="K53" i="2"/>
  <c r="I53" i="2"/>
  <c r="O52" i="2"/>
  <c r="N52" i="2"/>
  <c r="P51" i="2"/>
  <c r="O51" i="2"/>
  <c r="N51" i="2"/>
  <c r="P50" i="2"/>
  <c r="O50" i="2"/>
  <c r="N50" i="2"/>
  <c r="P49" i="2"/>
  <c r="O49" i="2"/>
  <c r="N49" i="2"/>
  <c r="K49" i="2"/>
  <c r="I49" i="2"/>
  <c r="O46" i="2"/>
  <c r="N46" i="2"/>
  <c r="P45" i="2"/>
  <c r="O45" i="2"/>
  <c r="N45" i="2"/>
  <c r="K45" i="2"/>
  <c r="I45" i="2"/>
  <c r="K44" i="2"/>
  <c r="I44" i="2"/>
  <c r="P43" i="2"/>
  <c r="N43" i="2"/>
  <c r="P42" i="2"/>
  <c r="O42" i="2"/>
  <c r="N42" i="2"/>
  <c r="K42" i="2"/>
  <c r="I42" i="2"/>
  <c r="P41" i="2"/>
  <c r="O41" i="2"/>
  <c r="N41" i="2"/>
  <c r="P40" i="2"/>
  <c r="O40" i="2"/>
  <c r="N40" i="2"/>
  <c r="P39" i="2"/>
  <c r="N39" i="2"/>
  <c r="P38" i="2"/>
  <c r="O38" i="2"/>
  <c r="N38" i="2"/>
  <c r="K37" i="2"/>
  <c r="I37" i="2"/>
  <c r="O36" i="2"/>
  <c r="N36" i="2"/>
  <c r="P34" i="2"/>
  <c r="O34" i="2"/>
  <c r="N34" i="2"/>
  <c r="K34" i="2"/>
  <c r="I34" i="2"/>
  <c r="O33" i="2"/>
  <c r="N33" i="2"/>
  <c r="P32" i="2"/>
  <c r="O32" i="2"/>
  <c r="N32" i="2"/>
  <c r="K32" i="2"/>
  <c r="I32" i="2"/>
  <c r="O31" i="2"/>
  <c r="N31" i="2"/>
  <c r="P30" i="2"/>
  <c r="O30" i="2"/>
  <c r="N30" i="2"/>
  <c r="K30" i="2"/>
  <c r="I30" i="2"/>
  <c r="P29" i="2"/>
  <c r="O29" i="2"/>
  <c r="N29" i="2"/>
  <c r="K29" i="2"/>
  <c r="I29" i="2"/>
  <c r="N28" i="2"/>
  <c r="K28" i="2"/>
  <c r="I28" i="2"/>
  <c r="P27" i="2"/>
  <c r="O27" i="2"/>
  <c r="N27" i="2"/>
  <c r="K27" i="2"/>
  <c r="I27" i="2"/>
  <c r="N26" i="2"/>
  <c r="K26" i="2"/>
  <c r="I26" i="2"/>
  <c r="P25" i="2"/>
  <c r="O25" i="2"/>
  <c r="N25" i="2"/>
  <c r="O23" i="2"/>
  <c r="N23" i="2"/>
  <c r="K23" i="2"/>
  <c r="I23" i="2"/>
  <c r="P22" i="2"/>
  <c r="O22" i="2"/>
  <c r="N22" i="2"/>
  <c r="K22" i="2"/>
  <c r="I22" i="2"/>
  <c r="P21" i="2"/>
  <c r="O21" i="2"/>
  <c r="N21" i="2"/>
  <c r="P20" i="2"/>
  <c r="O20" i="2"/>
  <c r="N20" i="2"/>
  <c r="P19" i="2"/>
  <c r="O19" i="2"/>
  <c r="N19" i="2"/>
  <c r="O18" i="2"/>
  <c r="N18" i="2"/>
  <c r="K18" i="2"/>
  <c r="I18" i="2"/>
  <c r="P17" i="2"/>
  <c r="O17" i="2"/>
  <c r="N17" i="2"/>
  <c r="K17" i="2"/>
  <c r="I17" i="2"/>
  <c r="O16" i="2"/>
  <c r="N16" i="2"/>
  <c r="K15" i="2"/>
  <c r="I15" i="2"/>
  <c r="K13" i="2"/>
  <c r="I13" i="2"/>
  <c r="K12" i="2"/>
  <c r="I12" i="2"/>
  <c r="K11" i="2"/>
  <c r="I11" i="2"/>
  <c r="K10" i="2"/>
  <c r="I10" i="2"/>
  <c r="K9" i="2"/>
  <c r="I9" i="2"/>
  <c r="P8" i="2"/>
  <c r="O8" i="2"/>
  <c r="N8" i="2"/>
  <c r="J8" i="2"/>
  <c r="K8" i="2" s="1"/>
  <c r="I8" i="2"/>
  <c r="H8" i="2"/>
  <c r="P7" i="2"/>
  <c r="O7" i="2"/>
  <c r="N7" i="2"/>
  <c r="J7" i="2"/>
  <c r="K7" i="2" s="1"/>
  <c r="I7" i="2"/>
  <c r="H7" i="2"/>
  <c r="P6" i="2"/>
  <c r="O6" i="2"/>
  <c r="N6" i="2"/>
  <c r="P5" i="2"/>
  <c r="O5" i="2"/>
  <c r="N5" i="2"/>
  <c r="H5" i="2"/>
  <c r="P4" i="2"/>
  <c r="O4" i="2"/>
  <c r="N4" i="2"/>
  <c r="K4" i="2"/>
  <c r="I4" i="2"/>
  <c r="H4" i="2"/>
  <c r="P3" i="2"/>
  <c r="O3" i="2"/>
  <c r="N3" i="2"/>
  <c r="K3" i="2"/>
  <c r="I3" i="2"/>
  <c r="H3" i="2"/>
  <c r="P2" i="2"/>
  <c r="O2" i="2"/>
  <c r="N2" i="2"/>
  <c r="K2" i="2"/>
  <c r="J2" i="2"/>
  <c r="H2" i="2"/>
  <c r="I2" i="2" s="1"/>
</calcChain>
</file>

<file path=xl/sharedStrings.xml><?xml version="1.0" encoding="utf-8"?>
<sst xmlns="http://schemas.openxmlformats.org/spreadsheetml/2006/main" count="436" uniqueCount="111">
  <si>
    <t>race_distance</t>
  </si>
  <si>
    <t>track_type_int</t>
  </si>
  <si>
    <t>weather_int</t>
  </si>
  <si>
    <t>track_int</t>
  </si>
  <si>
    <t>odds</t>
  </si>
  <si>
    <t>weight</t>
  </si>
  <si>
    <t>total_workout_time</t>
  </si>
  <si>
    <t>average_workout_time</t>
  </si>
  <si>
    <t>total_workout_distance</t>
  </si>
  <si>
    <t>average_workout_distance</t>
  </si>
  <si>
    <t>workout_count</t>
  </si>
  <si>
    <t>age</t>
  </si>
  <si>
    <t>earnings_per_start</t>
  </si>
  <si>
    <t>first_ratio</t>
  </si>
  <si>
    <t>second_ratio</t>
  </si>
  <si>
    <t>third_ratio</t>
  </si>
  <si>
    <t>gender_int</t>
  </si>
  <si>
    <t>race_equibase_figure</t>
  </si>
  <si>
    <t>Horse details in a specific race</t>
  </si>
  <si>
    <t>track_type</t>
  </si>
  <si>
    <t>weather</t>
  </si>
  <si>
    <t>track_speed</t>
  </si>
  <si>
    <t>gender</t>
  </si>
  <si>
    <t>Exaggerator</t>
  </si>
  <si>
    <t>Dirt</t>
  </si>
  <si>
    <t>Cloudy</t>
  </si>
  <si>
    <t>Muddy (Sealed)</t>
  </si>
  <si>
    <t>M</t>
  </si>
  <si>
    <t>Sunny Ridge</t>
  </si>
  <si>
    <t>Airoforce</t>
  </si>
  <si>
    <t>Turf</t>
  </si>
  <si>
    <t>Yielding</t>
  </si>
  <si>
    <t>Hit It a Bomb</t>
  </si>
  <si>
    <t>Birchwood (IRE)</t>
  </si>
  <si>
    <t>Dressed in Hermes</t>
  </si>
  <si>
    <t>Clear</t>
  </si>
  <si>
    <t>Firm</t>
  </si>
  <si>
    <t>Bird of Trey</t>
  </si>
  <si>
    <t>Fast</t>
  </si>
  <si>
    <t>Smokey Image</t>
  </si>
  <si>
    <t>Nyquist</t>
  </si>
  <si>
    <t>Found Money</t>
  </si>
  <si>
    <t>Collected</t>
  </si>
  <si>
    <t>Songbird</t>
  </si>
  <si>
    <t>F</t>
  </si>
  <si>
    <t>Behrnik's Bank</t>
  </si>
  <si>
    <t xml:space="preserve">Clear </t>
  </si>
  <si>
    <t>Off the Tracks</t>
  </si>
  <si>
    <t xml:space="preserve">Fast </t>
  </si>
  <si>
    <t>Catch a Glimpse</t>
  </si>
  <si>
    <t>Alice Springs (IRE)</t>
  </si>
  <si>
    <t>Nemoralia</t>
  </si>
  <si>
    <t>Sapphire Kitten</t>
  </si>
  <si>
    <t>Carina Mia</t>
  </si>
  <si>
    <t>Showery</t>
  </si>
  <si>
    <t>Sloppy (Sealed)</t>
  </si>
  <si>
    <t>Belvoir Bay (GB)</t>
  </si>
  <si>
    <t>Highland Reel (IRE)</t>
  </si>
  <si>
    <t>Rainy</t>
  </si>
  <si>
    <t>Runhappy</t>
  </si>
  <si>
    <t>X Y Jet</t>
  </si>
  <si>
    <t>Duff</t>
  </si>
  <si>
    <t>Dortmund</t>
  </si>
  <si>
    <t>American Pharoah</t>
  </si>
  <si>
    <t>Make Believe (GB)</t>
  </si>
  <si>
    <t>Good</t>
  </si>
  <si>
    <t>Noteworthy Peach</t>
  </si>
  <si>
    <t>Legatissimo (IRE)</t>
  </si>
  <si>
    <t>Sentiero Italia</t>
  </si>
  <si>
    <t>Wedding Vow (IRE)</t>
  </si>
  <si>
    <t>Curvy (GB)</t>
  </si>
  <si>
    <t>Sharla Rae</t>
  </si>
  <si>
    <t>Found (IRE)</t>
  </si>
  <si>
    <t>Lady Shipman</t>
  </si>
  <si>
    <t>Queen's Jewel (GB)</t>
  </si>
  <si>
    <t>Miss Temple City</t>
  </si>
  <si>
    <t>Her Emmynency</t>
  </si>
  <si>
    <t>Impassable (IRE)</t>
  </si>
  <si>
    <t>Flintshire (GB)</t>
  </si>
  <si>
    <t>Inner Turf</t>
  </si>
  <si>
    <t>Red Rifle</t>
  </si>
  <si>
    <t>Honor Code</t>
  </si>
  <si>
    <t>Liam's Map</t>
  </si>
  <si>
    <t>Ashleyluvssugar</t>
  </si>
  <si>
    <t>Twilight Eclipse</t>
  </si>
  <si>
    <t>Elnaawi</t>
  </si>
  <si>
    <t>Tonalist</t>
  </si>
  <si>
    <t>Ganesh (BRZ)</t>
  </si>
  <si>
    <t>Going Somewhere (BRZ)</t>
  </si>
  <si>
    <t>Kid Cruz</t>
  </si>
  <si>
    <t>Page McKenney</t>
  </si>
  <si>
    <t>Tepin</t>
  </si>
  <si>
    <t>Lady Lara (IRE)</t>
  </si>
  <si>
    <t>Secret Gesture (GB)</t>
  </si>
  <si>
    <t>Stephanie's Kitten</t>
  </si>
  <si>
    <t>Hope Cross (IRE)</t>
  </si>
  <si>
    <t>Lori's Store</t>
  </si>
  <si>
    <t>Sandiva (IRE)</t>
  </si>
  <si>
    <t>Coffee Clique</t>
  </si>
  <si>
    <t>Watsdachances (IRE)</t>
  </si>
  <si>
    <t>Salutos Amigos</t>
  </si>
  <si>
    <t>Muddy</t>
  </si>
  <si>
    <t>Masochistic</t>
  </si>
  <si>
    <t>Work All Week</t>
  </si>
  <si>
    <t>Holy Lute</t>
  </si>
  <si>
    <t>Matrooh</t>
  </si>
  <si>
    <t>Distinctiv Passion</t>
  </si>
  <si>
    <t>Wet Fast (Sealed)</t>
  </si>
  <si>
    <t>Gentlemen's Bet</t>
  </si>
  <si>
    <t>A. P. Indian</t>
  </si>
  <si>
    <t>Channel Marker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</si>
</sst>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Arial"/>
    </font>
    <font>
      <b/>
      <sz val="10"/>
      <color indexed="8"/>
      <name val="Arial"/>
    </font>
    <font>
      <sz val="10"/>
      <color indexed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2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3" xfId="0" applyNumberFormat="1" applyFont="1" applyFill="1" applyBorder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2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4" xfId="0" applyNumberFormat="1" applyFont="1" applyFill="1" applyBorder="1" applyAlignment="1"/>
    <xf numFmtId="0" fontId="0" fillId="2" borderId="6" xfId="0" applyNumberFormat="1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84848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M112"/>
  <sheetViews>
    <sheetView showGridLines="0" tabSelected="1" workbookViewId="0">
      <selection activeCell="I7" sqref="I7"/>
    </sheetView>
  </sheetViews>
  <sheetFormatPr defaultColWidth="14.453125" defaultRowHeight="15.75" customHeight="1" x14ac:dyDescent="0.25"/>
  <cols>
    <col min="1" max="1" width="13.453125" style="1" customWidth="1"/>
    <col min="2" max="2" width="17.1796875" style="1" customWidth="1"/>
    <col min="3" max="3" width="13.453125" style="1" customWidth="1"/>
    <col min="4" max="4" width="11.81640625" style="1" customWidth="1"/>
    <col min="5" max="5" width="5.453125" style="1" customWidth="1"/>
    <col min="6" max="6" width="6.6328125" style="1" customWidth="1"/>
    <col min="7" max="7" width="4.36328125" style="1" customWidth="1"/>
    <col min="8" max="8" width="13.453125" style="1" customWidth="1"/>
    <col min="9" max="9" width="22.453125" style="1" customWidth="1"/>
    <col min="10" max="247" width="14.453125" style="1" customWidth="1"/>
  </cols>
  <sheetData>
    <row r="1" spans="1:9" ht="13.6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17</v>
      </c>
    </row>
    <row r="2" spans="1:9" ht="13.65" customHeight="1" x14ac:dyDescent="0.25">
      <c r="A2" s="3">
        <v>10</v>
      </c>
      <c r="B2" s="3">
        <v>1</v>
      </c>
      <c r="C2" s="3">
        <v>1</v>
      </c>
      <c r="D2" s="3">
        <v>1</v>
      </c>
      <c r="E2" s="3">
        <v>131</v>
      </c>
      <c r="F2" s="3">
        <v>126</v>
      </c>
      <c r="G2" s="3">
        <v>3</v>
      </c>
      <c r="H2" s="3">
        <v>1</v>
      </c>
      <c r="I2" s="3">
        <v>99</v>
      </c>
    </row>
    <row r="3" spans="1:9" ht="13.65" customHeight="1" x14ac:dyDescent="0.25">
      <c r="A3" s="3">
        <v>10</v>
      </c>
      <c r="B3" s="3">
        <v>1</v>
      </c>
      <c r="C3" s="3">
        <v>1</v>
      </c>
      <c r="D3" s="3">
        <v>1</v>
      </c>
      <c r="E3" s="3">
        <v>18.7</v>
      </c>
      <c r="F3" s="3">
        <v>126</v>
      </c>
      <c r="G3" s="3">
        <v>3</v>
      </c>
      <c r="H3" s="3">
        <v>1</v>
      </c>
      <c r="I3" s="3">
        <v>113</v>
      </c>
    </row>
    <row r="4" spans="1:9" ht="13.65" customHeight="1" x14ac:dyDescent="0.25">
      <c r="A4" s="3">
        <v>10</v>
      </c>
      <c r="B4" s="3">
        <v>1</v>
      </c>
      <c r="C4" s="3">
        <v>1</v>
      </c>
      <c r="D4" s="3">
        <v>1</v>
      </c>
      <c r="E4" s="3">
        <v>2.5499999999999998</v>
      </c>
      <c r="F4" s="3">
        <v>126</v>
      </c>
      <c r="G4" s="3">
        <v>3</v>
      </c>
      <c r="H4" s="3">
        <v>1</v>
      </c>
      <c r="I4" s="3">
        <v>108</v>
      </c>
    </row>
    <row r="5" spans="1:9" ht="13.65" customHeight="1" x14ac:dyDescent="0.25">
      <c r="A5" s="3">
        <v>10</v>
      </c>
      <c r="B5" s="3">
        <v>1</v>
      </c>
      <c r="C5" s="3">
        <v>1</v>
      </c>
      <c r="D5" s="3">
        <v>1</v>
      </c>
      <c r="E5" s="3">
        <v>76.25</v>
      </c>
      <c r="F5" s="3">
        <v>126</v>
      </c>
      <c r="G5" s="3">
        <v>3</v>
      </c>
      <c r="H5" s="3">
        <v>1</v>
      </c>
      <c r="I5" s="3">
        <v>100</v>
      </c>
    </row>
    <row r="6" spans="1:9" ht="13.65" customHeight="1" x14ac:dyDescent="0.25">
      <c r="A6" s="3">
        <v>10</v>
      </c>
      <c r="B6" s="3">
        <v>1</v>
      </c>
      <c r="C6" s="3">
        <v>1</v>
      </c>
      <c r="D6" s="3">
        <v>1</v>
      </c>
      <c r="E6" s="3">
        <v>7.1</v>
      </c>
      <c r="F6" s="3">
        <v>126</v>
      </c>
      <c r="G6" s="3">
        <v>3</v>
      </c>
      <c r="H6" s="3">
        <v>1</v>
      </c>
      <c r="I6" s="3">
        <v>111</v>
      </c>
    </row>
    <row r="7" spans="1:9" ht="13.65" customHeight="1" x14ac:dyDescent="0.25">
      <c r="A7" s="3">
        <v>10</v>
      </c>
      <c r="B7" s="3">
        <v>1</v>
      </c>
      <c r="C7" s="3">
        <v>1</v>
      </c>
      <c r="D7" s="3">
        <v>1</v>
      </c>
      <c r="E7" s="3">
        <v>25.75</v>
      </c>
      <c r="F7" s="3">
        <v>126</v>
      </c>
      <c r="G7" s="3">
        <v>3</v>
      </c>
      <c r="H7" s="3">
        <v>1</v>
      </c>
      <c r="I7" s="3">
        <v>110</v>
      </c>
    </row>
    <row r="8" spans="1:9" ht="13.65" customHeight="1" x14ac:dyDescent="0.25">
      <c r="A8" s="3">
        <v>10</v>
      </c>
      <c r="B8" s="3">
        <v>1</v>
      </c>
      <c r="C8" s="3">
        <v>1</v>
      </c>
      <c r="D8" s="3">
        <v>1</v>
      </c>
      <c r="E8" s="3">
        <v>8.8000000000000007</v>
      </c>
      <c r="F8" s="3">
        <v>126</v>
      </c>
      <c r="G8" s="3">
        <v>3</v>
      </c>
      <c r="H8" s="3">
        <v>1</v>
      </c>
      <c r="I8" s="3">
        <v>106</v>
      </c>
    </row>
    <row r="9" spans="1:9" ht="13.65" customHeight="1" x14ac:dyDescent="0.25">
      <c r="A9" s="3">
        <v>10</v>
      </c>
      <c r="B9" s="3">
        <v>1</v>
      </c>
      <c r="C9" s="3">
        <v>1</v>
      </c>
      <c r="D9" s="3">
        <v>1</v>
      </c>
      <c r="E9" s="3">
        <v>10.6</v>
      </c>
      <c r="F9" s="3">
        <v>126</v>
      </c>
      <c r="G9" s="3">
        <v>3</v>
      </c>
      <c r="H9" s="3">
        <v>1</v>
      </c>
      <c r="I9" s="3">
        <v>108</v>
      </c>
    </row>
    <row r="10" spans="1:9" ht="13.65" customHeight="1" x14ac:dyDescent="0.25">
      <c r="A10" s="3">
        <v>10</v>
      </c>
      <c r="B10" s="3">
        <v>1</v>
      </c>
      <c r="C10" s="3">
        <v>1</v>
      </c>
      <c r="D10" s="3">
        <v>1</v>
      </c>
      <c r="E10" s="3">
        <v>8.5</v>
      </c>
      <c r="F10" s="3">
        <v>126</v>
      </c>
      <c r="G10" s="3">
        <v>3</v>
      </c>
      <c r="H10" s="3">
        <v>1</v>
      </c>
      <c r="I10" s="3">
        <v>111</v>
      </c>
    </row>
    <row r="11" spans="1:9" ht="13.65" customHeight="1" x14ac:dyDescent="0.25">
      <c r="A11" s="3">
        <v>10</v>
      </c>
      <c r="B11" s="3">
        <v>1</v>
      </c>
      <c r="C11" s="3">
        <v>1</v>
      </c>
      <c r="D11" s="3">
        <v>1</v>
      </c>
      <c r="E11" s="3">
        <v>17.8</v>
      </c>
      <c r="F11" s="3">
        <v>126</v>
      </c>
      <c r="G11" s="3">
        <v>3</v>
      </c>
      <c r="H11" s="3">
        <v>1</v>
      </c>
      <c r="I11" s="3">
        <v>104</v>
      </c>
    </row>
    <row r="12" spans="1:9" ht="13.65" customHeight="1" x14ac:dyDescent="0.25">
      <c r="A12" s="3">
        <v>10</v>
      </c>
      <c r="B12" s="3">
        <v>1</v>
      </c>
      <c r="C12" s="3">
        <v>1</v>
      </c>
      <c r="D12" s="3">
        <v>1</v>
      </c>
      <c r="E12" s="3">
        <v>9.6999999999999993</v>
      </c>
      <c r="F12" s="3">
        <v>126</v>
      </c>
      <c r="G12" s="3">
        <v>3</v>
      </c>
      <c r="H12" s="3">
        <v>1</v>
      </c>
      <c r="I12" s="3">
        <v>114</v>
      </c>
    </row>
    <row r="13" spans="1:9" ht="13.65" customHeight="1" x14ac:dyDescent="0.25">
      <c r="A13" s="3">
        <v>10</v>
      </c>
      <c r="B13" s="3">
        <v>1</v>
      </c>
      <c r="C13" s="3">
        <v>1</v>
      </c>
      <c r="D13" s="3">
        <v>1</v>
      </c>
      <c r="E13" s="3">
        <v>5.0999999999999996</v>
      </c>
      <c r="F13" s="3">
        <v>126</v>
      </c>
      <c r="G13" s="3">
        <v>3</v>
      </c>
      <c r="H13" s="3">
        <v>1</v>
      </c>
      <c r="I13" s="3">
        <v>109</v>
      </c>
    </row>
    <row r="14" spans="1:9" ht="13.65" customHeight="1" x14ac:dyDescent="0.25">
      <c r="A14" s="3">
        <v>10</v>
      </c>
      <c r="B14" s="3">
        <v>1</v>
      </c>
      <c r="C14" s="3">
        <v>1</v>
      </c>
      <c r="D14" s="3">
        <v>1</v>
      </c>
      <c r="E14" s="3">
        <v>11.7</v>
      </c>
      <c r="F14" s="3">
        <v>126</v>
      </c>
      <c r="G14" s="3">
        <v>3</v>
      </c>
      <c r="H14" s="3">
        <v>1</v>
      </c>
      <c r="I14" s="3">
        <v>123</v>
      </c>
    </row>
    <row r="15" spans="1:9" ht="13.65" customHeight="1" x14ac:dyDescent="0.25">
      <c r="A15" s="3"/>
      <c r="B15" s="3"/>
      <c r="C15" s="3"/>
      <c r="D15" s="3"/>
      <c r="E15" s="3"/>
      <c r="F15" s="3"/>
      <c r="G15" s="3"/>
      <c r="H15" s="3"/>
    </row>
    <row r="16" spans="1:9" ht="13.65" customHeight="1" x14ac:dyDescent="0.25">
      <c r="A16" s="3"/>
      <c r="B16" s="3"/>
      <c r="C16" s="3"/>
      <c r="D16" s="3"/>
      <c r="E16" s="3"/>
      <c r="F16" s="3"/>
      <c r="G16" s="3"/>
      <c r="H16" s="3"/>
    </row>
    <row r="17" spans="1:9" ht="13.65" customHeight="1" x14ac:dyDescent="0.25">
      <c r="A17" s="3"/>
      <c r="B17" s="3"/>
      <c r="C17" s="3"/>
      <c r="D17" s="3"/>
      <c r="E17" s="3"/>
      <c r="F17" s="3"/>
      <c r="G17" s="3"/>
      <c r="H17" s="3"/>
    </row>
    <row r="18" spans="1:9" ht="13.65" customHeight="1" x14ac:dyDescent="0.25">
      <c r="A18" s="3"/>
      <c r="B18" s="3"/>
      <c r="C18" s="3"/>
      <c r="D18" s="3"/>
      <c r="E18" s="3"/>
      <c r="F18" s="3"/>
      <c r="G18" s="3"/>
      <c r="H18" s="3"/>
    </row>
    <row r="19" spans="1:9" ht="13.65" customHeight="1" x14ac:dyDescent="0.25">
      <c r="A19" s="3"/>
      <c r="B19" s="3"/>
      <c r="C19" s="3"/>
      <c r="D19" s="3"/>
      <c r="E19" s="3"/>
      <c r="F19" s="3"/>
      <c r="G19" s="3"/>
      <c r="H19" s="3"/>
    </row>
    <row r="20" spans="1:9" ht="13.65" customHeight="1" x14ac:dyDescent="0.25">
      <c r="A20" s="3"/>
      <c r="B20" s="3"/>
      <c r="C20" s="3"/>
      <c r="D20" s="3"/>
      <c r="E20" s="3"/>
      <c r="F20" s="3"/>
      <c r="G20" s="3"/>
      <c r="H20" s="3"/>
    </row>
    <row r="21" spans="1:9" ht="13.65" customHeight="1" x14ac:dyDescent="0.25">
      <c r="A21" s="3"/>
      <c r="B21" s="3"/>
      <c r="C21" s="3"/>
      <c r="D21" s="3"/>
      <c r="E21" s="3"/>
      <c r="F21" s="3"/>
      <c r="G21" s="3"/>
      <c r="H21" s="3"/>
      <c r="I21" s="3"/>
    </row>
    <row r="22" spans="1:9" ht="13.65" customHeight="1" x14ac:dyDescent="0.25">
      <c r="A22" s="3"/>
      <c r="B22" s="3"/>
      <c r="C22" s="3"/>
      <c r="D22" s="3"/>
      <c r="E22" s="3"/>
      <c r="F22" s="3"/>
      <c r="G22" s="3"/>
      <c r="H22" s="3"/>
      <c r="I22" s="3"/>
    </row>
    <row r="23" spans="1:9" ht="13.65" customHeight="1" x14ac:dyDescent="0.25">
      <c r="A23" s="3"/>
      <c r="B23" s="3"/>
      <c r="C23" s="3"/>
      <c r="D23" s="3"/>
      <c r="E23" s="3"/>
      <c r="F23" s="3"/>
      <c r="G23" s="3"/>
      <c r="H23" s="3"/>
      <c r="I23" s="3"/>
    </row>
    <row r="24" spans="1:9" ht="13.65" customHeight="1" x14ac:dyDescent="0.25">
      <c r="A24" s="3"/>
      <c r="B24" s="3"/>
      <c r="C24" s="3"/>
      <c r="D24" s="3"/>
      <c r="E24" s="3"/>
      <c r="F24" s="3"/>
      <c r="G24" s="3"/>
      <c r="H24" s="3"/>
      <c r="I24" s="3"/>
    </row>
    <row r="25" spans="1:9" ht="13.65" customHeight="1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ht="13.65" customHeight="1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ht="13.65" customHeight="1" x14ac:dyDescent="0.25">
      <c r="A27" s="3"/>
      <c r="B27" s="3"/>
      <c r="C27" s="3"/>
      <c r="D27" s="3"/>
      <c r="E27" s="3"/>
      <c r="F27" s="3"/>
      <c r="G27" s="3"/>
      <c r="H27" s="3"/>
      <c r="I27" s="3"/>
    </row>
    <row r="28" spans="1:9" ht="13.65" customHeight="1" x14ac:dyDescent="0.25">
      <c r="A28" s="3"/>
      <c r="B28" s="3"/>
      <c r="C28" s="3"/>
      <c r="D28" s="3"/>
      <c r="E28" s="3"/>
      <c r="F28" s="3"/>
      <c r="G28" s="3"/>
      <c r="H28" s="3"/>
      <c r="I28" s="3"/>
    </row>
    <row r="29" spans="1:9" ht="13.65" customHeight="1" x14ac:dyDescent="0.25">
      <c r="A29" s="3"/>
      <c r="B29" s="3"/>
      <c r="C29" s="3"/>
      <c r="D29" s="3"/>
      <c r="E29" s="3"/>
      <c r="F29" s="3"/>
      <c r="G29" s="3"/>
      <c r="H29" s="3"/>
      <c r="I29" s="3"/>
    </row>
    <row r="30" spans="1:9" ht="13.65" customHeight="1" x14ac:dyDescent="0.25">
      <c r="A30" s="3"/>
      <c r="B30" s="3"/>
      <c r="C30" s="3"/>
      <c r="D30" s="3"/>
      <c r="E30" s="3"/>
      <c r="F30" s="3"/>
      <c r="G30" s="3"/>
      <c r="H30" s="3"/>
      <c r="I30" s="3"/>
    </row>
    <row r="31" spans="1:9" ht="13.65" customHeight="1" x14ac:dyDescent="0.25">
      <c r="A31" s="3"/>
      <c r="B31" s="3"/>
      <c r="C31" s="3"/>
      <c r="D31" s="3"/>
      <c r="E31" s="3"/>
      <c r="F31" s="3"/>
      <c r="G31" s="3"/>
      <c r="H31" s="3"/>
      <c r="I31" s="3"/>
    </row>
    <row r="32" spans="1:9" ht="13.65" customHeight="1" x14ac:dyDescent="0.25">
      <c r="A32" s="3"/>
      <c r="B32" s="3"/>
      <c r="C32" s="3"/>
      <c r="D32" s="3"/>
      <c r="E32" s="3"/>
      <c r="F32" s="3"/>
      <c r="G32" s="3"/>
      <c r="H32" s="3"/>
      <c r="I32" s="3"/>
    </row>
    <row r="33" spans="1:9" ht="13.65" customHeight="1" x14ac:dyDescent="0.25">
      <c r="A33" s="3"/>
      <c r="B33" s="3"/>
      <c r="C33" s="3"/>
      <c r="D33" s="3"/>
      <c r="E33" s="3"/>
      <c r="F33" s="3"/>
      <c r="G33" s="3"/>
      <c r="H33" s="3"/>
      <c r="I33" s="3"/>
    </row>
    <row r="34" spans="1:9" ht="13.65" customHeight="1" x14ac:dyDescent="0.25">
      <c r="A34" s="3"/>
      <c r="B34" s="3"/>
      <c r="C34" s="3"/>
      <c r="D34" s="3"/>
      <c r="E34" s="3"/>
      <c r="F34" s="3"/>
      <c r="G34" s="3"/>
      <c r="H34" s="3"/>
      <c r="I34" s="3"/>
    </row>
    <row r="35" spans="1:9" ht="13.65" customHeight="1" x14ac:dyDescent="0.25">
      <c r="A35" s="3"/>
      <c r="B35" s="3"/>
      <c r="C35" s="3"/>
      <c r="D35" s="3"/>
      <c r="E35" s="3"/>
      <c r="F35" s="3"/>
      <c r="G35" s="3"/>
      <c r="H35" s="3"/>
      <c r="I35" s="3"/>
    </row>
    <row r="36" spans="1:9" ht="13.65" customHeight="1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9" ht="13.65" customHeight="1" x14ac:dyDescent="0.25">
      <c r="A37" s="3"/>
      <c r="B37" s="3"/>
      <c r="C37" s="3"/>
      <c r="D37" s="3"/>
      <c r="E37" s="3"/>
      <c r="F37" s="3"/>
      <c r="G37" s="3"/>
      <c r="H37" s="3"/>
      <c r="I37" s="3"/>
    </row>
    <row r="38" spans="1:9" ht="13.65" customHeight="1" x14ac:dyDescent="0.25">
      <c r="A38" s="3"/>
      <c r="B38" s="3"/>
      <c r="C38" s="3"/>
      <c r="D38" s="3"/>
      <c r="E38" s="3"/>
      <c r="F38" s="3"/>
      <c r="G38" s="3"/>
      <c r="H38" s="3"/>
      <c r="I38" s="3"/>
    </row>
    <row r="39" spans="1:9" ht="13.65" customHeight="1" x14ac:dyDescent="0.25">
      <c r="A39" s="3"/>
      <c r="B39" s="3"/>
      <c r="C39" s="3"/>
      <c r="D39" s="3"/>
      <c r="E39" s="3"/>
      <c r="F39" s="3"/>
      <c r="G39" s="3"/>
      <c r="H39" s="3"/>
      <c r="I39" s="3"/>
    </row>
    <row r="40" spans="1:9" ht="13.65" customHeight="1" x14ac:dyDescent="0.25">
      <c r="A40" s="3"/>
      <c r="B40" s="3"/>
      <c r="C40" s="3"/>
      <c r="D40" s="3"/>
      <c r="E40" s="3"/>
      <c r="F40" s="3"/>
      <c r="G40" s="3"/>
      <c r="H40" s="3"/>
      <c r="I40" s="3"/>
    </row>
    <row r="41" spans="1:9" ht="13.65" customHeight="1" x14ac:dyDescent="0.25">
      <c r="A41" s="3"/>
      <c r="B41" s="3"/>
      <c r="C41" s="3"/>
      <c r="D41" s="3"/>
      <c r="E41" s="3"/>
      <c r="F41" s="3"/>
      <c r="G41" s="3"/>
      <c r="H41" s="3"/>
      <c r="I41" s="3"/>
    </row>
    <row r="42" spans="1:9" ht="13.65" customHeight="1" x14ac:dyDescent="0.25">
      <c r="A42" s="3"/>
      <c r="B42" s="3"/>
      <c r="C42" s="3"/>
      <c r="D42" s="3"/>
      <c r="E42" s="3"/>
      <c r="F42" s="3"/>
      <c r="G42" s="3"/>
      <c r="H42" s="3"/>
      <c r="I42" s="3"/>
    </row>
    <row r="43" spans="1:9" ht="13.65" customHeight="1" x14ac:dyDescent="0.25">
      <c r="A43" s="3"/>
      <c r="B43" s="3"/>
      <c r="C43" s="3"/>
      <c r="D43" s="3"/>
      <c r="E43" s="3"/>
      <c r="F43" s="3"/>
      <c r="G43" s="3"/>
      <c r="H43" s="3"/>
      <c r="I43" s="3"/>
    </row>
    <row r="44" spans="1:9" ht="13.65" customHeight="1" x14ac:dyDescent="0.25">
      <c r="A44" s="3"/>
      <c r="B44" s="3"/>
      <c r="C44" s="3"/>
      <c r="D44" s="3"/>
      <c r="E44" s="3"/>
      <c r="F44" s="3"/>
      <c r="G44" s="4"/>
      <c r="H44" s="3"/>
      <c r="I44" s="3"/>
    </row>
    <row r="45" spans="1:9" ht="13.65" customHeight="1" x14ac:dyDescent="0.25">
      <c r="A45" s="3"/>
      <c r="B45" s="3"/>
      <c r="C45" s="3"/>
      <c r="D45" s="3"/>
      <c r="E45" s="3"/>
      <c r="F45" s="3"/>
      <c r="G45" s="4"/>
      <c r="H45" s="3"/>
      <c r="I45" s="3"/>
    </row>
    <row r="46" spans="1:9" ht="13.65" customHeight="1" x14ac:dyDescent="0.25">
      <c r="A46" s="3"/>
      <c r="B46" s="3"/>
      <c r="C46" s="3"/>
      <c r="D46" s="3"/>
      <c r="E46" s="3"/>
      <c r="F46" s="3"/>
      <c r="G46" s="4"/>
      <c r="H46" s="3"/>
      <c r="I46" s="3"/>
    </row>
    <row r="47" spans="1:9" ht="13.65" customHeight="1" x14ac:dyDescent="0.25">
      <c r="A47" s="3"/>
      <c r="B47" s="3"/>
      <c r="C47" s="3"/>
      <c r="D47" s="3"/>
      <c r="E47" s="3"/>
      <c r="F47" s="3"/>
      <c r="G47" s="4"/>
      <c r="H47" s="3"/>
      <c r="I47" s="3"/>
    </row>
    <row r="48" spans="1:9" ht="13.65" customHeight="1" x14ac:dyDescent="0.25">
      <c r="A48" s="3"/>
      <c r="B48" s="3"/>
      <c r="C48" s="3"/>
      <c r="D48" s="3"/>
      <c r="E48" s="3"/>
      <c r="F48" s="3"/>
      <c r="G48" s="4"/>
      <c r="H48" s="3"/>
      <c r="I48" s="3"/>
    </row>
    <row r="49" spans="1:9" ht="13.65" customHeight="1" x14ac:dyDescent="0.25">
      <c r="A49" s="3"/>
      <c r="B49" s="3"/>
      <c r="C49" s="3"/>
      <c r="D49" s="3"/>
      <c r="E49" s="3"/>
      <c r="F49" s="3"/>
      <c r="G49" s="4"/>
      <c r="H49" s="3"/>
      <c r="I49" s="3"/>
    </row>
    <row r="50" spans="1:9" ht="13.65" customHeight="1" x14ac:dyDescent="0.25">
      <c r="A50" s="3"/>
      <c r="B50" s="3"/>
      <c r="C50" s="3"/>
      <c r="D50" s="3"/>
      <c r="E50" s="3"/>
      <c r="F50" s="3"/>
      <c r="G50" s="4"/>
      <c r="H50" s="3"/>
      <c r="I50" s="3"/>
    </row>
    <row r="51" spans="1:9" ht="13.65" customHeight="1" x14ac:dyDescent="0.25">
      <c r="A51" s="3"/>
      <c r="B51" s="3"/>
      <c r="C51" s="3"/>
      <c r="D51" s="3"/>
      <c r="E51" s="3"/>
      <c r="F51" s="3"/>
      <c r="G51" s="4"/>
      <c r="H51" s="3"/>
      <c r="I51" s="3"/>
    </row>
    <row r="52" spans="1:9" ht="13.65" customHeight="1" x14ac:dyDescent="0.25">
      <c r="A52" s="3"/>
      <c r="B52" s="3"/>
      <c r="C52" s="3"/>
      <c r="D52" s="3"/>
      <c r="E52" s="3"/>
      <c r="F52" s="3"/>
      <c r="G52" s="4"/>
      <c r="H52" s="3"/>
      <c r="I52" s="3"/>
    </row>
    <row r="53" spans="1:9" ht="13.65" customHeight="1" x14ac:dyDescent="0.25">
      <c r="A53" s="3"/>
      <c r="B53" s="3"/>
      <c r="C53" s="3"/>
      <c r="D53" s="3"/>
      <c r="E53" s="3"/>
      <c r="F53" s="3"/>
      <c r="G53" s="4"/>
      <c r="H53" s="3"/>
      <c r="I53" s="3"/>
    </row>
    <row r="54" spans="1:9" ht="13.65" customHeight="1" x14ac:dyDescent="0.25">
      <c r="A54" s="3"/>
      <c r="B54" s="3"/>
      <c r="C54" s="3"/>
      <c r="D54" s="3"/>
      <c r="E54" s="3"/>
      <c r="F54" s="3"/>
      <c r="G54" s="3"/>
      <c r="H54" s="3"/>
      <c r="I54" s="3"/>
    </row>
    <row r="55" spans="1:9" ht="13.65" customHeight="1" x14ac:dyDescent="0.25">
      <c r="A55" s="3"/>
      <c r="B55" s="3"/>
      <c r="C55" s="3"/>
      <c r="D55" s="3"/>
      <c r="E55" s="3"/>
      <c r="F55" s="3"/>
      <c r="G55" s="4"/>
      <c r="H55" s="3"/>
      <c r="I55" s="3"/>
    </row>
    <row r="56" spans="1:9" ht="13.65" customHeight="1" x14ac:dyDescent="0.25">
      <c r="A56" s="3"/>
      <c r="B56" s="3"/>
      <c r="C56" s="3"/>
      <c r="D56" s="3"/>
      <c r="E56" s="3"/>
      <c r="F56" s="3"/>
      <c r="G56" s="3"/>
      <c r="H56" s="3"/>
      <c r="I56" s="3"/>
    </row>
    <row r="57" spans="1:9" ht="13.65" customHeight="1" x14ac:dyDescent="0.25">
      <c r="A57" s="3"/>
      <c r="B57" s="3"/>
      <c r="C57" s="3"/>
      <c r="D57" s="3"/>
      <c r="E57" s="3"/>
      <c r="F57" s="3"/>
      <c r="G57" s="4"/>
      <c r="H57" s="3"/>
      <c r="I57" s="3"/>
    </row>
    <row r="58" spans="1:9" ht="13.65" customHeight="1" x14ac:dyDescent="0.25">
      <c r="A58" s="3"/>
      <c r="B58" s="3"/>
      <c r="C58" s="3"/>
      <c r="D58" s="3"/>
      <c r="E58" s="3"/>
      <c r="F58" s="3"/>
      <c r="G58" s="3"/>
      <c r="H58" s="3"/>
      <c r="I58" s="3"/>
    </row>
    <row r="59" spans="1:9" ht="13.65" customHeight="1" x14ac:dyDescent="0.25">
      <c r="A59" s="3"/>
      <c r="B59" s="3"/>
      <c r="C59" s="3"/>
      <c r="D59" s="3"/>
      <c r="E59" s="3"/>
      <c r="F59" s="3"/>
      <c r="G59" s="3"/>
      <c r="H59" s="3"/>
      <c r="I59" s="3"/>
    </row>
    <row r="60" spans="1:9" ht="13.65" customHeight="1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9" ht="13.65" customHeight="1" x14ac:dyDescent="0.25">
      <c r="A61" s="3"/>
      <c r="B61" s="3"/>
      <c r="C61" s="3"/>
      <c r="D61" s="3"/>
      <c r="E61" s="3"/>
      <c r="F61" s="3"/>
      <c r="G61" s="3"/>
      <c r="H61" s="3"/>
      <c r="I61" s="3"/>
    </row>
    <row r="62" spans="1:9" ht="13.65" customHeight="1" x14ac:dyDescent="0.25">
      <c r="A62" s="3"/>
      <c r="B62" s="3"/>
      <c r="C62" s="3"/>
      <c r="D62" s="3"/>
      <c r="E62" s="3"/>
      <c r="F62" s="3"/>
      <c r="G62" s="3"/>
      <c r="H62" s="3"/>
      <c r="I62" s="3"/>
    </row>
    <row r="63" spans="1:9" ht="13.65" customHeight="1" x14ac:dyDescent="0.25">
      <c r="A63" s="3"/>
      <c r="B63" s="3"/>
      <c r="C63" s="3"/>
      <c r="D63" s="3"/>
      <c r="E63" s="3"/>
      <c r="F63" s="3"/>
      <c r="G63" s="3"/>
      <c r="H63" s="3"/>
      <c r="I63" s="3"/>
    </row>
    <row r="64" spans="1:9" ht="13.65" customHeight="1" x14ac:dyDescent="0.25">
      <c r="A64" s="3"/>
      <c r="B64" s="3"/>
      <c r="C64" s="3"/>
      <c r="D64" s="3"/>
      <c r="E64" s="3"/>
      <c r="F64" s="3"/>
      <c r="G64" s="3"/>
      <c r="H64" s="3"/>
      <c r="I64" s="3"/>
    </row>
    <row r="65" spans="1:9" ht="13.65" customHeight="1" x14ac:dyDescent="0.25">
      <c r="A65" s="3"/>
      <c r="B65" s="3"/>
      <c r="C65" s="3"/>
      <c r="D65" s="3"/>
      <c r="E65" s="3"/>
      <c r="F65" s="3"/>
      <c r="G65" s="3"/>
      <c r="H65" s="3"/>
      <c r="I65" s="3"/>
    </row>
    <row r="66" spans="1:9" ht="13.65" customHeight="1" x14ac:dyDescent="0.25">
      <c r="A66" s="3"/>
      <c r="B66" s="3"/>
      <c r="C66" s="3"/>
      <c r="D66" s="3"/>
      <c r="E66" s="3"/>
      <c r="F66" s="3"/>
      <c r="G66" s="3"/>
      <c r="H66" s="3"/>
      <c r="I66" s="3"/>
    </row>
    <row r="67" spans="1:9" ht="13.65" customHeight="1" x14ac:dyDescent="0.25">
      <c r="A67" s="3"/>
      <c r="B67" s="3"/>
      <c r="C67" s="3"/>
      <c r="D67" s="3"/>
      <c r="E67" s="3"/>
      <c r="F67" s="3"/>
      <c r="G67" s="3"/>
      <c r="H67" s="3"/>
      <c r="I67" s="3"/>
    </row>
    <row r="68" spans="1:9" ht="13.65" customHeight="1" x14ac:dyDescent="0.25">
      <c r="A68" s="3"/>
      <c r="B68" s="3"/>
      <c r="C68" s="3"/>
      <c r="D68" s="3"/>
      <c r="E68" s="3"/>
      <c r="F68" s="3"/>
      <c r="G68" s="3"/>
      <c r="H68" s="3"/>
      <c r="I68" s="3"/>
    </row>
    <row r="69" spans="1:9" ht="13.65" customHeight="1" x14ac:dyDescent="0.25">
      <c r="A69" s="3"/>
      <c r="B69" s="3"/>
      <c r="C69" s="3"/>
      <c r="D69" s="3"/>
      <c r="E69" s="3"/>
      <c r="F69" s="3"/>
      <c r="G69" s="3"/>
      <c r="H69" s="3"/>
      <c r="I69" s="3"/>
    </row>
    <row r="70" spans="1:9" ht="13.65" customHeight="1" x14ac:dyDescent="0.25">
      <c r="A70" s="3"/>
      <c r="B70" s="3"/>
      <c r="C70" s="3"/>
      <c r="D70" s="3"/>
      <c r="E70" s="3"/>
      <c r="F70" s="3"/>
      <c r="G70" s="3"/>
      <c r="H70" s="3"/>
      <c r="I70" s="3"/>
    </row>
    <row r="71" spans="1:9" ht="13.65" customHeight="1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9" ht="13.65" customHeight="1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9" ht="13.65" customHeight="1" x14ac:dyDescent="0.25">
      <c r="A73" s="3"/>
      <c r="B73" s="3"/>
      <c r="C73" s="3"/>
      <c r="D73" s="3"/>
      <c r="E73" s="3"/>
      <c r="F73" s="3"/>
      <c r="G73" s="3"/>
      <c r="H73" s="3"/>
      <c r="I73" s="3"/>
    </row>
    <row r="74" spans="1:9" ht="13.65" customHeight="1" x14ac:dyDescent="0.25">
      <c r="A74" s="3"/>
      <c r="B74" s="3"/>
      <c r="C74" s="3"/>
      <c r="D74" s="3"/>
      <c r="E74" s="3"/>
      <c r="F74" s="3"/>
      <c r="G74" s="3"/>
      <c r="H74" s="3"/>
      <c r="I74" s="3"/>
    </row>
    <row r="75" spans="1:9" ht="13.65" customHeight="1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9" ht="13.65" customHeight="1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ht="13.65" customHeight="1" x14ac:dyDescent="0.25">
      <c r="A77" s="3"/>
      <c r="B77" s="3"/>
      <c r="C77" s="3"/>
      <c r="D77" s="3"/>
      <c r="E77" s="3"/>
      <c r="F77" s="3"/>
      <c r="G77" s="3"/>
      <c r="H77" s="3"/>
      <c r="I77" s="3"/>
    </row>
    <row r="78" spans="1:9" ht="13.65" customHeight="1" x14ac:dyDescent="0.25">
      <c r="A78" s="3"/>
      <c r="B78" s="3"/>
      <c r="C78" s="3"/>
      <c r="D78" s="3"/>
      <c r="E78" s="3"/>
      <c r="F78" s="3"/>
      <c r="G78" s="3"/>
      <c r="H78" s="3"/>
      <c r="I78" s="3"/>
    </row>
    <row r="79" spans="1:9" ht="13.65" customHeight="1" x14ac:dyDescent="0.25">
      <c r="A79" s="3"/>
      <c r="B79" s="3"/>
      <c r="C79" s="3"/>
      <c r="D79" s="3"/>
      <c r="E79" s="3"/>
      <c r="F79" s="3"/>
      <c r="G79" s="3"/>
      <c r="H79" s="3"/>
      <c r="I79" s="3"/>
    </row>
    <row r="80" spans="1:9" ht="13.65" customHeight="1" x14ac:dyDescent="0.25">
      <c r="A80" s="3"/>
      <c r="B80" s="3"/>
      <c r="C80" s="3"/>
      <c r="D80" s="3"/>
      <c r="E80" s="3"/>
      <c r="F80" s="3"/>
      <c r="G80" s="3"/>
      <c r="H80" s="3"/>
      <c r="I80" s="3"/>
    </row>
    <row r="81" spans="1:9" ht="13.65" customHeight="1" x14ac:dyDescent="0.25">
      <c r="A81" s="3"/>
      <c r="B81" s="3"/>
      <c r="C81" s="3"/>
      <c r="D81" s="3"/>
      <c r="E81" s="3"/>
      <c r="F81" s="3"/>
      <c r="G81" s="3"/>
      <c r="H81" s="3"/>
      <c r="I81" s="3"/>
    </row>
    <row r="82" spans="1:9" ht="13.65" customHeight="1" x14ac:dyDescent="0.25">
      <c r="A82" s="3"/>
      <c r="B82" s="3"/>
      <c r="C82" s="3"/>
      <c r="D82" s="3"/>
      <c r="E82" s="3"/>
      <c r="F82" s="3"/>
      <c r="G82" s="4"/>
      <c r="H82" s="3"/>
      <c r="I82" s="3"/>
    </row>
    <row r="83" spans="1:9" ht="13.65" customHeight="1" x14ac:dyDescent="0.25">
      <c r="A83" s="3"/>
      <c r="B83" s="3"/>
      <c r="C83" s="3"/>
      <c r="D83" s="3"/>
      <c r="E83" s="3"/>
      <c r="F83" s="3"/>
      <c r="G83" s="4"/>
      <c r="H83" s="3"/>
      <c r="I83" s="3"/>
    </row>
    <row r="84" spans="1:9" ht="13.65" customHeight="1" x14ac:dyDescent="0.25">
      <c r="A84" s="3"/>
      <c r="B84" s="3"/>
      <c r="C84" s="3"/>
      <c r="D84" s="3"/>
      <c r="E84" s="3"/>
      <c r="F84" s="3"/>
      <c r="G84" s="4"/>
      <c r="H84" s="3"/>
      <c r="I84" s="3"/>
    </row>
    <row r="85" spans="1:9" ht="13.65" customHeight="1" x14ac:dyDescent="0.25">
      <c r="A85" s="3"/>
      <c r="B85" s="3"/>
      <c r="C85" s="3"/>
      <c r="D85" s="3"/>
      <c r="E85" s="3"/>
      <c r="F85" s="3"/>
      <c r="G85" s="4"/>
      <c r="H85" s="3"/>
      <c r="I85" s="3"/>
    </row>
    <row r="86" spans="1:9" ht="13.65" customHeight="1" x14ac:dyDescent="0.25">
      <c r="A86" s="3"/>
      <c r="B86" s="3"/>
      <c r="C86" s="3"/>
      <c r="D86" s="3"/>
      <c r="E86" s="3"/>
      <c r="F86" s="3"/>
      <c r="G86" s="4"/>
      <c r="H86" s="3"/>
      <c r="I86" s="3"/>
    </row>
    <row r="87" spans="1:9" ht="13.65" customHeight="1" x14ac:dyDescent="0.25">
      <c r="A87" s="3"/>
      <c r="B87" s="3"/>
      <c r="C87" s="3"/>
      <c r="D87" s="3"/>
      <c r="E87" s="3"/>
      <c r="F87" s="3"/>
      <c r="G87" s="3"/>
      <c r="H87" s="3"/>
      <c r="I87" s="3"/>
    </row>
    <row r="88" spans="1:9" ht="13.65" customHeight="1" x14ac:dyDescent="0.25">
      <c r="A88" s="3"/>
      <c r="B88" s="3"/>
      <c r="C88" s="3"/>
      <c r="D88" s="3"/>
      <c r="E88" s="3"/>
      <c r="F88" s="3"/>
      <c r="G88" s="3"/>
      <c r="H88" s="3"/>
      <c r="I88" s="3"/>
    </row>
    <row r="89" spans="1:9" ht="13.65" customHeight="1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ht="13.65" customHeight="1" x14ac:dyDescent="0.25">
      <c r="A90" s="3"/>
      <c r="B90" s="3"/>
      <c r="C90" s="3"/>
      <c r="D90" s="3"/>
      <c r="E90" s="3"/>
      <c r="F90" s="3"/>
      <c r="G90" s="3"/>
      <c r="H90" s="3"/>
      <c r="I90" s="3"/>
    </row>
    <row r="91" spans="1:9" ht="13.65" customHeight="1" x14ac:dyDescent="0.25">
      <c r="A91" s="3"/>
      <c r="B91" s="3"/>
      <c r="C91" s="3"/>
      <c r="D91" s="3"/>
      <c r="E91" s="3"/>
      <c r="F91" s="3"/>
      <c r="G91" s="3"/>
      <c r="H91" s="3"/>
      <c r="I91" s="3"/>
    </row>
    <row r="92" spans="1:9" ht="13.65" customHeight="1" x14ac:dyDescent="0.25">
      <c r="A92" s="3"/>
      <c r="B92" s="3"/>
      <c r="C92" s="3"/>
      <c r="D92" s="3"/>
      <c r="E92" s="3"/>
      <c r="F92" s="3"/>
      <c r="G92" s="4"/>
      <c r="H92" s="3"/>
      <c r="I92" s="3"/>
    </row>
    <row r="93" spans="1:9" ht="13.65" customHeight="1" x14ac:dyDescent="0.25">
      <c r="A93" s="3"/>
      <c r="B93" s="3"/>
      <c r="C93" s="3"/>
      <c r="D93" s="3"/>
      <c r="E93" s="3"/>
      <c r="F93" s="3"/>
      <c r="G93" s="3"/>
      <c r="H93" s="3"/>
      <c r="I93" s="3"/>
    </row>
    <row r="94" spans="1:9" ht="13.65" customHeight="1" x14ac:dyDescent="0.25">
      <c r="A94" s="3"/>
      <c r="B94" s="3"/>
      <c r="C94" s="3"/>
      <c r="D94" s="3"/>
      <c r="E94" s="3"/>
      <c r="F94" s="3"/>
      <c r="G94" s="3"/>
      <c r="H94" s="3"/>
      <c r="I94" s="3"/>
    </row>
    <row r="95" spans="1:9" ht="13.65" customHeight="1" x14ac:dyDescent="0.25">
      <c r="A95" s="3"/>
      <c r="B95" s="3"/>
      <c r="C95" s="3"/>
      <c r="D95" s="3"/>
      <c r="E95" s="3"/>
      <c r="F95" s="3"/>
      <c r="G95" s="3"/>
      <c r="H95" s="3"/>
      <c r="I95" s="3"/>
    </row>
    <row r="96" spans="1:9" ht="13.65" customHeight="1" x14ac:dyDescent="0.25">
      <c r="A96" s="3"/>
      <c r="B96" s="3"/>
      <c r="C96" s="3"/>
      <c r="D96" s="3"/>
      <c r="E96" s="3"/>
      <c r="F96" s="3"/>
      <c r="G96" s="3"/>
      <c r="H96" s="3"/>
      <c r="I96" s="3"/>
    </row>
    <row r="97" spans="1:9" ht="13.65" customHeight="1" x14ac:dyDescent="0.25">
      <c r="A97" s="3"/>
      <c r="B97" s="3"/>
      <c r="C97" s="3"/>
      <c r="D97" s="3"/>
      <c r="E97" s="3"/>
      <c r="F97" s="3"/>
      <c r="G97" s="3"/>
      <c r="H97" s="3"/>
      <c r="I97" s="3"/>
    </row>
    <row r="98" spans="1:9" ht="13.65" customHeight="1" x14ac:dyDescent="0.25">
      <c r="A98" s="3"/>
      <c r="B98" s="3"/>
      <c r="C98" s="3"/>
      <c r="D98" s="3"/>
      <c r="E98" s="3"/>
      <c r="F98" s="3"/>
      <c r="G98" s="3"/>
      <c r="H98" s="3"/>
      <c r="I98" s="3"/>
    </row>
    <row r="99" spans="1:9" ht="13.65" customHeight="1" x14ac:dyDescent="0.25">
      <c r="A99" s="3"/>
      <c r="B99" s="3"/>
      <c r="C99" s="3"/>
      <c r="D99" s="3"/>
      <c r="E99" s="3"/>
      <c r="F99" s="3"/>
      <c r="G99" s="3"/>
      <c r="H99" s="3"/>
      <c r="I99" s="3"/>
    </row>
    <row r="100" spans="1:9" ht="13.6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3.6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3.6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3.6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3.6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3.6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3.6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3.6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3.6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3.6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3.6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3.6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3.6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33"/>
  <sheetViews>
    <sheetView showGridLines="0" workbookViewId="0"/>
  </sheetViews>
  <sheetFormatPr defaultColWidth="14.453125" defaultRowHeight="15.75" customHeight="1" x14ac:dyDescent="0.25"/>
  <cols>
    <col min="1" max="1" width="19.81640625" style="5" customWidth="1"/>
    <col min="2" max="7" width="14.453125" style="5" customWidth="1"/>
    <col min="8" max="8" width="21" style="5" customWidth="1"/>
    <col min="9" max="9" width="14.453125" style="5" customWidth="1"/>
    <col min="10" max="10" width="18.36328125" style="5" customWidth="1"/>
    <col min="11" max="11" width="19.6328125" style="5" customWidth="1"/>
    <col min="12" max="12" width="14.453125" style="5" customWidth="1"/>
    <col min="13" max="13" width="19.453125" style="5" customWidth="1"/>
    <col min="14" max="256" width="14.453125" style="5" customWidth="1"/>
  </cols>
  <sheetData>
    <row r="1" spans="1:19" ht="13.65" customHeight="1" x14ac:dyDescent="0.3">
      <c r="A1" s="2" t="s">
        <v>18</v>
      </c>
      <c r="B1" s="2" t="s">
        <v>0</v>
      </c>
      <c r="C1" s="2" t="s">
        <v>19</v>
      </c>
      <c r="D1" s="2" t="s">
        <v>20</v>
      </c>
      <c r="E1" s="2" t="s">
        <v>21</v>
      </c>
      <c r="F1" s="2" t="s">
        <v>5</v>
      </c>
      <c r="G1" s="2" t="s">
        <v>4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11</v>
      </c>
      <c r="R1" s="2" t="s">
        <v>22</v>
      </c>
      <c r="S1" s="2" t="s">
        <v>17</v>
      </c>
    </row>
    <row r="2" spans="1:19" ht="13.65" customHeight="1" x14ac:dyDescent="0.25">
      <c r="A2" s="6" t="s">
        <v>23</v>
      </c>
      <c r="B2" s="3">
        <v>8.5</v>
      </c>
      <c r="C2" s="6" t="s">
        <v>24</v>
      </c>
      <c r="D2" s="6" t="s">
        <v>25</v>
      </c>
      <c r="E2" s="6" t="s">
        <v>26</v>
      </c>
      <c r="F2" s="3">
        <v>122</v>
      </c>
      <c r="G2" s="3">
        <v>0.9</v>
      </c>
      <c r="H2" s="3">
        <f>60.2+60.95</f>
        <v>121.15</v>
      </c>
      <c r="I2" s="3">
        <f>H2/L2</f>
        <v>60.575000000000003</v>
      </c>
      <c r="J2" s="3">
        <f>5+5</f>
        <v>10</v>
      </c>
      <c r="K2" s="3">
        <f>J2/L2</f>
        <v>5</v>
      </c>
      <c r="L2" s="3">
        <v>2</v>
      </c>
      <c r="M2" s="3">
        <v>238741</v>
      </c>
      <c r="N2" s="3">
        <f>6/15</f>
        <v>0.4</v>
      </c>
      <c r="O2" s="3">
        <f>3/15</f>
        <v>0.2</v>
      </c>
      <c r="P2" s="3">
        <f>1/15</f>
        <v>6.6666666666666666E-2</v>
      </c>
      <c r="Q2" s="3">
        <v>2</v>
      </c>
      <c r="R2" s="6" t="s">
        <v>27</v>
      </c>
      <c r="S2" s="3">
        <v>110</v>
      </c>
    </row>
    <row r="3" spans="1:19" ht="13.65" customHeight="1" x14ac:dyDescent="0.25">
      <c r="A3" s="6" t="s">
        <v>28</v>
      </c>
      <c r="B3" s="3">
        <v>8.5</v>
      </c>
      <c r="C3" s="6" t="s">
        <v>24</v>
      </c>
      <c r="D3" s="6" t="s">
        <v>25</v>
      </c>
      <c r="E3" s="6" t="s">
        <v>26</v>
      </c>
      <c r="F3" s="3">
        <v>119</v>
      </c>
      <c r="G3" s="3">
        <v>4.4000000000000004</v>
      </c>
      <c r="H3" s="3">
        <f>62.4</f>
        <v>62.4</v>
      </c>
      <c r="I3" s="3">
        <f>H3/L3</f>
        <v>62.4</v>
      </c>
      <c r="J3" s="3">
        <v>5</v>
      </c>
      <c r="K3" s="3">
        <f>J3/L3</f>
        <v>5</v>
      </c>
      <c r="L3" s="3">
        <v>1</v>
      </c>
      <c r="M3" s="3">
        <v>74417</v>
      </c>
      <c r="N3" s="3">
        <f t="shared" ref="N3:O22" si="0">3/9</f>
        <v>0.33333333333333331</v>
      </c>
      <c r="O3" s="3">
        <f t="shared" ref="O3:P17" si="1">2/9</f>
        <v>0.22222222222222221</v>
      </c>
      <c r="P3" s="3">
        <f t="shared" ref="P3:P22" si="2">1/9</f>
        <v>0.1111111111111111</v>
      </c>
      <c r="Q3" s="3">
        <v>2</v>
      </c>
      <c r="R3" s="6" t="s">
        <v>27</v>
      </c>
      <c r="S3" s="3">
        <v>110</v>
      </c>
    </row>
    <row r="4" spans="1:19" ht="13.65" customHeight="1" x14ac:dyDescent="0.25">
      <c r="A4" s="6" t="s">
        <v>29</v>
      </c>
      <c r="B4" s="3">
        <v>8</v>
      </c>
      <c r="C4" s="6" t="s">
        <v>30</v>
      </c>
      <c r="D4" s="6" t="s">
        <v>25</v>
      </c>
      <c r="E4" s="6" t="s">
        <v>31</v>
      </c>
      <c r="F4" s="3">
        <v>122</v>
      </c>
      <c r="G4" s="3">
        <v>2.7</v>
      </c>
      <c r="H4" s="3">
        <f>50.04+63.19+47.04</f>
        <v>160.26999999999998</v>
      </c>
      <c r="I4" s="3">
        <f>H4/L4</f>
        <v>53.423333333333325</v>
      </c>
      <c r="J4" s="3">
        <v>13</v>
      </c>
      <c r="K4" s="3">
        <f>J4/L4</f>
        <v>4.333333333333333</v>
      </c>
      <c r="L4" s="3">
        <v>3</v>
      </c>
      <c r="M4" s="3">
        <v>61489</v>
      </c>
      <c r="N4" s="3">
        <f t="shared" ref="N4:O20" si="3">3/11</f>
        <v>0.27272727272727271</v>
      </c>
      <c r="O4" s="3">
        <f t="shared" si="3"/>
        <v>0.27272727272727271</v>
      </c>
      <c r="P4" s="3">
        <f>0</f>
        <v>0</v>
      </c>
      <c r="Q4" s="3">
        <v>2</v>
      </c>
      <c r="R4" s="6" t="s">
        <v>27</v>
      </c>
      <c r="S4" s="3">
        <v>109</v>
      </c>
    </row>
    <row r="5" spans="1:19" ht="13.65" customHeight="1" x14ac:dyDescent="0.25">
      <c r="A5" s="6" t="s">
        <v>32</v>
      </c>
      <c r="B5" s="3">
        <v>8</v>
      </c>
      <c r="C5" s="6" t="s">
        <v>30</v>
      </c>
      <c r="D5" s="6" t="s">
        <v>25</v>
      </c>
      <c r="E5" s="6" t="s">
        <v>31</v>
      </c>
      <c r="F5" s="3">
        <v>122</v>
      </c>
      <c r="G5" s="3">
        <v>7.2</v>
      </c>
      <c r="H5" s="3">
        <f>0</f>
        <v>0</v>
      </c>
      <c r="I5" s="3">
        <v>0</v>
      </c>
      <c r="J5" s="3">
        <v>0</v>
      </c>
      <c r="K5" s="3">
        <v>0</v>
      </c>
      <c r="L5" s="3">
        <v>0</v>
      </c>
      <c r="M5" s="3">
        <v>125295</v>
      </c>
      <c r="N5" s="3">
        <f>3/5</f>
        <v>0.6</v>
      </c>
      <c r="O5" s="3">
        <f>0</f>
        <v>0</v>
      </c>
      <c r="P5" s="3">
        <f>2/5</f>
        <v>0.4</v>
      </c>
      <c r="Q5" s="3">
        <v>2</v>
      </c>
      <c r="R5" s="6" t="s">
        <v>27</v>
      </c>
      <c r="S5" s="3">
        <v>109</v>
      </c>
    </row>
    <row r="6" spans="1:19" ht="13.65" customHeight="1" x14ac:dyDescent="0.25">
      <c r="A6" s="6" t="s">
        <v>33</v>
      </c>
      <c r="B6" s="3">
        <v>8</v>
      </c>
      <c r="C6" s="6" t="s">
        <v>30</v>
      </c>
      <c r="D6" s="6" t="s">
        <v>25</v>
      </c>
      <c r="E6" s="6" t="s">
        <v>31</v>
      </c>
      <c r="F6" s="3">
        <v>122</v>
      </c>
      <c r="G6" s="3">
        <v>18.5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25482</v>
      </c>
      <c r="N6" s="3">
        <f>4/12</f>
        <v>0.33333333333333331</v>
      </c>
      <c r="O6" s="3">
        <f>0</f>
        <v>0</v>
      </c>
      <c r="P6" s="3">
        <f>3/12</f>
        <v>0.25</v>
      </c>
      <c r="Q6" s="3">
        <v>2</v>
      </c>
      <c r="R6" s="6" t="s">
        <v>27</v>
      </c>
      <c r="S6" s="3">
        <v>108</v>
      </c>
    </row>
    <row r="7" spans="1:19" ht="13.65" customHeight="1" x14ac:dyDescent="0.25">
      <c r="A7" s="6" t="s">
        <v>34</v>
      </c>
      <c r="B7" s="3">
        <v>8</v>
      </c>
      <c r="C7" s="6" t="s">
        <v>30</v>
      </c>
      <c r="D7" s="6" t="s">
        <v>35</v>
      </c>
      <c r="E7" s="6" t="s">
        <v>36</v>
      </c>
      <c r="F7" s="3">
        <v>122</v>
      </c>
      <c r="G7" s="3">
        <v>3.7</v>
      </c>
      <c r="H7" s="3">
        <f>61.2+50.8+72.4+49.8</f>
        <v>234.2</v>
      </c>
      <c r="I7" s="3">
        <f t="shared" ref="I7:I13" si="4">H7/L7</f>
        <v>58.55</v>
      </c>
      <c r="J7" s="3">
        <f>5+4+6+4</f>
        <v>19</v>
      </c>
      <c r="K7" s="3">
        <f t="shared" ref="K7:K13" si="5">J7/L7</f>
        <v>4.75</v>
      </c>
      <c r="L7" s="3">
        <v>4</v>
      </c>
      <c r="M7" s="3">
        <v>21700</v>
      </c>
      <c r="N7" s="3">
        <f>3/12</f>
        <v>0.25</v>
      </c>
      <c r="O7" s="3">
        <f>0</f>
        <v>0</v>
      </c>
      <c r="P7" s="3">
        <f>2/12</f>
        <v>0.16666666666666666</v>
      </c>
      <c r="Q7" s="3">
        <v>2</v>
      </c>
      <c r="R7" s="6" t="s">
        <v>27</v>
      </c>
      <c r="S7" s="3">
        <v>107</v>
      </c>
    </row>
    <row r="8" spans="1:19" ht="13.65" customHeight="1" x14ac:dyDescent="0.25">
      <c r="A8" s="6" t="s">
        <v>37</v>
      </c>
      <c r="B8" s="3">
        <v>7</v>
      </c>
      <c r="C8" s="6" t="s">
        <v>24</v>
      </c>
      <c r="D8" s="6" t="s">
        <v>35</v>
      </c>
      <c r="E8" s="6" t="s">
        <v>38</v>
      </c>
      <c r="F8" s="3">
        <v>118</v>
      </c>
      <c r="G8" s="3">
        <v>1.6</v>
      </c>
      <c r="H8" s="3">
        <f>62.92+61.97+49.73+50.14+37</f>
        <v>261.76</v>
      </c>
      <c r="I8" s="3">
        <f t="shared" si="4"/>
        <v>52.351999999999997</v>
      </c>
      <c r="J8" s="3">
        <f>5+5+4+4+3</f>
        <v>21</v>
      </c>
      <c r="K8" s="3">
        <f t="shared" si="5"/>
        <v>4.2</v>
      </c>
      <c r="L8" s="3">
        <v>5</v>
      </c>
      <c r="M8" s="3">
        <v>15722</v>
      </c>
      <c r="N8" s="3">
        <f t="shared" ref="N8:P51" si="6">2/11</f>
        <v>0.18181818181818182</v>
      </c>
      <c r="O8" s="3">
        <f t="shared" si="6"/>
        <v>0.18181818181818182</v>
      </c>
      <c r="P8" s="3">
        <f t="shared" si="6"/>
        <v>0.18181818181818182</v>
      </c>
      <c r="Q8" s="3">
        <v>2</v>
      </c>
      <c r="R8" s="6" t="s">
        <v>27</v>
      </c>
      <c r="S8" s="3">
        <v>107</v>
      </c>
    </row>
    <row r="9" spans="1:19" ht="13.65" customHeight="1" x14ac:dyDescent="0.25">
      <c r="A9" s="6" t="s">
        <v>39</v>
      </c>
      <c r="B9" s="3">
        <v>6</v>
      </c>
      <c r="C9" s="6" t="s">
        <v>24</v>
      </c>
      <c r="D9" s="6" t="s">
        <v>35</v>
      </c>
      <c r="E9" s="6" t="s">
        <v>38</v>
      </c>
      <c r="F9" s="3">
        <v>122</v>
      </c>
      <c r="G9" s="3">
        <v>0.6</v>
      </c>
      <c r="H9" s="3"/>
      <c r="I9" s="3" t="e">
        <f t="shared" si="4"/>
        <v>#DIV/0!</v>
      </c>
      <c r="J9" s="3"/>
      <c r="K9" s="3" t="e">
        <f t="shared" si="5"/>
        <v>#DIV/0!</v>
      </c>
      <c r="L9" s="3"/>
      <c r="M9" s="3"/>
      <c r="N9" s="3"/>
      <c r="O9" s="3"/>
      <c r="P9" s="3"/>
      <c r="Q9" s="3">
        <v>2</v>
      </c>
      <c r="R9" s="6" t="s">
        <v>27</v>
      </c>
      <c r="S9" s="3">
        <v>106</v>
      </c>
    </row>
    <row r="10" spans="1:19" ht="13.65" customHeight="1" x14ac:dyDescent="0.25">
      <c r="A10" s="6" t="s">
        <v>39</v>
      </c>
      <c r="B10" s="3">
        <v>7</v>
      </c>
      <c r="C10" s="6" t="s">
        <v>24</v>
      </c>
      <c r="D10" s="6" t="s">
        <v>35</v>
      </c>
      <c r="E10" s="6" t="s">
        <v>38</v>
      </c>
      <c r="F10" s="3">
        <v>123</v>
      </c>
      <c r="G10" s="3">
        <v>0.5</v>
      </c>
      <c r="H10" s="3"/>
      <c r="I10" s="3" t="e">
        <f t="shared" si="4"/>
        <v>#DIV/0!</v>
      </c>
      <c r="J10" s="3"/>
      <c r="K10" s="3" t="e">
        <f t="shared" si="5"/>
        <v>#DIV/0!</v>
      </c>
      <c r="L10" s="3"/>
      <c r="M10" s="3"/>
      <c r="N10" s="3"/>
      <c r="O10" s="3"/>
      <c r="P10" s="3"/>
      <c r="Q10" s="3">
        <v>2</v>
      </c>
      <c r="R10" s="6" t="s">
        <v>27</v>
      </c>
      <c r="S10" s="3">
        <v>106</v>
      </c>
    </row>
    <row r="11" spans="1:19" ht="13.65" customHeight="1" x14ac:dyDescent="0.25">
      <c r="A11" s="6" t="s">
        <v>40</v>
      </c>
      <c r="B11" s="3">
        <v>6.5</v>
      </c>
      <c r="C11" s="6" t="s">
        <v>24</v>
      </c>
      <c r="D11" s="6" t="s">
        <v>35</v>
      </c>
      <c r="E11" s="6" t="s">
        <v>38</v>
      </c>
      <c r="F11" s="3">
        <v>119</v>
      </c>
      <c r="G11" s="3">
        <v>1</v>
      </c>
      <c r="H11" s="3"/>
      <c r="I11" s="3" t="e">
        <f t="shared" si="4"/>
        <v>#DIV/0!</v>
      </c>
      <c r="J11" s="3"/>
      <c r="K11" s="3" t="e">
        <f t="shared" si="5"/>
        <v>#DIV/0!</v>
      </c>
      <c r="L11" s="3"/>
      <c r="M11" s="3"/>
      <c r="N11" s="3"/>
      <c r="O11" s="3"/>
      <c r="P11" s="3"/>
      <c r="Q11" s="3">
        <v>2</v>
      </c>
      <c r="R11" s="6" t="s">
        <v>27</v>
      </c>
      <c r="S11" s="3">
        <v>105</v>
      </c>
    </row>
    <row r="12" spans="1:19" ht="13.65" customHeight="1" x14ac:dyDescent="0.25">
      <c r="A12" s="6" t="s">
        <v>41</v>
      </c>
      <c r="B12" s="3">
        <v>7</v>
      </c>
      <c r="C12" s="6" t="s">
        <v>24</v>
      </c>
      <c r="D12" s="6" t="s">
        <v>35</v>
      </c>
      <c r="E12" s="6" t="s">
        <v>38</v>
      </c>
      <c r="F12" s="3">
        <v>123</v>
      </c>
      <c r="G12" s="3">
        <v>5.3</v>
      </c>
      <c r="H12" s="3"/>
      <c r="I12" s="3" t="e">
        <f t="shared" si="4"/>
        <v>#DIV/0!</v>
      </c>
      <c r="J12" s="3"/>
      <c r="K12" s="3" t="e">
        <f t="shared" si="5"/>
        <v>#DIV/0!</v>
      </c>
      <c r="L12" s="3"/>
      <c r="M12" s="3"/>
      <c r="N12" s="3"/>
      <c r="O12" s="3"/>
      <c r="P12" s="3"/>
      <c r="Q12" s="3">
        <v>2</v>
      </c>
      <c r="R12" s="6" t="s">
        <v>27</v>
      </c>
      <c r="S12" s="3">
        <v>105</v>
      </c>
    </row>
    <row r="13" spans="1:19" ht="13.65" customHeight="1" x14ac:dyDescent="0.25">
      <c r="A13" s="6" t="s">
        <v>42</v>
      </c>
      <c r="B13" s="3">
        <v>8</v>
      </c>
      <c r="C13" s="6" t="s">
        <v>30</v>
      </c>
      <c r="D13" s="6" t="s">
        <v>35</v>
      </c>
      <c r="E13" s="6" t="s">
        <v>36</v>
      </c>
      <c r="F13" s="3">
        <v>116</v>
      </c>
      <c r="G13" s="3">
        <v>8.9</v>
      </c>
      <c r="H13" s="3"/>
      <c r="I13" s="3" t="e">
        <f t="shared" si="4"/>
        <v>#DIV/0!</v>
      </c>
      <c r="J13" s="3"/>
      <c r="K13" s="3" t="e">
        <f t="shared" si="5"/>
        <v>#DIV/0!</v>
      </c>
      <c r="L13" s="3"/>
      <c r="M13" s="3"/>
      <c r="N13" s="3"/>
      <c r="O13" s="3"/>
      <c r="P13" s="3"/>
      <c r="Q13" s="3">
        <v>2</v>
      </c>
      <c r="R13" s="6" t="s">
        <v>27</v>
      </c>
      <c r="S13" s="3">
        <v>105</v>
      </c>
    </row>
    <row r="14" spans="1:19" ht="13.6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3.65" customHeight="1" x14ac:dyDescent="0.25">
      <c r="A15" s="6" t="s">
        <v>43</v>
      </c>
      <c r="B15" s="3">
        <v>8.5</v>
      </c>
      <c r="C15" s="6" t="s">
        <v>24</v>
      </c>
      <c r="D15" s="6" t="s">
        <v>25</v>
      </c>
      <c r="E15" s="6" t="s">
        <v>38</v>
      </c>
      <c r="F15" s="3">
        <v>122</v>
      </c>
      <c r="G15" s="3">
        <v>0.6</v>
      </c>
      <c r="H15" s="3">
        <v>384.14</v>
      </c>
      <c r="I15" s="3">
        <f>H15/L15</f>
        <v>54.877142857142857</v>
      </c>
      <c r="J15" s="3">
        <v>32</v>
      </c>
      <c r="K15" s="3">
        <f>J15/L15</f>
        <v>4.5714285714285712</v>
      </c>
      <c r="L15" s="3">
        <v>7</v>
      </c>
      <c r="M15" s="3">
        <v>306545</v>
      </c>
      <c r="N15" s="3">
        <v>1</v>
      </c>
      <c r="O15" s="3">
        <v>0</v>
      </c>
      <c r="P15" s="3">
        <v>0</v>
      </c>
      <c r="Q15" s="3">
        <v>2</v>
      </c>
      <c r="R15" s="6" t="s">
        <v>44</v>
      </c>
      <c r="S15" s="3">
        <v>110</v>
      </c>
    </row>
    <row r="16" spans="1:19" ht="13.65" customHeight="1" x14ac:dyDescent="0.25">
      <c r="A16" s="6" t="s">
        <v>45</v>
      </c>
      <c r="B16" s="3">
        <v>6</v>
      </c>
      <c r="C16" s="6" t="s">
        <v>24</v>
      </c>
      <c r="D16" s="6" t="s">
        <v>46</v>
      </c>
      <c r="E16" s="6" t="s">
        <v>38</v>
      </c>
      <c r="F16" s="3">
        <v>118</v>
      </c>
      <c r="G16" s="3">
        <v>0.2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22783</v>
      </c>
      <c r="N16" s="3">
        <f t="shared" ref="N16:N43" si="7">3/7</f>
        <v>0.42857142857142855</v>
      </c>
      <c r="O16" s="3">
        <f t="shared" ref="O16:P43" si="8">1/7</f>
        <v>0.14285714285714285</v>
      </c>
      <c r="P16" s="3">
        <v>0</v>
      </c>
      <c r="Q16" s="3">
        <v>2</v>
      </c>
      <c r="R16" s="6" t="s">
        <v>44</v>
      </c>
      <c r="S16" s="3">
        <v>109</v>
      </c>
    </row>
    <row r="17" spans="1:19" ht="13.65" customHeight="1" x14ac:dyDescent="0.25">
      <c r="A17" s="6" t="s">
        <v>47</v>
      </c>
      <c r="B17" s="3">
        <v>6</v>
      </c>
      <c r="C17" s="6" t="s">
        <v>24</v>
      </c>
      <c r="D17" s="6" t="s">
        <v>25</v>
      </c>
      <c r="E17" s="6" t="s">
        <v>48</v>
      </c>
      <c r="F17" s="3">
        <v>119</v>
      </c>
      <c r="G17" s="3">
        <v>8.8000000000000007</v>
      </c>
      <c r="H17" s="3">
        <v>100.26</v>
      </c>
      <c r="I17" s="3">
        <f>H17/L17</f>
        <v>50.13</v>
      </c>
      <c r="J17" s="3">
        <v>8</v>
      </c>
      <c r="K17" s="3">
        <f>J17/L17</f>
        <v>4</v>
      </c>
      <c r="L17" s="3">
        <v>2</v>
      </c>
      <c r="M17" s="3">
        <v>63399</v>
      </c>
      <c r="N17" s="3">
        <f t="shared" ref="N17:N22" si="9">4/9</f>
        <v>0.44444444444444442</v>
      </c>
      <c r="O17" s="3">
        <f>1/9</f>
        <v>0.1111111111111111</v>
      </c>
      <c r="P17" s="3">
        <f t="shared" si="1"/>
        <v>0.22222222222222221</v>
      </c>
      <c r="Q17" s="3">
        <v>2</v>
      </c>
      <c r="R17" s="6" t="s">
        <v>44</v>
      </c>
      <c r="S17" s="3">
        <v>108</v>
      </c>
    </row>
    <row r="18" spans="1:19" ht="13.65" customHeight="1" x14ac:dyDescent="0.25">
      <c r="A18" s="6" t="s">
        <v>49</v>
      </c>
      <c r="B18" s="3">
        <v>8</v>
      </c>
      <c r="C18" s="6" t="s">
        <v>30</v>
      </c>
      <c r="D18" s="6" t="s">
        <v>25</v>
      </c>
      <c r="E18" s="6" t="s">
        <v>31</v>
      </c>
      <c r="F18" s="3">
        <v>122</v>
      </c>
      <c r="G18" s="3">
        <v>6.4</v>
      </c>
      <c r="H18" s="3">
        <v>329.61</v>
      </c>
      <c r="I18" s="3">
        <f>H18/L18</f>
        <v>54.935000000000002</v>
      </c>
      <c r="J18" s="3">
        <v>27</v>
      </c>
      <c r="K18" s="3">
        <f>J18/L18</f>
        <v>4.5</v>
      </c>
      <c r="L18" s="3">
        <v>6</v>
      </c>
      <c r="M18" s="3">
        <v>180805</v>
      </c>
      <c r="N18" s="3">
        <f>8/10</f>
        <v>0.8</v>
      </c>
      <c r="O18" s="3">
        <f t="shared" ref="O18:O23" si="10">1/10</f>
        <v>0.1</v>
      </c>
      <c r="P18" s="3">
        <v>0</v>
      </c>
      <c r="Q18" s="3">
        <v>2</v>
      </c>
      <c r="R18" s="6" t="s">
        <v>44</v>
      </c>
      <c r="S18" s="3">
        <v>107</v>
      </c>
    </row>
    <row r="19" spans="1:19" ht="13.65" customHeight="1" x14ac:dyDescent="0.25">
      <c r="A19" s="6" t="s">
        <v>50</v>
      </c>
      <c r="B19" s="3">
        <v>8</v>
      </c>
      <c r="C19" s="6" t="s">
        <v>30</v>
      </c>
      <c r="D19" s="6" t="s">
        <v>25</v>
      </c>
      <c r="E19" s="6" t="s">
        <v>31</v>
      </c>
      <c r="F19" s="3">
        <v>122</v>
      </c>
      <c r="G19" s="3">
        <v>2.9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80840</v>
      </c>
      <c r="N19" s="3">
        <f>5/15</f>
        <v>0.33333333333333331</v>
      </c>
      <c r="O19" s="3">
        <f>2/15</f>
        <v>0.13333333333333333</v>
      </c>
      <c r="P19" s="3">
        <f>4/15</f>
        <v>0.26666666666666666</v>
      </c>
      <c r="Q19" s="3">
        <v>2</v>
      </c>
      <c r="R19" s="6" t="s">
        <v>44</v>
      </c>
      <c r="S19" s="3">
        <v>106</v>
      </c>
    </row>
    <row r="20" spans="1:19" ht="13.65" customHeight="1" x14ac:dyDescent="0.25">
      <c r="A20" s="6" t="s">
        <v>51</v>
      </c>
      <c r="B20" s="3">
        <v>8</v>
      </c>
      <c r="C20" s="6" t="s">
        <v>30</v>
      </c>
      <c r="D20" s="6" t="s">
        <v>25</v>
      </c>
      <c r="E20" s="6" t="s">
        <v>31</v>
      </c>
      <c r="F20" s="3">
        <v>122</v>
      </c>
      <c r="G20" s="3">
        <v>14.1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47694</v>
      </c>
      <c r="N20" s="3">
        <f t="shared" ref="N20:O46" si="11">4/11</f>
        <v>0.36363636363636365</v>
      </c>
      <c r="O20" s="3">
        <f t="shared" si="3"/>
        <v>0.27272727272727271</v>
      </c>
      <c r="P20" s="3">
        <f t="shared" ref="P20:P39" si="12">1/11</f>
        <v>9.0909090909090912E-2</v>
      </c>
      <c r="Q20" s="3">
        <v>2</v>
      </c>
      <c r="R20" s="6" t="s">
        <v>44</v>
      </c>
      <c r="S20" s="3">
        <v>106</v>
      </c>
    </row>
    <row r="21" spans="1:19" ht="13.65" customHeight="1" x14ac:dyDescent="0.25">
      <c r="A21" s="6" t="s">
        <v>52</v>
      </c>
      <c r="B21" s="3">
        <v>8</v>
      </c>
      <c r="C21" s="6" t="s">
        <v>30</v>
      </c>
      <c r="D21" s="6" t="s">
        <v>25</v>
      </c>
      <c r="E21" s="6" t="s">
        <v>31</v>
      </c>
      <c r="F21" s="3">
        <v>122</v>
      </c>
      <c r="G21" s="3">
        <v>9.6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29153</v>
      </c>
      <c r="N21" s="3">
        <f t="shared" ref="N21:P21" si="13">1/6</f>
        <v>0.16666666666666666</v>
      </c>
      <c r="O21" s="3">
        <f t="shared" si="13"/>
        <v>0.16666666666666666</v>
      </c>
      <c r="P21" s="3">
        <f t="shared" si="13"/>
        <v>0.16666666666666666</v>
      </c>
      <c r="Q21" s="3">
        <v>2</v>
      </c>
      <c r="R21" s="6" t="s">
        <v>44</v>
      </c>
      <c r="S21" s="3">
        <v>105</v>
      </c>
    </row>
    <row r="22" spans="1:19" ht="13.65" customHeight="1" x14ac:dyDescent="0.25">
      <c r="A22" s="6" t="s">
        <v>53</v>
      </c>
      <c r="B22" s="3">
        <v>8.5</v>
      </c>
      <c r="C22" s="6" t="s">
        <v>24</v>
      </c>
      <c r="D22" s="6" t="s">
        <v>54</v>
      </c>
      <c r="E22" s="6" t="s">
        <v>55</v>
      </c>
      <c r="F22" s="3">
        <v>119</v>
      </c>
      <c r="G22" s="3">
        <v>2.1</v>
      </c>
      <c r="H22" s="3">
        <v>245.41</v>
      </c>
      <c r="I22" s="3">
        <f>H22/L22</f>
        <v>49.082000000000001</v>
      </c>
      <c r="J22" s="3">
        <v>20</v>
      </c>
      <c r="K22" s="3">
        <f>J22/L22</f>
        <v>4</v>
      </c>
      <c r="L22" s="3">
        <v>5</v>
      </c>
      <c r="M22" s="3">
        <v>117124</v>
      </c>
      <c r="N22" s="3">
        <f t="shared" si="9"/>
        <v>0.44444444444444442</v>
      </c>
      <c r="O22" s="3">
        <f t="shared" si="0"/>
        <v>0.33333333333333331</v>
      </c>
      <c r="P22" s="3">
        <f t="shared" si="2"/>
        <v>0.1111111111111111</v>
      </c>
      <c r="Q22" s="3">
        <v>2</v>
      </c>
      <c r="R22" s="6" t="s">
        <v>44</v>
      </c>
      <c r="S22" s="3">
        <v>105</v>
      </c>
    </row>
    <row r="23" spans="1:19" ht="13.65" customHeight="1" x14ac:dyDescent="0.25">
      <c r="A23" s="6" t="s">
        <v>56</v>
      </c>
      <c r="B23" s="3">
        <v>8</v>
      </c>
      <c r="C23" s="6" t="s">
        <v>30</v>
      </c>
      <c r="D23" s="6" t="s">
        <v>25</v>
      </c>
      <c r="E23" s="6" t="s">
        <v>36</v>
      </c>
      <c r="F23" s="3">
        <v>118</v>
      </c>
      <c r="G23" s="3">
        <v>5.0999999999999996</v>
      </c>
      <c r="H23" s="3">
        <v>306.39999999999998</v>
      </c>
      <c r="I23" s="3">
        <f>H23/L23</f>
        <v>61.279999999999994</v>
      </c>
      <c r="J23" s="3">
        <v>25</v>
      </c>
      <c r="K23" s="3">
        <f>J23/L23</f>
        <v>5</v>
      </c>
      <c r="L23" s="3">
        <v>5</v>
      </c>
      <c r="M23" s="3">
        <v>19478</v>
      </c>
      <c r="N23" s="3">
        <f>5/10</f>
        <v>0.5</v>
      </c>
      <c r="O23" s="3">
        <f t="shared" si="10"/>
        <v>0.1</v>
      </c>
      <c r="P23" s="3">
        <v>0</v>
      </c>
      <c r="Q23" s="3">
        <v>2</v>
      </c>
      <c r="R23" s="6" t="s">
        <v>44</v>
      </c>
      <c r="S23" s="3">
        <v>105</v>
      </c>
    </row>
    <row r="24" spans="1:19" ht="13.6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3.65" customHeight="1" x14ac:dyDescent="0.25">
      <c r="A25" s="6" t="s">
        <v>57</v>
      </c>
      <c r="B25" s="3">
        <v>10</v>
      </c>
      <c r="C25" s="6" t="s">
        <v>30</v>
      </c>
      <c r="D25" s="6" t="s">
        <v>58</v>
      </c>
      <c r="E25" s="6" t="s">
        <v>36</v>
      </c>
      <c r="F25" s="3">
        <v>121</v>
      </c>
      <c r="G25" s="3">
        <v>2.4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283369</v>
      </c>
      <c r="N25" s="3">
        <f>6/18</f>
        <v>0.33333333333333331</v>
      </c>
      <c r="O25" s="3">
        <f>5/18</f>
        <v>0.27777777777777779</v>
      </c>
      <c r="P25" s="3">
        <f>1/18</f>
        <v>5.5555555555555552E-2</v>
      </c>
      <c r="Q25" s="3">
        <v>3</v>
      </c>
      <c r="R25" s="6" t="s">
        <v>27</v>
      </c>
      <c r="S25" s="3">
        <v>121</v>
      </c>
    </row>
    <row r="26" spans="1:19" ht="13.65" customHeight="1" x14ac:dyDescent="0.25">
      <c r="A26" s="6" t="s">
        <v>59</v>
      </c>
      <c r="B26" s="3">
        <v>7</v>
      </c>
      <c r="C26" s="6" t="s">
        <v>24</v>
      </c>
      <c r="D26" s="6" t="s">
        <v>46</v>
      </c>
      <c r="E26" s="6" t="s">
        <v>38</v>
      </c>
      <c r="F26" s="3">
        <v>117</v>
      </c>
      <c r="G26" s="3">
        <v>11.3</v>
      </c>
      <c r="H26" s="3">
        <v>297.8</v>
      </c>
      <c r="I26" s="3">
        <f>H26/L26</f>
        <v>59.56</v>
      </c>
      <c r="J26" s="3">
        <v>25</v>
      </c>
      <c r="K26" s="3">
        <f>J26/L26</f>
        <v>5</v>
      </c>
      <c r="L26" s="3">
        <v>5</v>
      </c>
      <c r="M26" s="3">
        <v>165139</v>
      </c>
      <c r="N26" s="3">
        <f t="shared" ref="N26:N119" si="14">7/9</f>
        <v>0.77777777777777779</v>
      </c>
      <c r="O26" s="3">
        <v>0</v>
      </c>
      <c r="P26" s="3">
        <v>0</v>
      </c>
      <c r="Q26" s="3">
        <v>3</v>
      </c>
      <c r="R26" s="6" t="s">
        <v>27</v>
      </c>
      <c r="S26" s="3">
        <v>121</v>
      </c>
    </row>
    <row r="27" spans="1:19" ht="13.65" customHeight="1" x14ac:dyDescent="0.25">
      <c r="A27" s="6" t="s">
        <v>60</v>
      </c>
      <c r="B27" s="3">
        <v>6</v>
      </c>
      <c r="C27" s="6" t="s">
        <v>24</v>
      </c>
      <c r="D27" s="6" t="s">
        <v>25</v>
      </c>
      <c r="E27" s="6" t="s">
        <v>38</v>
      </c>
      <c r="F27" s="3">
        <v>114</v>
      </c>
      <c r="G27" s="3">
        <v>2</v>
      </c>
      <c r="H27" s="3">
        <v>374.8</v>
      </c>
      <c r="I27" s="3">
        <f>H27/L27</f>
        <v>53.542857142857144</v>
      </c>
      <c r="J27" s="3">
        <v>32</v>
      </c>
      <c r="K27" s="3">
        <f>J27/L27</f>
        <v>4.5714285714285712</v>
      </c>
      <c r="L27" s="3">
        <v>7</v>
      </c>
      <c r="M27" s="3">
        <v>48510</v>
      </c>
      <c r="N27" s="3">
        <f t="shared" ref="N27:O116" si="15">6/16</f>
        <v>0.375</v>
      </c>
      <c r="O27" s="3">
        <f t="shared" si="15"/>
        <v>0.375</v>
      </c>
      <c r="P27" s="3">
        <f t="shared" ref="P27:P116" si="16">1/16</f>
        <v>6.25E-2</v>
      </c>
      <c r="Q27" s="3">
        <v>3</v>
      </c>
      <c r="R27" s="6" t="s">
        <v>27</v>
      </c>
      <c r="S27" s="3">
        <v>121</v>
      </c>
    </row>
    <row r="28" spans="1:19" ht="13.65" customHeight="1" x14ac:dyDescent="0.25">
      <c r="A28" s="6" t="s">
        <v>59</v>
      </c>
      <c r="B28" s="3">
        <v>6</v>
      </c>
      <c r="C28" s="6" t="s">
        <v>24</v>
      </c>
      <c r="D28" s="6" t="s">
        <v>25</v>
      </c>
      <c r="E28" s="6" t="s">
        <v>38</v>
      </c>
      <c r="F28" s="3">
        <v>124</v>
      </c>
      <c r="G28" s="3">
        <v>1.6</v>
      </c>
      <c r="H28" s="3">
        <v>297.39999999999998</v>
      </c>
      <c r="I28" s="3">
        <f>H28/L28</f>
        <v>59.48</v>
      </c>
      <c r="J28" s="3">
        <v>25</v>
      </c>
      <c r="K28" s="3">
        <f>J28/L28</f>
        <v>5</v>
      </c>
      <c r="L28" s="3">
        <v>5</v>
      </c>
      <c r="M28" s="3">
        <v>165139</v>
      </c>
      <c r="N28" s="3">
        <f t="shared" si="14"/>
        <v>0.77777777777777779</v>
      </c>
      <c r="O28" s="3">
        <v>0</v>
      </c>
      <c r="P28" s="3">
        <v>0</v>
      </c>
      <c r="Q28" s="3">
        <v>3</v>
      </c>
      <c r="R28" s="6" t="s">
        <v>27</v>
      </c>
      <c r="S28" s="3">
        <v>120</v>
      </c>
    </row>
    <row r="29" spans="1:19" ht="13.65" customHeight="1" x14ac:dyDescent="0.25">
      <c r="A29" s="6" t="s">
        <v>61</v>
      </c>
      <c r="B29" s="3">
        <v>8.5</v>
      </c>
      <c r="C29" s="6" t="s">
        <v>24</v>
      </c>
      <c r="D29" s="6" t="s">
        <v>25</v>
      </c>
      <c r="E29" s="6" t="s">
        <v>38</v>
      </c>
      <c r="F29" s="3">
        <v>115</v>
      </c>
      <c r="G29" s="3">
        <v>21.4</v>
      </c>
      <c r="H29" s="3">
        <v>214.08</v>
      </c>
      <c r="I29" s="3">
        <f>H29/L29</f>
        <v>53.52</v>
      </c>
      <c r="J29" s="3">
        <v>18</v>
      </c>
      <c r="K29" s="3">
        <f>J29/L29</f>
        <v>4.5</v>
      </c>
      <c r="L29" s="3">
        <v>4</v>
      </c>
      <c r="M29" s="3">
        <v>13518</v>
      </c>
      <c r="N29" s="3">
        <f>6/21</f>
        <v>0.2857142857142857</v>
      </c>
      <c r="O29" s="3">
        <f>3/21</f>
        <v>0.14285714285714285</v>
      </c>
      <c r="P29" s="3">
        <f t="shared" ref="P29:P121" si="17">4/21</f>
        <v>0.19047619047619047</v>
      </c>
      <c r="Q29" s="3">
        <v>3</v>
      </c>
      <c r="R29" s="6" t="s">
        <v>27</v>
      </c>
      <c r="S29" s="3">
        <v>118</v>
      </c>
    </row>
    <row r="30" spans="1:19" ht="13.65" customHeight="1" x14ac:dyDescent="0.25">
      <c r="A30" s="6" t="s">
        <v>62</v>
      </c>
      <c r="B30" s="3">
        <v>8</v>
      </c>
      <c r="C30" s="6" t="s">
        <v>24</v>
      </c>
      <c r="D30" s="6" t="s">
        <v>35</v>
      </c>
      <c r="E30" s="6" t="s">
        <v>38</v>
      </c>
      <c r="F30" s="3">
        <v>122</v>
      </c>
      <c r="G30" s="3">
        <v>0.3</v>
      </c>
      <c r="H30" s="3">
        <v>393.1</v>
      </c>
      <c r="I30" s="3">
        <f>H30/L30</f>
        <v>65.516666666666666</v>
      </c>
      <c r="J30" s="3">
        <v>33</v>
      </c>
      <c r="K30" s="3">
        <f>J30/L30</f>
        <v>5.5</v>
      </c>
      <c r="L30" s="3">
        <v>6</v>
      </c>
      <c r="M30" s="3">
        <v>148652</v>
      </c>
      <c r="N30" s="3">
        <f t="shared" ref="N30:N113" si="18">8/13</f>
        <v>0.61538461538461542</v>
      </c>
      <c r="O30" s="3">
        <f t="shared" ref="O30:P118" si="19">2/13</f>
        <v>0.15384615384615385</v>
      </c>
      <c r="P30" s="3">
        <f t="shared" si="19"/>
        <v>0.15384615384615385</v>
      </c>
      <c r="Q30" s="3">
        <v>3</v>
      </c>
      <c r="R30" s="6" t="s">
        <v>27</v>
      </c>
      <c r="S30" s="3">
        <v>118</v>
      </c>
    </row>
    <row r="31" spans="1:19" ht="13.65" customHeight="1" x14ac:dyDescent="0.25">
      <c r="A31" s="6" t="s">
        <v>63</v>
      </c>
      <c r="B31" s="3">
        <v>10</v>
      </c>
      <c r="C31" s="6" t="s">
        <v>24</v>
      </c>
      <c r="D31" s="6" t="s">
        <v>25</v>
      </c>
      <c r="E31" s="6" t="s">
        <v>38</v>
      </c>
      <c r="F31" s="3">
        <v>122</v>
      </c>
      <c r="G31" s="3">
        <v>0.7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786391</v>
      </c>
      <c r="N31" s="3">
        <f>9/11</f>
        <v>0.81818181818181823</v>
      </c>
      <c r="O31" s="3">
        <f>1/11</f>
        <v>9.0909090909090912E-2</v>
      </c>
      <c r="P31" s="3">
        <v>0</v>
      </c>
      <c r="Q31" s="3">
        <v>3</v>
      </c>
      <c r="R31" s="6" t="s">
        <v>27</v>
      </c>
      <c r="S31" s="3">
        <v>118</v>
      </c>
    </row>
    <row r="32" spans="1:19" ht="13.65" customHeight="1" x14ac:dyDescent="0.25">
      <c r="A32" s="6" t="s">
        <v>62</v>
      </c>
      <c r="B32" s="3">
        <v>9</v>
      </c>
      <c r="C32" s="6" t="s">
        <v>24</v>
      </c>
      <c r="D32" s="6" t="s">
        <v>35</v>
      </c>
      <c r="E32" s="6" t="s">
        <v>38</v>
      </c>
      <c r="F32" s="3">
        <v>124</v>
      </c>
      <c r="G32" s="3">
        <v>0.6</v>
      </c>
      <c r="H32" s="3">
        <v>393.1</v>
      </c>
      <c r="I32" s="3">
        <f>H32/L32</f>
        <v>65.516666666666666</v>
      </c>
      <c r="J32" s="3">
        <v>33</v>
      </c>
      <c r="K32" s="3">
        <f>J32/L32</f>
        <v>5.5</v>
      </c>
      <c r="L32" s="3">
        <v>6</v>
      </c>
      <c r="M32" s="3">
        <v>148652</v>
      </c>
      <c r="N32" s="3">
        <f t="shared" si="18"/>
        <v>0.61538461538461542</v>
      </c>
      <c r="O32" s="3">
        <f t="shared" si="19"/>
        <v>0.15384615384615385</v>
      </c>
      <c r="P32" s="3">
        <f t="shared" si="19"/>
        <v>0.15384615384615385</v>
      </c>
      <c r="Q32" s="3">
        <v>3</v>
      </c>
      <c r="R32" s="6" t="s">
        <v>27</v>
      </c>
      <c r="S32" s="3">
        <v>118</v>
      </c>
    </row>
    <row r="33" spans="1:19" ht="13.65" customHeight="1" x14ac:dyDescent="0.25">
      <c r="A33" s="6" t="s">
        <v>64</v>
      </c>
      <c r="B33" s="3">
        <v>8</v>
      </c>
      <c r="C33" s="6" t="s">
        <v>30</v>
      </c>
      <c r="D33" s="6" t="s">
        <v>25</v>
      </c>
      <c r="E33" s="6" t="s">
        <v>65</v>
      </c>
      <c r="F33" s="3">
        <v>123</v>
      </c>
      <c r="G33" s="3">
        <v>4.9000000000000004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96497</v>
      </c>
      <c r="N33" s="3">
        <f>4/7</f>
        <v>0.5714285714285714</v>
      </c>
      <c r="O33" s="3">
        <f t="shared" si="8"/>
        <v>0.14285714285714285</v>
      </c>
      <c r="P33" s="3">
        <v>0</v>
      </c>
      <c r="Q33" s="3">
        <v>3</v>
      </c>
      <c r="R33" s="6" t="s">
        <v>27</v>
      </c>
      <c r="S33" s="3">
        <v>116</v>
      </c>
    </row>
    <row r="34" spans="1:19" ht="13.65" customHeight="1" x14ac:dyDescent="0.25">
      <c r="A34" s="6" t="s">
        <v>66</v>
      </c>
      <c r="B34" s="3">
        <v>8</v>
      </c>
      <c r="C34" s="6" t="s">
        <v>24</v>
      </c>
      <c r="D34" s="6" t="s">
        <v>25</v>
      </c>
      <c r="E34" s="6" t="s">
        <v>65</v>
      </c>
      <c r="F34" s="3">
        <v>113</v>
      </c>
      <c r="G34" s="3">
        <v>3.1</v>
      </c>
      <c r="H34" s="3">
        <v>161.80000000000001</v>
      </c>
      <c r="I34" s="3">
        <f>H34/L34</f>
        <v>53.933333333333337</v>
      </c>
      <c r="J34" s="3">
        <v>13</v>
      </c>
      <c r="K34" s="3">
        <f>J34/L34</f>
        <v>4.333333333333333</v>
      </c>
      <c r="L34" s="3">
        <v>3</v>
      </c>
      <c r="M34" s="3">
        <v>14959</v>
      </c>
      <c r="N34" s="3">
        <f>5/14</f>
        <v>0.35714285714285715</v>
      </c>
      <c r="O34" s="3">
        <f>3/14</f>
        <v>0.21428571428571427</v>
      </c>
      <c r="P34" s="3">
        <f>1/14</f>
        <v>7.1428571428571425E-2</v>
      </c>
      <c r="Q34" s="3">
        <v>3</v>
      </c>
      <c r="R34" s="6" t="s">
        <v>27</v>
      </c>
      <c r="S34" s="3">
        <v>116</v>
      </c>
    </row>
    <row r="35" spans="1:19" ht="13.6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7"/>
      <c r="N35" s="3"/>
      <c r="O35" s="3"/>
      <c r="P35" s="3"/>
      <c r="Q35" s="3"/>
      <c r="R35" s="3"/>
      <c r="S35" s="3"/>
    </row>
    <row r="36" spans="1:19" ht="13.65" customHeight="1" x14ac:dyDescent="0.25">
      <c r="A36" s="6" t="s">
        <v>67</v>
      </c>
      <c r="B36" s="3">
        <v>9.5</v>
      </c>
      <c r="C36" s="6" t="s">
        <v>30</v>
      </c>
      <c r="D36" s="6" t="s">
        <v>25</v>
      </c>
      <c r="E36" s="6" t="s">
        <v>65</v>
      </c>
      <c r="F36" s="3">
        <v>120</v>
      </c>
      <c r="G36" s="3">
        <v>0.9</v>
      </c>
      <c r="H36" s="3">
        <v>0</v>
      </c>
      <c r="I36" s="3">
        <v>0</v>
      </c>
      <c r="J36" s="3">
        <v>0</v>
      </c>
      <c r="K36" s="3">
        <v>0</v>
      </c>
      <c r="L36" s="4">
        <v>0</v>
      </c>
      <c r="M36" s="8">
        <v>156207</v>
      </c>
      <c r="N36" s="9">
        <f t="shared" ref="N36:N39" si="20">5/11</f>
        <v>0.45454545454545453</v>
      </c>
      <c r="O36" s="3">
        <f t="shared" si="11"/>
        <v>0.36363636363636365</v>
      </c>
      <c r="P36" s="3">
        <v>0</v>
      </c>
      <c r="Q36" s="3">
        <v>3</v>
      </c>
      <c r="R36" s="6" t="s">
        <v>44</v>
      </c>
      <c r="S36" s="3">
        <v>119</v>
      </c>
    </row>
    <row r="37" spans="1:19" ht="13.65" customHeight="1" x14ac:dyDescent="0.25">
      <c r="A37" s="6" t="s">
        <v>68</v>
      </c>
      <c r="B37" s="3">
        <v>9</v>
      </c>
      <c r="C37" s="6" t="s">
        <v>30</v>
      </c>
      <c r="D37" s="6" t="s">
        <v>35</v>
      </c>
      <c r="E37" s="6" t="s">
        <v>36</v>
      </c>
      <c r="F37" s="3">
        <v>114</v>
      </c>
      <c r="G37" s="3">
        <v>1.65</v>
      </c>
      <c r="H37" s="3">
        <v>245</v>
      </c>
      <c r="I37" s="3">
        <f>H37/L37</f>
        <v>49</v>
      </c>
      <c r="J37" s="3">
        <v>20</v>
      </c>
      <c r="K37" s="3">
        <f>J37/L37</f>
        <v>4</v>
      </c>
      <c r="L37" s="4">
        <v>5</v>
      </c>
      <c r="M37" s="8">
        <v>89490</v>
      </c>
      <c r="N37" s="9">
        <v>0.5</v>
      </c>
      <c r="O37" s="3">
        <v>0</v>
      </c>
      <c r="P37" s="3">
        <v>0.2</v>
      </c>
      <c r="Q37" s="3">
        <v>3</v>
      </c>
      <c r="R37" s="6" t="s">
        <v>44</v>
      </c>
      <c r="S37" s="3">
        <v>116</v>
      </c>
    </row>
    <row r="38" spans="1:19" ht="13.65" customHeight="1" x14ac:dyDescent="0.25">
      <c r="A38" s="6" t="s">
        <v>69</v>
      </c>
      <c r="B38" s="3">
        <v>9.5</v>
      </c>
      <c r="C38" s="6" t="s">
        <v>30</v>
      </c>
      <c r="D38" s="6" t="s">
        <v>58</v>
      </c>
      <c r="E38" s="6" t="s">
        <v>31</v>
      </c>
      <c r="F38" s="3">
        <v>117</v>
      </c>
      <c r="G38" s="3">
        <v>3.8</v>
      </c>
      <c r="H38" s="3">
        <v>0</v>
      </c>
      <c r="I38" s="3">
        <v>0</v>
      </c>
      <c r="J38" s="3">
        <v>0</v>
      </c>
      <c r="K38" s="3">
        <v>0</v>
      </c>
      <c r="L38" s="4">
        <v>0</v>
      </c>
      <c r="M38" s="8">
        <v>39572</v>
      </c>
      <c r="N38" s="9">
        <f t="shared" ref="N38:P38" si="21">1/8</f>
        <v>0.125</v>
      </c>
      <c r="O38" s="3">
        <f>3/8</f>
        <v>0.375</v>
      </c>
      <c r="P38" s="3">
        <f t="shared" si="21"/>
        <v>0.125</v>
      </c>
      <c r="Q38" s="3">
        <v>3</v>
      </c>
      <c r="R38" s="6" t="s">
        <v>44</v>
      </c>
      <c r="S38" s="3">
        <v>116</v>
      </c>
    </row>
    <row r="39" spans="1:19" ht="13.65" customHeight="1" x14ac:dyDescent="0.25">
      <c r="A39" s="6" t="s">
        <v>70</v>
      </c>
      <c r="B39" s="3">
        <v>10</v>
      </c>
      <c r="C39" s="6" t="s">
        <v>30</v>
      </c>
      <c r="D39" s="6" t="s">
        <v>25</v>
      </c>
      <c r="E39" s="6" t="s">
        <v>65</v>
      </c>
      <c r="F39" s="3">
        <v>119</v>
      </c>
      <c r="G39" s="3">
        <v>2.4500000000000002</v>
      </c>
      <c r="H39" s="3">
        <v>0</v>
      </c>
      <c r="I39" s="3">
        <v>0</v>
      </c>
      <c r="J39" s="3">
        <v>0</v>
      </c>
      <c r="K39" s="3">
        <v>0</v>
      </c>
      <c r="L39" s="4">
        <v>0</v>
      </c>
      <c r="M39" s="8">
        <v>50490</v>
      </c>
      <c r="N39" s="9">
        <f t="shared" si="20"/>
        <v>0.45454545454545453</v>
      </c>
      <c r="O39" s="3">
        <v>0</v>
      </c>
      <c r="P39" s="3">
        <f t="shared" si="12"/>
        <v>9.0909090909090912E-2</v>
      </c>
      <c r="Q39" s="3">
        <v>3</v>
      </c>
      <c r="R39" s="6" t="s">
        <v>44</v>
      </c>
      <c r="S39" s="3">
        <v>116</v>
      </c>
    </row>
    <row r="40" spans="1:19" ht="13.65" customHeight="1" x14ac:dyDescent="0.25">
      <c r="A40" s="6" t="s">
        <v>71</v>
      </c>
      <c r="B40" s="3">
        <v>9</v>
      </c>
      <c r="C40" s="6" t="s">
        <v>30</v>
      </c>
      <c r="D40" s="6" t="s">
        <v>35</v>
      </c>
      <c r="E40" s="6" t="s">
        <v>36</v>
      </c>
      <c r="F40" s="3">
        <v>122</v>
      </c>
      <c r="G40" s="3">
        <v>6.2</v>
      </c>
      <c r="H40" s="3">
        <v>0</v>
      </c>
      <c r="I40" s="3">
        <v>0</v>
      </c>
      <c r="J40" s="3">
        <v>0</v>
      </c>
      <c r="K40" s="3">
        <v>0</v>
      </c>
      <c r="L40" s="4">
        <v>0</v>
      </c>
      <c r="M40" s="10">
        <v>25128</v>
      </c>
      <c r="N40" s="9">
        <f>5/18</f>
        <v>0.27777777777777779</v>
      </c>
      <c r="O40" s="3">
        <f>1/18</f>
        <v>5.5555555555555552E-2</v>
      </c>
      <c r="P40" s="3">
        <f>2/18</f>
        <v>0.1111111111111111</v>
      </c>
      <c r="Q40" s="3">
        <v>3</v>
      </c>
      <c r="R40" s="6" t="s">
        <v>44</v>
      </c>
      <c r="S40" s="3">
        <v>115</v>
      </c>
    </row>
    <row r="41" spans="1:19" ht="13.65" customHeight="1" x14ac:dyDescent="0.25">
      <c r="A41" s="6" t="s">
        <v>72</v>
      </c>
      <c r="B41" s="3">
        <v>12</v>
      </c>
      <c r="C41" s="6" t="s">
        <v>30</v>
      </c>
      <c r="D41" s="6" t="s">
        <v>25</v>
      </c>
      <c r="E41" s="6" t="s">
        <v>65</v>
      </c>
      <c r="F41" s="3">
        <v>119</v>
      </c>
      <c r="G41" s="3">
        <v>6.4</v>
      </c>
      <c r="H41" s="3">
        <v>0</v>
      </c>
      <c r="I41" s="3">
        <v>0</v>
      </c>
      <c r="J41" s="3">
        <v>0</v>
      </c>
      <c r="K41" s="3">
        <v>0</v>
      </c>
      <c r="L41" s="4">
        <v>0</v>
      </c>
      <c r="M41" s="8">
        <v>363671</v>
      </c>
      <c r="N41" s="9">
        <f>6/19</f>
        <v>0.31578947368421051</v>
      </c>
      <c r="O41" s="3">
        <f>10/19</f>
        <v>0.52631578947368418</v>
      </c>
      <c r="P41" s="3">
        <f t="shared" ref="P41:P123" si="22">2/19</f>
        <v>0.10526315789473684</v>
      </c>
      <c r="Q41" s="3">
        <v>3</v>
      </c>
      <c r="R41" s="6" t="s">
        <v>44</v>
      </c>
      <c r="S41" s="3">
        <v>115</v>
      </c>
    </row>
    <row r="42" spans="1:19" ht="13.65" customHeight="1" x14ac:dyDescent="0.25">
      <c r="A42" s="6" t="s">
        <v>73</v>
      </c>
      <c r="B42" s="3">
        <v>5.5</v>
      </c>
      <c r="C42" s="6" t="s">
        <v>30</v>
      </c>
      <c r="D42" s="6" t="s">
        <v>25</v>
      </c>
      <c r="E42" s="6" t="s">
        <v>65</v>
      </c>
      <c r="F42" s="3">
        <v>121</v>
      </c>
      <c r="G42" s="3">
        <v>4.5</v>
      </c>
      <c r="H42" s="3">
        <v>147.26</v>
      </c>
      <c r="I42" s="3">
        <f>H42/L42</f>
        <v>49.086666666666666</v>
      </c>
      <c r="J42" s="3">
        <v>12</v>
      </c>
      <c r="K42" s="3">
        <f>J42/L42</f>
        <v>4</v>
      </c>
      <c r="L42" s="4">
        <v>3</v>
      </c>
      <c r="M42" s="8">
        <v>44819</v>
      </c>
      <c r="N42" s="9">
        <f>13/20</f>
        <v>0.65</v>
      </c>
      <c r="O42" s="3">
        <f t="shared" ref="O42:P42" si="23">2/20</f>
        <v>0.1</v>
      </c>
      <c r="P42" s="3">
        <f t="shared" si="23"/>
        <v>0.1</v>
      </c>
      <c r="Q42" s="3">
        <v>3</v>
      </c>
      <c r="R42" s="6" t="s">
        <v>44</v>
      </c>
      <c r="S42" s="3">
        <v>115</v>
      </c>
    </row>
    <row r="43" spans="1:19" ht="13.65" customHeight="1" x14ac:dyDescent="0.25">
      <c r="A43" s="6" t="s">
        <v>74</v>
      </c>
      <c r="B43" s="3">
        <v>9.5</v>
      </c>
      <c r="C43" s="6" t="s">
        <v>30</v>
      </c>
      <c r="D43" s="6" t="s">
        <v>25</v>
      </c>
      <c r="E43" s="6" t="s">
        <v>65</v>
      </c>
      <c r="F43" s="3">
        <v>120</v>
      </c>
      <c r="G43" s="3">
        <v>13.2</v>
      </c>
      <c r="H43" s="3">
        <v>0</v>
      </c>
      <c r="I43" s="3">
        <v>0</v>
      </c>
      <c r="J43" s="3">
        <v>0</v>
      </c>
      <c r="K43" s="3">
        <v>0</v>
      </c>
      <c r="L43" s="4">
        <v>0</v>
      </c>
      <c r="M43" s="8">
        <v>59804</v>
      </c>
      <c r="N43" s="9">
        <f t="shared" si="7"/>
        <v>0.42857142857142855</v>
      </c>
      <c r="O43" s="3">
        <v>0</v>
      </c>
      <c r="P43" s="3">
        <f t="shared" si="8"/>
        <v>0.14285714285714285</v>
      </c>
      <c r="Q43" s="3">
        <v>3</v>
      </c>
      <c r="R43" s="6" t="s">
        <v>44</v>
      </c>
      <c r="S43" s="3">
        <v>115</v>
      </c>
    </row>
    <row r="44" spans="1:19" ht="13.65" customHeight="1" x14ac:dyDescent="0.25">
      <c r="A44" s="6" t="s">
        <v>68</v>
      </c>
      <c r="B44" s="3">
        <v>9.5</v>
      </c>
      <c r="C44" s="6" t="s">
        <v>30</v>
      </c>
      <c r="D44" s="6" t="s">
        <v>25</v>
      </c>
      <c r="E44" s="6" t="s">
        <v>65</v>
      </c>
      <c r="F44" s="3">
        <v>120</v>
      </c>
      <c r="G44" s="3">
        <v>14.6</v>
      </c>
      <c r="H44" s="3">
        <v>245</v>
      </c>
      <c r="I44" s="3">
        <f>H44/L44</f>
        <v>49</v>
      </c>
      <c r="J44" s="3">
        <v>20</v>
      </c>
      <c r="K44" s="3">
        <f>J44/L44</f>
        <v>4</v>
      </c>
      <c r="L44" s="4">
        <v>5</v>
      </c>
      <c r="M44" s="8">
        <v>89490</v>
      </c>
      <c r="N44" s="9">
        <v>0.5</v>
      </c>
      <c r="O44" s="3">
        <v>0</v>
      </c>
      <c r="P44" s="3">
        <v>0.2</v>
      </c>
      <c r="Q44" s="3">
        <v>3</v>
      </c>
      <c r="R44" s="6" t="s">
        <v>44</v>
      </c>
      <c r="S44" s="3">
        <v>115</v>
      </c>
    </row>
    <row r="45" spans="1:19" ht="13.65" customHeight="1" x14ac:dyDescent="0.25">
      <c r="A45" s="6" t="s">
        <v>75</v>
      </c>
      <c r="B45" s="3">
        <v>9</v>
      </c>
      <c r="C45" s="6" t="s">
        <v>30</v>
      </c>
      <c r="D45" s="6" t="s">
        <v>35</v>
      </c>
      <c r="E45" s="6" t="s">
        <v>36</v>
      </c>
      <c r="F45" s="3">
        <v>118</v>
      </c>
      <c r="G45" s="3">
        <v>3.2</v>
      </c>
      <c r="H45" s="3">
        <v>245.2</v>
      </c>
      <c r="I45" s="3">
        <f>H45/L45</f>
        <v>61.3</v>
      </c>
      <c r="J45" s="3">
        <v>30</v>
      </c>
      <c r="K45" s="3">
        <f>J45/L45</f>
        <v>7.5</v>
      </c>
      <c r="L45" s="4">
        <v>4</v>
      </c>
      <c r="M45" s="8">
        <v>47157</v>
      </c>
      <c r="N45" s="9">
        <f>4/13</f>
        <v>0.30769230769230771</v>
      </c>
      <c r="O45" s="3">
        <f>3/13</f>
        <v>0.23076923076923078</v>
      </c>
      <c r="P45" s="3">
        <f t="shared" si="19"/>
        <v>0.15384615384615385</v>
      </c>
      <c r="Q45" s="3">
        <v>3</v>
      </c>
      <c r="R45" s="6" t="s">
        <v>44</v>
      </c>
      <c r="S45" s="3">
        <v>114</v>
      </c>
    </row>
    <row r="46" spans="1:19" ht="13.65" customHeight="1" x14ac:dyDescent="0.25">
      <c r="A46" s="6" t="s">
        <v>76</v>
      </c>
      <c r="B46" s="3">
        <v>9</v>
      </c>
      <c r="C46" s="6" t="s">
        <v>30</v>
      </c>
      <c r="D46" s="6" t="s">
        <v>35</v>
      </c>
      <c r="E46" s="6" t="s">
        <v>36</v>
      </c>
      <c r="F46" s="3">
        <v>122</v>
      </c>
      <c r="G46" s="3">
        <v>14.5</v>
      </c>
      <c r="H46" s="3">
        <v>0</v>
      </c>
      <c r="I46" s="3">
        <v>0</v>
      </c>
      <c r="J46" s="3">
        <v>0</v>
      </c>
      <c r="K46" s="3">
        <v>0</v>
      </c>
      <c r="L46" s="4">
        <v>0</v>
      </c>
      <c r="M46" s="8">
        <v>50963</v>
      </c>
      <c r="N46" s="9">
        <f t="shared" si="11"/>
        <v>0.36363636363636365</v>
      </c>
      <c r="O46" s="3">
        <f t="shared" si="6"/>
        <v>0.18181818181818182</v>
      </c>
      <c r="P46" s="3">
        <v>0</v>
      </c>
      <c r="Q46" s="3">
        <v>3</v>
      </c>
      <c r="R46" s="6" t="s">
        <v>44</v>
      </c>
      <c r="S46" s="3">
        <v>114</v>
      </c>
    </row>
    <row r="47" spans="1:19" ht="13.65" customHeight="1" x14ac:dyDescent="0.25">
      <c r="A47" s="6" t="s">
        <v>77</v>
      </c>
      <c r="B47" s="3">
        <v>8</v>
      </c>
      <c r="C47" s="6" t="s">
        <v>30</v>
      </c>
      <c r="D47" s="6" t="s">
        <v>25</v>
      </c>
      <c r="E47" s="6" t="s">
        <v>65</v>
      </c>
      <c r="F47" s="3">
        <v>120</v>
      </c>
      <c r="G47" s="3">
        <v>15.4</v>
      </c>
      <c r="H47" s="3">
        <v>0</v>
      </c>
      <c r="I47" s="3">
        <v>0</v>
      </c>
      <c r="J47" s="3">
        <v>0</v>
      </c>
      <c r="K47" s="3">
        <v>0</v>
      </c>
      <c r="L47" s="4">
        <v>0</v>
      </c>
      <c r="M47" s="8">
        <v>26906</v>
      </c>
      <c r="N47" s="9">
        <v>0.4</v>
      </c>
      <c r="O47" s="3">
        <v>0.2</v>
      </c>
      <c r="P47" s="3">
        <v>0</v>
      </c>
      <c r="Q47" s="3">
        <v>3</v>
      </c>
      <c r="R47" s="6" t="s">
        <v>44</v>
      </c>
      <c r="S47" s="3">
        <v>114</v>
      </c>
    </row>
    <row r="48" spans="1:19" ht="13.6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4"/>
      <c r="M48" s="10"/>
      <c r="N48" s="9"/>
      <c r="O48" s="3"/>
      <c r="P48" s="3"/>
      <c r="Q48" s="3"/>
      <c r="R48" s="3"/>
      <c r="S48" s="3"/>
    </row>
    <row r="49" spans="1:19" ht="13.65" customHeight="1" x14ac:dyDescent="0.25">
      <c r="A49" s="6" t="s">
        <v>78</v>
      </c>
      <c r="B49" s="3">
        <v>12</v>
      </c>
      <c r="C49" s="6" t="s">
        <v>79</v>
      </c>
      <c r="D49" s="6" t="s">
        <v>35</v>
      </c>
      <c r="E49" s="6" t="s">
        <v>36</v>
      </c>
      <c r="F49" s="3">
        <v>122</v>
      </c>
      <c r="G49" s="3">
        <v>1</v>
      </c>
      <c r="H49" s="3">
        <v>285.79000000000002</v>
      </c>
      <c r="I49" s="3">
        <f>H49/L49</f>
        <v>57.158000000000001</v>
      </c>
      <c r="J49" s="3">
        <v>23</v>
      </c>
      <c r="K49" s="3">
        <f>J49/L49</f>
        <v>4.5999999999999996</v>
      </c>
      <c r="L49" s="4">
        <v>5</v>
      </c>
      <c r="M49" s="8">
        <v>387387</v>
      </c>
      <c r="N49" s="9">
        <f>8/23</f>
        <v>0.34782608695652173</v>
      </c>
      <c r="O49" s="3">
        <f>11/23</f>
        <v>0.47826086956521741</v>
      </c>
      <c r="P49" s="3">
        <f>1/23</f>
        <v>4.3478260869565216E-2</v>
      </c>
      <c r="Q49" s="3">
        <v>5</v>
      </c>
      <c r="R49" s="6" t="s">
        <v>27</v>
      </c>
      <c r="S49" s="3">
        <v>131</v>
      </c>
    </row>
    <row r="50" spans="1:19" ht="13.65" customHeight="1" x14ac:dyDescent="0.25">
      <c r="A50" s="6" t="s">
        <v>80</v>
      </c>
      <c r="B50" s="3">
        <v>12</v>
      </c>
      <c r="C50" s="6" t="s">
        <v>79</v>
      </c>
      <c r="D50" s="6" t="s">
        <v>35</v>
      </c>
      <c r="E50" s="6" t="s">
        <v>36</v>
      </c>
      <c r="F50" s="3">
        <v>122</v>
      </c>
      <c r="G50" s="3">
        <v>5</v>
      </c>
      <c r="H50" s="3">
        <v>0</v>
      </c>
      <c r="I50" s="3">
        <v>0</v>
      </c>
      <c r="J50" s="3">
        <v>0</v>
      </c>
      <c r="K50" s="3">
        <v>0</v>
      </c>
      <c r="L50" s="4">
        <v>0</v>
      </c>
      <c r="M50" s="8">
        <v>36813</v>
      </c>
      <c r="N50" s="9">
        <f t="shared" ref="N50:O50" si="24">7/26</f>
        <v>0.26923076923076922</v>
      </c>
      <c r="O50" s="3">
        <f t="shared" si="24"/>
        <v>0.26923076923076922</v>
      </c>
      <c r="P50" s="3">
        <f>1/26</f>
        <v>3.8461538461538464E-2</v>
      </c>
      <c r="Q50" s="3">
        <v>5</v>
      </c>
      <c r="R50" s="6" t="s">
        <v>27</v>
      </c>
      <c r="S50" s="3">
        <v>129</v>
      </c>
    </row>
    <row r="51" spans="1:19" ht="13.65" customHeight="1" x14ac:dyDescent="0.25">
      <c r="A51" s="6" t="s">
        <v>81</v>
      </c>
      <c r="B51" s="3">
        <v>9</v>
      </c>
      <c r="C51" s="6" t="s">
        <v>24</v>
      </c>
      <c r="D51" s="6" t="s">
        <v>35</v>
      </c>
      <c r="E51" s="6" t="s">
        <v>38</v>
      </c>
      <c r="F51" s="3">
        <v>124</v>
      </c>
      <c r="G51" s="3">
        <v>3.75</v>
      </c>
      <c r="H51" s="3">
        <v>0</v>
      </c>
      <c r="I51" s="3">
        <v>0</v>
      </c>
      <c r="J51" s="3">
        <v>0</v>
      </c>
      <c r="K51" s="3">
        <v>0</v>
      </c>
      <c r="L51" s="4">
        <v>0</v>
      </c>
      <c r="M51" s="8">
        <v>228933</v>
      </c>
      <c r="N51" s="9">
        <f>6/11</f>
        <v>0.54545454545454541</v>
      </c>
      <c r="O51" s="3">
        <f t="shared" si="6"/>
        <v>0.18181818181818182</v>
      </c>
      <c r="P51" s="3">
        <f t="shared" si="6"/>
        <v>0.18181818181818182</v>
      </c>
      <c r="Q51" s="3">
        <v>4</v>
      </c>
      <c r="R51" s="6" t="s">
        <v>27</v>
      </c>
      <c r="S51" s="3">
        <v>126</v>
      </c>
    </row>
    <row r="52" spans="1:19" ht="13.65" customHeight="1" x14ac:dyDescent="0.25">
      <c r="A52" s="6" t="s">
        <v>82</v>
      </c>
      <c r="B52" s="3">
        <v>9</v>
      </c>
      <c r="C52" s="6" t="s">
        <v>24</v>
      </c>
      <c r="D52" s="6" t="s">
        <v>35</v>
      </c>
      <c r="E52" s="6" t="s">
        <v>38</v>
      </c>
      <c r="F52" s="3">
        <v>117</v>
      </c>
      <c r="G52" s="3">
        <v>5.0999999999999996</v>
      </c>
      <c r="H52" s="3">
        <v>0</v>
      </c>
      <c r="I52" s="3">
        <v>0</v>
      </c>
      <c r="J52" s="3">
        <v>0</v>
      </c>
      <c r="K52" s="3">
        <v>0</v>
      </c>
      <c r="L52" s="4">
        <v>0</v>
      </c>
      <c r="M52" s="8">
        <v>169868</v>
      </c>
      <c r="N52" s="9">
        <f>6/8</f>
        <v>0.75</v>
      </c>
      <c r="O52" s="3">
        <f>2/8</f>
        <v>0.25</v>
      </c>
      <c r="P52" s="3">
        <v>0</v>
      </c>
      <c r="Q52" s="3">
        <v>4</v>
      </c>
      <c r="R52" s="6" t="s">
        <v>27</v>
      </c>
      <c r="S52" s="3">
        <v>126</v>
      </c>
    </row>
    <row r="53" spans="1:19" ht="13.65" customHeight="1" x14ac:dyDescent="0.25">
      <c r="A53" s="6" t="s">
        <v>83</v>
      </c>
      <c r="B53" s="3">
        <v>12</v>
      </c>
      <c r="C53" s="6" t="s">
        <v>30</v>
      </c>
      <c r="D53" s="6" t="s">
        <v>25</v>
      </c>
      <c r="E53" s="6" t="s">
        <v>36</v>
      </c>
      <c r="F53" s="3">
        <v>124</v>
      </c>
      <c r="G53" s="3">
        <v>0.5</v>
      </c>
      <c r="H53" s="3">
        <v>294.2</v>
      </c>
      <c r="I53" s="3">
        <f>H53/L53</f>
        <v>58.839999999999996</v>
      </c>
      <c r="J53" s="3">
        <v>24</v>
      </c>
      <c r="K53" s="3">
        <f>J53/L53</f>
        <v>4.8</v>
      </c>
      <c r="L53" s="4">
        <v>5</v>
      </c>
      <c r="M53" s="8">
        <v>49853</v>
      </c>
      <c r="N53" s="9">
        <f>8/17</f>
        <v>0.47058823529411764</v>
      </c>
      <c r="O53" s="3">
        <f>2/17</f>
        <v>0.11764705882352941</v>
      </c>
      <c r="P53" s="3">
        <f>3/17</f>
        <v>0.17647058823529413</v>
      </c>
      <c r="Q53" s="3">
        <v>4</v>
      </c>
      <c r="R53" s="6" t="s">
        <v>27</v>
      </c>
      <c r="S53" s="3">
        <v>125</v>
      </c>
    </row>
    <row r="54" spans="1:19" ht="13.65" customHeight="1" x14ac:dyDescent="0.25">
      <c r="A54" s="6" t="s">
        <v>84</v>
      </c>
      <c r="B54" s="3">
        <v>12</v>
      </c>
      <c r="C54" s="6" t="s">
        <v>79</v>
      </c>
      <c r="D54" s="6" t="s">
        <v>35</v>
      </c>
      <c r="E54" s="6" t="s">
        <v>36</v>
      </c>
      <c r="F54" s="3">
        <v>124</v>
      </c>
      <c r="G54" s="3">
        <v>7</v>
      </c>
      <c r="H54" s="3">
        <v>299.04000000000002</v>
      </c>
      <c r="I54" s="3">
        <f>H54/L54</f>
        <v>59.808000000000007</v>
      </c>
      <c r="J54" s="3">
        <v>24</v>
      </c>
      <c r="K54" s="3">
        <f>J54/L54</f>
        <v>4.8</v>
      </c>
      <c r="L54" s="4">
        <v>5</v>
      </c>
      <c r="M54" s="8">
        <v>58101</v>
      </c>
      <c r="N54" s="9">
        <f>8/36</f>
        <v>0.22222222222222221</v>
      </c>
      <c r="O54" s="3">
        <f>5/36</f>
        <v>0.1388888888888889</v>
      </c>
      <c r="P54" s="3">
        <f>11/36</f>
        <v>0.30555555555555558</v>
      </c>
      <c r="Q54" s="3">
        <v>6</v>
      </c>
      <c r="R54" s="6" t="s">
        <v>27</v>
      </c>
      <c r="S54" s="3">
        <v>125</v>
      </c>
    </row>
    <row r="55" spans="1:19" ht="13.65" customHeight="1" x14ac:dyDescent="0.25">
      <c r="A55" s="6" t="s">
        <v>85</v>
      </c>
      <c r="B55" s="3">
        <v>8.5</v>
      </c>
      <c r="C55" s="6" t="s">
        <v>24</v>
      </c>
      <c r="D55" s="6" t="s">
        <v>54</v>
      </c>
      <c r="E55" s="6" t="s">
        <v>26</v>
      </c>
      <c r="F55" s="3">
        <v>120</v>
      </c>
      <c r="G55" s="3">
        <v>5.0999999999999996</v>
      </c>
      <c r="H55" s="3">
        <v>95.6</v>
      </c>
      <c r="I55" s="3">
        <f>H55/L55</f>
        <v>47.8</v>
      </c>
      <c r="J55" s="3">
        <v>8</v>
      </c>
      <c r="K55" s="3">
        <f>J55/L55</f>
        <v>4</v>
      </c>
      <c r="L55" s="4">
        <v>2</v>
      </c>
      <c r="M55" s="8">
        <v>18514</v>
      </c>
      <c r="N55" s="9">
        <f t="shared" ref="N55:P55" si="25">5/22</f>
        <v>0.22727272727272727</v>
      </c>
      <c r="O55" s="3">
        <f>1/22</f>
        <v>4.5454545454545456E-2</v>
      </c>
      <c r="P55" s="3">
        <f t="shared" si="25"/>
        <v>0.22727272727272727</v>
      </c>
      <c r="Q55" s="3">
        <v>5</v>
      </c>
      <c r="R55" s="6" t="s">
        <v>27</v>
      </c>
      <c r="S55" s="3">
        <v>124</v>
      </c>
    </row>
    <row r="56" spans="1:19" ht="13.65" customHeight="1" x14ac:dyDescent="0.25">
      <c r="A56" s="6" t="s">
        <v>86</v>
      </c>
      <c r="B56" s="3">
        <v>8</v>
      </c>
      <c r="C56" s="6" t="s">
        <v>24</v>
      </c>
      <c r="D56" s="6" t="s">
        <v>35</v>
      </c>
      <c r="E56" s="6" t="s">
        <v>38</v>
      </c>
      <c r="F56" s="3">
        <v>123</v>
      </c>
      <c r="G56" s="3">
        <v>0.9</v>
      </c>
      <c r="H56" s="3">
        <v>0</v>
      </c>
      <c r="I56" s="3">
        <v>0</v>
      </c>
      <c r="J56" s="3">
        <v>0</v>
      </c>
      <c r="K56" s="3">
        <v>0</v>
      </c>
      <c r="L56" s="4">
        <v>0</v>
      </c>
      <c r="M56" s="8">
        <v>227938</v>
      </c>
      <c r="N56" s="9">
        <f>7/16</f>
        <v>0.4375</v>
      </c>
      <c r="O56" s="3">
        <f t="shared" ref="O56:O122" si="26">4/16</f>
        <v>0.25</v>
      </c>
      <c r="P56" s="3">
        <f>2/16</f>
        <v>0.125</v>
      </c>
      <c r="Q56" s="3">
        <v>4</v>
      </c>
      <c r="R56" s="6" t="s">
        <v>27</v>
      </c>
      <c r="S56" s="3">
        <v>124</v>
      </c>
    </row>
    <row r="57" spans="1:19" ht="13.65" customHeight="1" x14ac:dyDescent="0.25">
      <c r="A57" s="6" t="s">
        <v>87</v>
      </c>
      <c r="B57" s="3">
        <v>12</v>
      </c>
      <c r="C57" s="6" t="s">
        <v>79</v>
      </c>
      <c r="D57" s="6" t="s">
        <v>35</v>
      </c>
      <c r="E57" s="6" t="s">
        <v>36</v>
      </c>
      <c r="F57" s="3">
        <v>121</v>
      </c>
      <c r="G57" s="3">
        <v>5.9</v>
      </c>
      <c r="H57" s="3"/>
      <c r="I57" s="3" t="e">
        <f t="shared" ref="I57:I88" si="27">H57/L57</f>
        <v>#DIV/0!</v>
      </c>
      <c r="J57" s="3"/>
      <c r="K57" s="3" t="e">
        <f t="shared" ref="K57:K88" si="28">J57/L57</f>
        <v>#DIV/0!</v>
      </c>
      <c r="L57" s="3"/>
      <c r="M57" s="11"/>
      <c r="N57" s="3"/>
      <c r="O57" s="3"/>
      <c r="P57" s="3"/>
      <c r="Q57" s="3"/>
      <c r="R57" s="6" t="s">
        <v>27</v>
      </c>
      <c r="S57" s="3">
        <v>124</v>
      </c>
    </row>
    <row r="58" spans="1:19" ht="13.65" customHeight="1" x14ac:dyDescent="0.25">
      <c r="A58" s="6" t="s">
        <v>88</v>
      </c>
      <c r="B58" s="3">
        <v>12</v>
      </c>
      <c r="C58" s="6" t="s">
        <v>79</v>
      </c>
      <c r="D58" s="6" t="s">
        <v>35</v>
      </c>
      <c r="E58" s="6" t="s">
        <v>36</v>
      </c>
      <c r="F58" s="3">
        <v>119</v>
      </c>
      <c r="G58" s="3">
        <v>8.9</v>
      </c>
      <c r="H58" s="3"/>
      <c r="I58" s="3" t="e">
        <f t="shared" si="27"/>
        <v>#DIV/0!</v>
      </c>
      <c r="J58" s="3"/>
      <c r="K58" s="3" t="e">
        <f t="shared" si="28"/>
        <v>#DIV/0!</v>
      </c>
      <c r="L58" s="3"/>
      <c r="M58" s="3"/>
      <c r="N58" s="3"/>
      <c r="O58" s="3"/>
      <c r="P58" s="3"/>
      <c r="Q58" s="3"/>
      <c r="R58" s="6" t="s">
        <v>27</v>
      </c>
      <c r="S58" s="3">
        <v>124</v>
      </c>
    </row>
    <row r="59" spans="1:19" ht="13.65" customHeight="1" x14ac:dyDescent="0.25">
      <c r="A59" s="6" t="s">
        <v>89</v>
      </c>
      <c r="B59" s="3"/>
      <c r="C59" s="3"/>
      <c r="D59" s="3"/>
      <c r="E59" s="3"/>
      <c r="F59" s="3"/>
      <c r="G59" s="3"/>
      <c r="H59" s="3"/>
      <c r="I59" s="3" t="e">
        <f t="shared" si="27"/>
        <v>#DIV/0!</v>
      </c>
      <c r="J59" s="3"/>
      <c r="K59" s="3" t="e">
        <f t="shared" si="28"/>
        <v>#DIV/0!</v>
      </c>
      <c r="L59" s="3"/>
      <c r="M59" s="3"/>
      <c r="N59" s="3"/>
      <c r="O59" s="3"/>
      <c r="P59" s="3"/>
      <c r="Q59" s="3"/>
      <c r="R59" s="6" t="s">
        <v>27</v>
      </c>
      <c r="S59" s="3">
        <v>124</v>
      </c>
    </row>
    <row r="60" spans="1:19" ht="13.65" customHeight="1" x14ac:dyDescent="0.25">
      <c r="A60" s="6" t="s">
        <v>90</v>
      </c>
      <c r="B60" s="3"/>
      <c r="C60" s="3"/>
      <c r="D60" s="3"/>
      <c r="E60" s="3"/>
      <c r="F60" s="3"/>
      <c r="G60" s="3"/>
      <c r="H60" s="3"/>
      <c r="I60" s="3" t="e">
        <f t="shared" si="27"/>
        <v>#DIV/0!</v>
      </c>
      <c r="J60" s="3"/>
      <c r="K60" s="3" t="e">
        <f t="shared" si="28"/>
        <v>#DIV/0!</v>
      </c>
      <c r="L60" s="3"/>
      <c r="M60" s="3"/>
      <c r="N60" s="3"/>
      <c r="O60" s="3"/>
      <c r="P60" s="3"/>
      <c r="Q60" s="3"/>
      <c r="R60" s="6" t="s">
        <v>27</v>
      </c>
      <c r="S60" s="3">
        <v>124</v>
      </c>
    </row>
    <row r="61" spans="1:19" ht="13.65" customHeight="1" x14ac:dyDescent="0.25">
      <c r="A61" s="3"/>
      <c r="B61" s="3"/>
      <c r="C61" s="3"/>
      <c r="D61" s="3"/>
      <c r="E61" s="3"/>
      <c r="F61" s="3"/>
      <c r="G61" s="3"/>
      <c r="H61" s="3"/>
      <c r="I61" s="3" t="e">
        <f t="shared" si="27"/>
        <v>#DIV/0!</v>
      </c>
      <c r="J61" s="3"/>
      <c r="K61" s="3" t="e">
        <f t="shared" si="28"/>
        <v>#DIV/0!</v>
      </c>
      <c r="L61" s="3"/>
      <c r="M61" s="3"/>
      <c r="N61" s="3"/>
      <c r="O61" s="3"/>
      <c r="P61" s="3"/>
      <c r="Q61" s="3"/>
      <c r="R61" s="3"/>
      <c r="S61" s="3"/>
    </row>
    <row r="62" spans="1:19" ht="13.65" customHeight="1" x14ac:dyDescent="0.25">
      <c r="A62" s="6" t="s">
        <v>91</v>
      </c>
      <c r="B62" s="3"/>
      <c r="C62" s="3"/>
      <c r="D62" s="3"/>
      <c r="E62" s="3"/>
      <c r="F62" s="3"/>
      <c r="G62" s="3"/>
      <c r="H62" s="3"/>
      <c r="I62" s="3" t="e">
        <f t="shared" si="27"/>
        <v>#DIV/0!</v>
      </c>
      <c r="J62" s="3"/>
      <c r="K62" s="3" t="e">
        <f t="shared" si="28"/>
        <v>#DIV/0!</v>
      </c>
      <c r="L62" s="3"/>
      <c r="M62" s="3"/>
      <c r="N62" s="3"/>
      <c r="O62" s="3"/>
      <c r="P62" s="3"/>
      <c r="Q62" s="3"/>
      <c r="R62" s="6" t="s">
        <v>44</v>
      </c>
      <c r="S62" s="3">
        <v>124</v>
      </c>
    </row>
    <row r="63" spans="1:19" ht="13.65" customHeight="1" x14ac:dyDescent="0.25">
      <c r="A63" s="6" t="s">
        <v>91</v>
      </c>
      <c r="B63" s="3"/>
      <c r="C63" s="3"/>
      <c r="D63" s="3"/>
      <c r="E63" s="3"/>
      <c r="F63" s="3"/>
      <c r="G63" s="3"/>
      <c r="H63" s="3"/>
      <c r="I63" s="3" t="e">
        <f t="shared" si="27"/>
        <v>#DIV/0!</v>
      </c>
      <c r="J63" s="3"/>
      <c r="K63" s="3" t="e">
        <f t="shared" si="28"/>
        <v>#DIV/0!</v>
      </c>
      <c r="L63" s="3"/>
      <c r="M63" s="3"/>
      <c r="N63" s="3"/>
      <c r="O63" s="3"/>
      <c r="P63" s="3"/>
      <c r="Q63" s="3"/>
      <c r="R63" s="6" t="s">
        <v>44</v>
      </c>
      <c r="S63" s="3">
        <v>121</v>
      </c>
    </row>
    <row r="64" spans="1:19" ht="13.65" customHeight="1" x14ac:dyDescent="0.25">
      <c r="A64" s="6" t="s">
        <v>92</v>
      </c>
      <c r="B64" s="3"/>
      <c r="C64" s="3"/>
      <c r="D64" s="3"/>
      <c r="E64" s="3"/>
      <c r="F64" s="3"/>
      <c r="G64" s="3"/>
      <c r="H64" s="3"/>
      <c r="I64" s="3" t="e">
        <f t="shared" si="27"/>
        <v>#DIV/0!</v>
      </c>
      <c r="J64" s="3"/>
      <c r="K64" s="3" t="e">
        <f t="shared" si="28"/>
        <v>#DIV/0!</v>
      </c>
      <c r="L64" s="3"/>
      <c r="M64" s="3"/>
      <c r="N64" s="3"/>
      <c r="O64" s="3"/>
      <c r="P64" s="3"/>
      <c r="Q64" s="3"/>
      <c r="R64" s="6" t="s">
        <v>44</v>
      </c>
      <c r="S64" s="3">
        <v>121</v>
      </c>
    </row>
    <row r="65" spans="1:19" ht="13.65" customHeight="1" x14ac:dyDescent="0.25">
      <c r="A65" s="6" t="s">
        <v>93</v>
      </c>
      <c r="B65" s="3"/>
      <c r="C65" s="3"/>
      <c r="D65" s="3"/>
      <c r="E65" s="3"/>
      <c r="F65" s="3"/>
      <c r="G65" s="3"/>
      <c r="H65" s="3"/>
      <c r="I65" s="3" t="e">
        <f t="shared" si="27"/>
        <v>#DIV/0!</v>
      </c>
      <c r="J65" s="3"/>
      <c r="K65" s="3" t="e">
        <f t="shared" si="28"/>
        <v>#DIV/0!</v>
      </c>
      <c r="L65" s="3"/>
      <c r="M65" s="3"/>
      <c r="N65" s="3"/>
      <c r="O65" s="3"/>
      <c r="P65" s="3"/>
      <c r="Q65" s="3"/>
      <c r="R65" s="6" t="s">
        <v>44</v>
      </c>
      <c r="S65" s="3">
        <v>120</v>
      </c>
    </row>
    <row r="66" spans="1:19" ht="13.65" customHeight="1" x14ac:dyDescent="0.25">
      <c r="A66" s="6" t="s">
        <v>94</v>
      </c>
      <c r="B66" s="3"/>
      <c r="C66" s="3"/>
      <c r="D66" s="3"/>
      <c r="E66" s="3"/>
      <c r="F66" s="3"/>
      <c r="G66" s="3"/>
      <c r="H66" s="3"/>
      <c r="I66" s="3" t="e">
        <f t="shared" si="27"/>
        <v>#DIV/0!</v>
      </c>
      <c r="J66" s="3"/>
      <c r="K66" s="3" t="e">
        <f t="shared" si="28"/>
        <v>#DIV/0!</v>
      </c>
      <c r="L66" s="3"/>
      <c r="M66" s="3"/>
      <c r="N66" s="3"/>
      <c r="O66" s="3"/>
      <c r="P66" s="3"/>
      <c r="Q66" s="3"/>
      <c r="R66" s="6" t="s">
        <v>44</v>
      </c>
      <c r="S66" s="3">
        <v>120</v>
      </c>
    </row>
    <row r="67" spans="1:19" ht="13.65" customHeight="1" x14ac:dyDescent="0.25">
      <c r="A67" s="6" t="s">
        <v>67</v>
      </c>
      <c r="B67" s="3"/>
      <c r="C67" s="3"/>
      <c r="D67" s="3"/>
      <c r="E67" s="3"/>
      <c r="F67" s="3"/>
      <c r="G67" s="3"/>
      <c r="H67" s="3"/>
      <c r="I67" s="3" t="e">
        <f t="shared" si="27"/>
        <v>#DIV/0!</v>
      </c>
      <c r="J67" s="3"/>
      <c r="K67" s="3" t="e">
        <f t="shared" si="28"/>
        <v>#DIV/0!</v>
      </c>
      <c r="L67" s="3"/>
      <c r="M67" s="3"/>
      <c r="N67" s="3"/>
      <c r="O67" s="3"/>
      <c r="P67" s="3"/>
      <c r="Q67" s="3"/>
      <c r="R67" s="6" t="s">
        <v>44</v>
      </c>
      <c r="S67" s="3">
        <v>119</v>
      </c>
    </row>
    <row r="68" spans="1:19" ht="13.65" customHeight="1" x14ac:dyDescent="0.25">
      <c r="A68" s="6" t="s">
        <v>95</v>
      </c>
      <c r="B68" s="3"/>
      <c r="C68" s="3"/>
      <c r="D68" s="3"/>
      <c r="E68" s="3"/>
      <c r="F68" s="3"/>
      <c r="G68" s="3"/>
      <c r="H68" s="3"/>
      <c r="I68" s="3" t="e">
        <f t="shared" si="27"/>
        <v>#DIV/0!</v>
      </c>
      <c r="J68" s="3"/>
      <c r="K68" s="3" t="e">
        <f t="shared" si="28"/>
        <v>#DIV/0!</v>
      </c>
      <c r="L68" s="3"/>
      <c r="M68" s="3"/>
      <c r="N68" s="3"/>
      <c r="O68" s="3"/>
      <c r="P68" s="3"/>
      <c r="Q68" s="3"/>
      <c r="R68" s="6" t="s">
        <v>44</v>
      </c>
      <c r="S68" s="3">
        <v>119</v>
      </c>
    </row>
    <row r="69" spans="1:19" ht="13.65" customHeight="1" x14ac:dyDescent="0.25">
      <c r="A69" s="6" t="s">
        <v>96</v>
      </c>
      <c r="B69" s="3"/>
      <c r="C69" s="3"/>
      <c r="D69" s="3"/>
      <c r="E69" s="3"/>
      <c r="F69" s="3"/>
      <c r="G69" s="3"/>
      <c r="H69" s="3"/>
      <c r="I69" s="3" t="e">
        <f t="shared" si="27"/>
        <v>#DIV/0!</v>
      </c>
      <c r="J69" s="3"/>
      <c r="K69" s="3" t="e">
        <f t="shared" si="28"/>
        <v>#DIV/0!</v>
      </c>
      <c r="L69" s="3"/>
      <c r="M69" s="3"/>
      <c r="N69" s="3"/>
      <c r="O69" s="3"/>
      <c r="P69" s="3"/>
      <c r="Q69" s="3"/>
      <c r="R69" s="6" t="s">
        <v>44</v>
      </c>
      <c r="S69" s="3">
        <v>119</v>
      </c>
    </row>
    <row r="70" spans="1:19" ht="13.65" customHeight="1" x14ac:dyDescent="0.25">
      <c r="A70" s="6" t="s">
        <v>97</v>
      </c>
      <c r="B70" s="3"/>
      <c r="C70" s="3"/>
      <c r="D70" s="3"/>
      <c r="E70" s="3"/>
      <c r="F70" s="3"/>
      <c r="G70" s="3"/>
      <c r="H70" s="3"/>
      <c r="I70" s="3" t="e">
        <f t="shared" si="27"/>
        <v>#DIV/0!</v>
      </c>
      <c r="J70" s="3"/>
      <c r="K70" s="3" t="e">
        <f t="shared" si="28"/>
        <v>#DIV/0!</v>
      </c>
      <c r="L70" s="3"/>
      <c r="M70" s="3"/>
      <c r="N70" s="3"/>
      <c r="O70" s="3"/>
      <c r="P70" s="3"/>
      <c r="Q70" s="3"/>
      <c r="R70" s="6" t="s">
        <v>44</v>
      </c>
      <c r="S70" s="3">
        <v>119</v>
      </c>
    </row>
    <row r="71" spans="1:19" ht="13.65" customHeight="1" x14ac:dyDescent="0.25">
      <c r="A71" s="6" t="s">
        <v>98</v>
      </c>
      <c r="B71" s="3"/>
      <c r="C71" s="3"/>
      <c r="D71" s="3"/>
      <c r="E71" s="3"/>
      <c r="F71" s="3"/>
      <c r="G71" s="3"/>
      <c r="H71" s="3"/>
      <c r="I71" s="3" t="e">
        <f t="shared" si="27"/>
        <v>#DIV/0!</v>
      </c>
      <c r="J71" s="3"/>
      <c r="K71" s="3" t="e">
        <f t="shared" si="28"/>
        <v>#DIV/0!</v>
      </c>
      <c r="L71" s="3"/>
      <c r="M71" s="3"/>
      <c r="N71" s="3"/>
      <c r="O71" s="3"/>
      <c r="P71" s="3"/>
      <c r="Q71" s="3"/>
      <c r="R71" s="6" t="s">
        <v>44</v>
      </c>
      <c r="S71" s="3">
        <v>118</v>
      </c>
    </row>
    <row r="72" spans="1:19" ht="13.65" customHeight="1" x14ac:dyDescent="0.25">
      <c r="A72" s="6" t="s">
        <v>99</v>
      </c>
      <c r="B72" s="3"/>
      <c r="C72" s="3"/>
      <c r="D72" s="3"/>
      <c r="E72" s="3"/>
      <c r="F72" s="3"/>
      <c r="G72" s="3"/>
      <c r="H72" s="3"/>
      <c r="I72" s="3" t="e">
        <f t="shared" si="27"/>
        <v>#DIV/0!</v>
      </c>
      <c r="J72" s="3"/>
      <c r="K72" s="3" t="e">
        <f t="shared" si="28"/>
        <v>#DIV/0!</v>
      </c>
      <c r="L72" s="3"/>
      <c r="M72" s="3"/>
      <c r="N72" s="3"/>
      <c r="O72" s="3"/>
      <c r="P72" s="3"/>
      <c r="Q72" s="3"/>
      <c r="R72" s="6" t="s">
        <v>44</v>
      </c>
      <c r="S72" s="3">
        <v>118</v>
      </c>
    </row>
    <row r="73" spans="1:19" ht="13.65" customHeight="1" x14ac:dyDescent="0.25">
      <c r="A73" s="3"/>
      <c r="B73" s="3"/>
      <c r="C73" s="3"/>
      <c r="D73" s="3"/>
      <c r="E73" s="3"/>
      <c r="F73" s="3"/>
      <c r="G73" s="3"/>
      <c r="H73" s="3"/>
      <c r="I73" s="3" t="e">
        <f t="shared" si="27"/>
        <v>#DIV/0!</v>
      </c>
      <c r="J73" s="3"/>
      <c r="K73" s="3" t="e">
        <f t="shared" si="28"/>
        <v>#DIV/0!</v>
      </c>
      <c r="L73" s="3"/>
      <c r="M73" s="3"/>
      <c r="N73" s="3"/>
      <c r="O73" s="3"/>
      <c r="P73" s="3"/>
      <c r="Q73" s="3"/>
      <c r="R73" s="3"/>
      <c r="S73" s="3"/>
    </row>
    <row r="74" spans="1:19" ht="13.65" customHeight="1" x14ac:dyDescent="0.25">
      <c r="A74" s="6" t="s">
        <v>78</v>
      </c>
      <c r="B74" s="3"/>
      <c r="C74" s="3"/>
      <c r="D74" s="3"/>
      <c r="E74" s="3"/>
      <c r="F74" s="3"/>
      <c r="G74" s="3"/>
      <c r="H74" s="3"/>
      <c r="I74" s="3" t="e">
        <f t="shared" si="27"/>
        <v>#DIV/0!</v>
      </c>
      <c r="J74" s="3"/>
      <c r="K74" s="3" t="e">
        <f t="shared" si="28"/>
        <v>#DIV/0!</v>
      </c>
      <c r="L74" s="3"/>
      <c r="M74" s="3"/>
      <c r="N74" s="3"/>
      <c r="O74" s="3"/>
      <c r="P74" s="3"/>
      <c r="Q74" s="3"/>
      <c r="R74" s="3"/>
      <c r="S74" s="3">
        <v>131</v>
      </c>
    </row>
    <row r="75" spans="1:19" ht="13.65" customHeight="1" x14ac:dyDescent="0.25">
      <c r="A75" s="6" t="s">
        <v>80</v>
      </c>
      <c r="B75" s="3"/>
      <c r="C75" s="3"/>
      <c r="D75" s="3"/>
      <c r="E75" s="3"/>
      <c r="F75" s="3"/>
      <c r="G75" s="3"/>
      <c r="H75" s="3"/>
      <c r="I75" s="3" t="e">
        <f t="shared" si="27"/>
        <v>#DIV/0!</v>
      </c>
      <c r="J75" s="3"/>
      <c r="K75" s="3" t="e">
        <f t="shared" si="28"/>
        <v>#DIV/0!</v>
      </c>
      <c r="L75" s="3"/>
      <c r="M75" s="3"/>
      <c r="N75" s="3"/>
      <c r="O75" s="3"/>
      <c r="P75" s="3"/>
      <c r="Q75" s="3"/>
      <c r="R75" s="3"/>
      <c r="S75" s="3">
        <v>129</v>
      </c>
    </row>
    <row r="76" spans="1:19" ht="13.65" customHeight="1" x14ac:dyDescent="0.25">
      <c r="A76" s="6" t="s">
        <v>81</v>
      </c>
      <c r="B76" s="3"/>
      <c r="C76" s="3"/>
      <c r="D76" s="3"/>
      <c r="E76" s="3"/>
      <c r="F76" s="3"/>
      <c r="G76" s="3"/>
      <c r="H76" s="3"/>
      <c r="I76" s="3" t="e">
        <f t="shared" si="27"/>
        <v>#DIV/0!</v>
      </c>
      <c r="J76" s="3"/>
      <c r="K76" s="3" t="e">
        <f t="shared" si="28"/>
        <v>#DIV/0!</v>
      </c>
      <c r="L76" s="3"/>
      <c r="M76" s="3"/>
      <c r="N76" s="3"/>
      <c r="O76" s="3"/>
      <c r="P76" s="3"/>
      <c r="Q76" s="3"/>
      <c r="R76" s="3"/>
      <c r="S76" s="3">
        <v>126</v>
      </c>
    </row>
    <row r="77" spans="1:19" ht="13.65" customHeight="1" x14ac:dyDescent="0.25">
      <c r="A77" s="6" t="s">
        <v>82</v>
      </c>
      <c r="B77" s="3"/>
      <c r="C77" s="3"/>
      <c r="D77" s="3"/>
      <c r="E77" s="3"/>
      <c r="F77" s="3"/>
      <c r="G77" s="3"/>
      <c r="H77" s="3"/>
      <c r="I77" s="3" t="e">
        <f t="shared" si="27"/>
        <v>#DIV/0!</v>
      </c>
      <c r="J77" s="3"/>
      <c r="K77" s="3" t="e">
        <f t="shared" si="28"/>
        <v>#DIV/0!</v>
      </c>
      <c r="L77" s="3"/>
      <c r="M77" s="3"/>
      <c r="N77" s="3"/>
      <c r="O77" s="3"/>
      <c r="P77" s="3"/>
      <c r="Q77" s="3"/>
      <c r="R77" s="3"/>
      <c r="S77" s="3">
        <v>126</v>
      </c>
    </row>
    <row r="78" spans="1:19" ht="13.65" customHeight="1" x14ac:dyDescent="0.25">
      <c r="A78" s="6" t="s">
        <v>83</v>
      </c>
      <c r="B78" s="3"/>
      <c r="C78" s="3"/>
      <c r="D78" s="3"/>
      <c r="E78" s="3"/>
      <c r="F78" s="3"/>
      <c r="G78" s="3"/>
      <c r="H78" s="3"/>
      <c r="I78" s="3" t="e">
        <f t="shared" si="27"/>
        <v>#DIV/0!</v>
      </c>
      <c r="J78" s="3"/>
      <c r="K78" s="3" t="e">
        <f t="shared" si="28"/>
        <v>#DIV/0!</v>
      </c>
      <c r="L78" s="3"/>
      <c r="M78" s="3"/>
      <c r="N78" s="3"/>
      <c r="O78" s="3"/>
      <c r="P78" s="3"/>
      <c r="Q78" s="3"/>
      <c r="R78" s="3"/>
      <c r="S78" s="3">
        <v>125</v>
      </c>
    </row>
    <row r="79" spans="1:19" ht="13.65" customHeight="1" x14ac:dyDescent="0.25">
      <c r="A79" s="6" t="s">
        <v>84</v>
      </c>
      <c r="B79" s="3"/>
      <c r="C79" s="3"/>
      <c r="D79" s="3"/>
      <c r="E79" s="3"/>
      <c r="F79" s="3"/>
      <c r="G79" s="3"/>
      <c r="H79" s="3"/>
      <c r="I79" s="3" t="e">
        <f t="shared" si="27"/>
        <v>#DIV/0!</v>
      </c>
      <c r="J79" s="3"/>
      <c r="K79" s="3" t="e">
        <f t="shared" si="28"/>
        <v>#DIV/0!</v>
      </c>
      <c r="L79" s="3"/>
      <c r="M79" s="3"/>
      <c r="N79" s="3"/>
      <c r="O79" s="3"/>
      <c r="P79" s="3"/>
      <c r="Q79" s="3"/>
      <c r="R79" s="3"/>
      <c r="S79" s="3">
        <v>125</v>
      </c>
    </row>
    <row r="80" spans="1:19" ht="13.65" customHeight="1" x14ac:dyDescent="0.25">
      <c r="A80" s="6" t="s">
        <v>85</v>
      </c>
      <c r="B80" s="3"/>
      <c r="C80" s="3"/>
      <c r="D80" s="3"/>
      <c r="E80" s="3"/>
      <c r="F80" s="3"/>
      <c r="G80" s="3"/>
      <c r="H80" s="3"/>
      <c r="I80" s="3" t="e">
        <f t="shared" si="27"/>
        <v>#DIV/0!</v>
      </c>
      <c r="J80" s="3"/>
      <c r="K80" s="3" t="e">
        <f t="shared" si="28"/>
        <v>#DIV/0!</v>
      </c>
      <c r="L80" s="3"/>
      <c r="M80" s="3"/>
      <c r="N80" s="3"/>
      <c r="O80" s="3"/>
      <c r="P80" s="3"/>
      <c r="Q80" s="3"/>
      <c r="R80" s="3"/>
      <c r="S80" s="3">
        <v>124</v>
      </c>
    </row>
    <row r="81" spans="1:19" ht="13.65" customHeight="1" x14ac:dyDescent="0.25">
      <c r="A81" s="6" t="s">
        <v>86</v>
      </c>
      <c r="B81" s="3"/>
      <c r="C81" s="3"/>
      <c r="D81" s="3"/>
      <c r="E81" s="3"/>
      <c r="F81" s="3"/>
      <c r="G81" s="3"/>
      <c r="H81" s="3"/>
      <c r="I81" s="3" t="e">
        <f t="shared" si="27"/>
        <v>#DIV/0!</v>
      </c>
      <c r="J81" s="3"/>
      <c r="K81" s="3" t="e">
        <f t="shared" si="28"/>
        <v>#DIV/0!</v>
      </c>
      <c r="L81" s="3"/>
      <c r="M81" s="3"/>
      <c r="N81" s="3"/>
      <c r="O81" s="3"/>
      <c r="P81" s="3"/>
      <c r="Q81" s="3"/>
      <c r="R81" s="3"/>
      <c r="S81" s="3">
        <v>124</v>
      </c>
    </row>
    <row r="82" spans="1:19" ht="13.65" customHeight="1" x14ac:dyDescent="0.25">
      <c r="A82" s="6" t="s">
        <v>87</v>
      </c>
      <c r="B82" s="3"/>
      <c r="C82" s="3"/>
      <c r="D82" s="3"/>
      <c r="E82" s="3"/>
      <c r="F82" s="3"/>
      <c r="G82" s="3"/>
      <c r="H82" s="3"/>
      <c r="I82" s="3" t="e">
        <f t="shared" si="27"/>
        <v>#DIV/0!</v>
      </c>
      <c r="J82" s="3"/>
      <c r="K82" s="3" t="e">
        <f t="shared" si="28"/>
        <v>#DIV/0!</v>
      </c>
      <c r="L82" s="3"/>
      <c r="M82" s="3"/>
      <c r="N82" s="3"/>
      <c r="O82" s="3"/>
      <c r="P82" s="3"/>
      <c r="Q82" s="3"/>
      <c r="R82" s="3"/>
      <c r="S82" s="3">
        <v>124</v>
      </c>
    </row>
    <row r="83" spans="1:19" ht="13.65" customHeight="1" x14ac:dyDescent="0.25">
      <c r="A83" s="6" t="s">
        <v>88</v>
      </c>
      <c r="B83" s="3"/>
      <c r="C83" s="3"/>
      <c r="D83" s="3"/>
      <c r="E83" s="3"/>
      <c r="F83" s="3"/>
      <c r="G83" s="3"/>
      <c r="H83" s="3"/>
      <c r="I83" s="3" t="e">
        <f t="shared" si="27"/>
        <v>#DIV/0!</v>
      </c>
      <c r="J83" s="3"/>
      <c r="K83" s="3" t="e">
        <f t="shared" si="28"/>
        <v>#DIV/0!</v>
      </c>
      <c r="L83" s="3"/>
      <c r="M83" s="3"/>
      <c r="N83" s="3"/>
      <c r="O83" s="3"/>
      <c r="P83" s="3"/>
      <c r="Q83" s="3"/>
      <c r="R83" s="3"/>
      <c r="S83" s="3">
        <v>124</v>
      </c>
    </row>
    <row r="84" spans="1:19" ht="13.65" customHeight="1" x14ac:dyDescent="0.25">
      <c r="A84" s="6" t="s">
        <v>91</v>
      </c>
      <c r="B84" s="3"/>
      <c r="C84" s="3"/>
      <c r="D84" s="3"/>
      <c r="E84" s="3"/>
      <c r="F84" s="3"/>
      <c r="G84" s="3"/>
      <c r="H84" s="3"/>
      <c r="I84" s="3" t="e">
        <f t="shared" si="27"/>
        <v>#DIV/0!</v>
      </c>
      <c r="J84" s="3"/>
      <c r="K84" s="3" t="e">
        <f t="shared" si="28"/>
        <v>#DIV/0!</v>
      </c>
      <c r="L84" s="3"/>
      <c r="M84" s="3"/>
      <c r="N84" s="3"/>
      <c r="O84" s="3"/>
      <c r="P84" s="3"/>
      <c r="Q84" s="3"/>
      <c r="R84" s="3"/>
      <c r="S84" s="3">
        <v>124</v>
      </c>
    </row>
    <row r="85" spans="1:19" ht="13.65" customHeight="1" x14ac:dyDescent="0.25">
      <c r="A85" s="6" t="s">
        <v>89</v>
      </c>
      <c r="B85" s="3"/>
      <c r="C85" s="3"/>
      <c r="D85" s="3"/>
      <c r="E85" s="3"/>
      <c r="F85" s="3"/>
      <c r="G85" s="3"/>
      <c r="H85" s="3"/>
      <c r="I85" s="3" t="e">
        <f t="shared" si="27"/>
        <v>#DIV/0!</v>
      </c>
      <c r="J85" s="3"/>
      <c r="K85" s="3" t="e">
        <f t="shared" si="28"/>
        <v>#DIV/0!</v>
      </c>
      <c r="L85" s="3"/>
      <c r="M85" s="3"/>
      <c r="N85" s="3"/>
      <c r="O85" s="3"/>
      <c r="P85" s="3"/>
      <c r="Q85" s="3"/>
      <c r="R85" s="3"/>
      <c r="S85" s="3">
        <v>124</v>
      </c>
    </row>
    <row r="86" spans="1:19" ht="13.65" customHeight="1" x14ac:dyDescent="0.25">
      <c r="A86" s="6" t="s">
        <v>90</v>
      </c>
      <c r="B86" s="3"/>
      <c r="C86" s="3"/>
      <c r="D86" s="3"/>
      <c r="E86" s="3"/>
      <c r="F86" s="3"/>
      <c r="G86" s="3"/>
      <c r="H86" s="3"/>
      <c r="I86" s="3" t="e">
        <f t="shared" si="27"/>
        <v>#DIV/0!</v>
      </c>
      <c r="J86" s="3"/>
      <c r="K86" s="3" t="e">
        <f t="shared" si="28"/>
        <v>#DIV/0!</v>
      </c>
      <c r="L86" s="3"/>
      <c r="M86" s="3"/>
      <c r="N86" s="3"/>
      <c r="O86" s="3"/>
      <c r="P86" s="3"/>
      <c r="Q86" s="3"/>
      <c r="R86" s="3"/>
      <c r="S86" s="3">
        <v>124</v>
      </c>
    </row>
    <row r="87" spans="1:19" ht="13.65" customHeight="1" x14ac:dyDescent="0.25">
      <c r="A87" s="3"/>
      <c r="B87" s="3"/>
      <c r="C87" s="3"/>
      <c r="D87" s="3"/>
      <c r="E87" s="3"/>
      <c r="F87" s="3"/>
      <c r="G87" s="3"/>
      <c r="H87" s="3"/>
      <c r="I87" s="3" t="e">
        <f t="shared" si="27"/>
        <v>#DIV/0!</v>
      </c>
      <c r="J87" s="3"/>
      <c r="K87" s="3" t="e">
        <f t="shared" si="28"/>
        <v>#DIV/0!</v>
      </c>
      <c r="L87" s="3"/>
      <c r="M87" s="3"/>
      <c r="N87" s="3"/>
      <c r="O87" s="3"/>
      <c r="P87" s="3"/>
      <c r="Q87" s="3"/>
      <c r="R87" s="3"/>
      <c r="S87" s="3"/>
    </row>
    <row r="88" spans="1:19" ht="13.65" customHeight="1" x14ac:dyDescent="0.25">
      <c r="A88" s="6" t="s">
        <v>78</v>
      </c>
      <c r="B88" s="3"/>
      <c r="C88" s="3"/>
      <c r="D88" s="3"/>
      <c r="E88" s="3"/>
      <c r="F88" s="3"/>
      <c r="G88" s="3"/>
      <c r="H88" s="3"/>
      <c r="I88" s="3" t="e">
        <f t="shared" si="27"/>
        <v>#DIV/0!</v>
      </c>
      <c r="J88" s="3"/>
      <c r="K88" s="3" t="e">
        <f t="shared" si="28"/>
        <v>#DIV/0!</v>
      </c>
      <c r="L88" s="3"/>
      <c r="M88" s="3"/>
      <c r="N88" s="3"/>
      <c r="O88" s="3"/>
      <c r="P88" s="3"/>
      <c r="Q88" s="3"/>
      <c r="R88" s="6" t="s">
        <v>27</v>
      </c>
      <c r="S88" s="3">
        <v>131</v>
      </c>
    </row>
    <row r="89" spans="1:19" ht="13.65" customHeight="1" x14ac:dyDescent="0.25">
      <c r="A89" s="6" t="s">
        <v>80</v>
      </c>
      <c r="B89" s="3"/>
      <c r="C89" s="3"/>
      <c r="D89" s="3"/>
      <c r="E89" s="3"/>
      <c r="F89" s="3"/>
      <c r="G89" s="3"/>
      <c r="H89" s="3"/>
      <c r="I89" s="3" t="e">
        <f t="shared" ref="I89:I111" si="29">H89/L89</f>
        <v>#DIV/0!</v>
      </c>
      <c r="J89" s="3"/>
      <c r="K89" s="3" t="e">
        <f t="shared" ref="K89:K111" si="30">J89/L89</f>
        <v>#DIV/0!</v>
      </c>
      <c r="L89" s="3"/>
      <c r="M89" s="3"/>
      <c r="N89" s="3"/>
      <c r="O89" s="3"/>
      <c r="P89" s="3"/>
      <c r="Q89" s="3"/>
      <c r="R89" s="6" t="s">
        <v>27</v>
      </c>
      <c r="S89" s="3">
        <v>129</v>
      </c>
    </row>
    <row r="90" spans="1:19" ht="13.65" customHeight="1" x14ac:dyDescent="0.25">
      <c r="A90" s="6" t="s">
        <v>81</v>
      </c>
      <c r="B90" s="3"/>
      <c r="C90" s="3"/>
      <c r="D90" s="3"/>
      <c r="E90" s="3"/>
      <c r="F90" s="3"/>
      <c r="G90" s="3"/>
      <c r="H90" s="3"/>
      <c r="I90" s="3" t="e">
        <f t="shared" si="29"/>
        <v>#DIV/0!</v>
      </c>
      <c r="J90" s="3"/>
      <c r="K90" s="3" t="e">
        <f t="shared" si="30"/>
        <v>#DIV/0!</v>
      </c>
      <c r="L90" s="3"/>
      <c r="M90" s="3"/>
      <c r="N90" s="3"/>
      <c r="O90" s="3"/>
      <c r="P90" s="3"/>
      <c r="Q90" s="3"/>
      <c r="R90" s="6" t="s">
        <v>27</v>
      </c>
      <c r="S90" s="3">
        <v>126</v>
      </c>
    </row>
    <row r="91" spans="1:19" ht="13.65" customHeight="1" x14ac:dyDescent="0.25">
      <c r="A91" s="6" t="s">
        <v>82</v>
      </c>
      <c r="B91" s="3"/>
      <c r="C91" s="3"/>
      <c r="D91" s="3"/>
      <c r="E91" s="3"/>
      <c r="F91" s="3"/>
      <c r="G91" s="3"/>
      <c r="H91" s="3"/>
      <c r="I91" s="3" t="e">
        <f t="shared" si="29"/>
        <v>#DIV/0!</v>
      </c>
      <c r="J91" s="3"/>
      <c r="K91" s="3" t="e">
        <f t="shared" si="30"/>
        <v>#DIV/0!</v>
      </c>
      <c r="L91" s="3"/>
      <c r="M91" s="3"/>
      <c r="N91" s="3"/>
      <c r="O91" s="3"/>
      <c r="P91" s="3"/>
      <c r="Q91" s="3"/>
      <c r="R91" s="6" t="s">
        <v>27</v>
      </c>
      <c r="S91" s="3">
        <v>126</v>
      </c>
    </row>
    <row r="92" spans="1:19" ht="13.65" customHeight="1" x14ac:dyDescent="0.25">
      <c r="A92" s="6" t="s">
        <v>83</v>
      </c>
      <c r="B92" s="3"/>
      <c r="C92" s="3"/>
      <c r="D92" s="3"/>
      <c r="E92" s="3"/>
      <c r="F92" s="3"/>
      <c r="G92" s="3"/>
      <c r="H92" s="3"/>
      <c r="I92" s="3" t="e">
        <f t="shared" si="29"/>
        <v>#DIV/0!</v>
      </c>
      <c r="J92" s="3"/>
      <c r="K92" s="3" t="e">
        <f t="shared" si="30"/>
        <v>#DIV/0!</v>
      </c>
      <c r="L92" s="3"/>
      <c r="M92" s="3"/>
      <c r="N92" s="3"/>
      <c r="O92" s="3"/>
      <c r="P92" s="3"/>
      <c r="Q92" s="3"/>
      <c r="R92" s="6" t="s">
        <v>27</v>
      </c>
      <c r="S92" s="3">
        <v>125</v>
      </c>
    </row>
    <row r="93" spans="1:19" ht="13.65" customHeight="1" x14ac:dyDescent="0.25">
      <c r="A93" s="6" t="s">
        <v>84</v>
      </c>
      <c r="B93" s="3"/>
      <c r="C93" s="3"/>
      <c r="D93" s="3"/>
      <c r="E93" s="3"/>
      <c r="F93" s="3"/>
      <c r="G93" s="3"/>
      <c r="H93" s="3"/>
      <c r="I93" s="3" t="e">
        <f t="shared" si="29"/>
        <v>#DIV/0!</v>
      </c>
      <c r="J93" s="3"/>
      <c r="K93" s="3" t="e">
        <f t="shared" si="30"/>
        <v>#DIV/0!</v>
      </c>
      <c r="L93" s="3"/>
      <c r="M93" s="3"/>
      <c r="N93" s="3"/>
      <c r="O93" s="3"/>
      <c r="P93" s="3"/>
      <c r="Q93" s="3"/>
      <c r="R93" s="6" t="s">
        <v>27</v>
      </c>
      <c r="S93" s="3">
        <v>125</v>
      </c>
    </row>
    <row r="94" spans="1:19" ht="13.65" customHeight="1" x14ac:dyDescent="0.25">
      <c r="A94" s="6" t="s">
        <v>85</v>
      </c>
      <c r="B94" s="3"/>
      <c r="C94" s="3"/>
      <c r="D94" s="3"/>
      <c r="E94" s="3"/>
      <c r="F94" s="3"/>
      <c r="G94" s="3"/>
      <c r="H94" s="3"/>
      <c r="I94" s="3" t="e">
        <f t="shared" si="29"/>
        <v>#DIV/0!</v>
      </c>
      <c r="J94" s="3"/>
      <c r="K94" s="3" t="e">
        <f t="shared" si="30"/>
        <v>#DIV/0!</v>
      </c>
      <c r="L94" s="3"/>
      <c r="M94" s="3"/>
      <c r="N94" s="3"/>
      <c r="O94" s="3"/>
      <c r="P94" s="3"/>
      <c r="Q94" s="3"/>
      <c r="R94" s="6" t="s">
        <v>27</v>
      </c>
      <c r="S94" s="3">
        <v>124</v>
      </c>
    </row>
    <row r="95" spans="1:19" ht="13.65" customHeight="1" x14ac:dyDescent="0.25">
      <c r="A95" s="6" t="s">
        <v>86</v>
      </c>
      <c r="B95" s="3"/>
      <c r="C95" s="3"/>
      <c r="D95" s="3"/>
      <c r="E95" s="3"/>
      <c r="F95" s="3"/>
      <c r="G95" s="3"/>
      <c r="H95" s="3"/>
      <c r="I95" s="3" t="e">
        <f t="shared" si="29"/>
        <v>#DIV/0!</v>
      </c>
      <c r="J95" s="3"/>
      <c r="K95" s="3" t="e">
        <f t="shared" si="30"/>
        <v>#DIV/0!</v>
      </c>
      <c r="L95" s="3"/>
      <c r="M95" s="3"/>
      <c r="N95" s="3"/>
      <c r="O95" s="3"/>
      <c r="P95" s="3"/>
      <c r="Q95" s="3"/>
      <c r="R95" s="6" t="s">
        <v>27</v>
      </c>
      <c r="S95" s="3">
        <v>124</v>
      </c>
    </row>
    <row r="96" spans="1:19" ht="13.65" customHeight="1" x14ac:dyDescent="0.25">
      <c r="A96" s="6" t="s">
        <v>87</v>
      </c>
      <c r="B96" s="3"/>
      <c r="C96" s="3"/>
      <c r="D96" s="3"/>
      <c r="E96" s="3"/>
      <c r="F96" s="3"/>
      <c r="G96" s="3"/>
      <c r="H96" s="3"/>
      <c r="I96" s="3" t="e">
        <f t="shared" si="29"/>
        <v>#DIV/0!</v>
      </c>
      <c r="J96" s="3"/>
      <c r="K96" s="3" t="e">
        <f t="shared" si="30"/>
        <v>#DIV/0!</v>
      </c>
      <c r="L96" s="3"/>
      <c r="M96" s="3"/>
      <c r="N96" s="3"/>
      <c r="O96" s="3"/>
      <c r="P96" s="3"/>
      <c r="Q96" s="3"/>
      <c r="R96" s="6" t="s">
        <v>27</v>
      </c>
      <c r="S96" s="3">
        <v>124</v>
      </c>
    </row>
    <row r="97" spans="1:19" ht="13.65" customHeight="1" x14ac:dyDescent="0.25">
      <c r="A97" s="6" t="s">
        <v>88</v>
      </c>
      <c r="B97" s="3"/>
      <c r="C97" s="3"/>
      <c r="D97" s="3"/>
      <c r="E97" s="3"/>
      <c r="F97" s="3"/>
      <c r="G97" s="3"/>
      <c r="H97" s="3"/>
      <c r="I97" s="3" t="e">
        <f t="shared" si="29"/>
        <v>#DIV/0!</v>
      </c>
      <c r="J97" s="3"/>
      <c r="K97" s="3" t="e">
        <f t="shared" si="30"/>
        <v>#DIV/0!</v>
      </c>
      <c r="L97" s="3"/>
      <c r="M97" s="3"/>
      <c r="N97" s="3"/>
      <c r="O97" s="3"/>
      <c r="P97" s="3"/>
      <c r="Q97" s="3"/>
      <c r="R97" s="6" t="s">
        <v>27</v>
      </c>
      <c r="S97" s="3">
        <v>124</v>
      </c>
    </row>
    <row r="98" spans="1:19" ht="13.65" customHeight="1" x14ac:dyDescent="0.25">
      <c r="A98" s="6" t="s">
        <v>89</v>
      </c>
      <c r="B98" s="3"/>
      <c r="C98" s="3"/>
      <c r="D98" s="3"/>
      <c r="E98" s="3"/>
      <c r="F98" s="3"/>
      <c r="G98" s="3"/>
      <c r="H98" s="3"/>
      <c r="I98" s="3" t="e">
        <f t="shared" si="29"/>
        <v>#DIV/0!</v>
      </c>
      <c r="J98" s="3"/>
      <c r="K98" s="3" t="e">
        <f t="shared" si="30"/>
        <v>#DIV/0!</v>
      </c>
      <c r="L98" s="3"/>
      <c r="M98" s="3"/>
      <c r="N98" s="3"/>
      <c r="O98" s="3"/>
      <c r="P98" s="3"/>
      <c r="Q98" s="3"/>
      <c r="R98" s="6" t="s">
        <v>27</v>
      </c>
      <c r="S98" s="3">
        <v>124</v>
      </c>
    </row>
    <row r="99" spans="1:19" ht="13.65" customHeight="1" x14ac:dyDescent="0.25">
      <c r="A99" s="6" t="s">
        <v>90</v>
      </c>
      <c r="B99" s="3"/>
      <c r="C99" s="3"/>
      <c r="D99" s="3"/>
      <c r="E99" s="3"/>
      <c r="F99" s="3"/>
      <c r="G99" s="3"/>
      <c r="H99" s="3"/>
      <c r="I99" s="3" t="e">
        <f t="shared" si="29"/>
        <v>#DIV/0!</v>
      </c>
      <c r="J99" s="3"/>
      <c r="K99" s="3" t="e">
        <f t="shared" si="30"/>
        <v>#DIV/0!</v>
      </c>
      <c r="L99" s="3"/>
      <c r="M99" s="3"/>
      <c r="N99" s="3"/>
      <c r="O99" s="3"/>
      <c r="P99" s="3"/>
      <c r="Q99" s="3"/>
      <c r="R99" s="6" t="s">
        <v>27</v>
      </c>
      <c r="S99" s="3">
        <v>124</v>
      </c>
    </row>
    <row r="100" spans="1:19" ht="13.65" customHeight="1" x14ac:dyDescent="0.25">
      <c r="A100" s="3"/>
      <c r="B100" s="3"/>
      <c r="C100" s="3"/>
      <c r="D100" s="3"/>
      <c r="E100" s="3"/>
      <c r="F100" s="3"/>
      <c r="G100" s="3"/>
      <c r="H100" s="3"/>
      <c r="I100" s="3" t="e">
        <f t="shared" si="29"/>
        <v>#DIV/0!</v>
      </c>
      <c r="J100" s="3"/>
      <c r="K100" s="3" t="e">
        <f t="shared" si="30"/>
        <v>#DIV/0!</v>
      </c>
      <c r="L100" s="3"/>
      <c r="M100" s="3"/>
      <c r="N100" s="3"/>
      <c r="O100" s="3"/>
      <c r="P100" s="3"/>
      <c r="Q100" s="3"/>
      <c r="R100" s="3"/>
      <c r="S100" s="3"/>
    </row>
    <row r="101" spans="1:19" ht="13.65" customHeight="1" x14ac:dyDescent="0.25">
      <c r="A101" s="6" t="s">
        <v>91</v>
      </c>
      <c r="B101" s="3"/>
      <c r="C101" s="3"/>
      <c r="D101" s="3"/>
      <c r="E101" s="3"/>
      <c r="F101" s="3"/>
      <c r="G101" s="3"/>
      <c r="H101" s="3"/>
      <c r="I101" s="3" t="e">
        <f t="shared" si="29"/>
        <v>#DIV/0!</v>
      </c>
      <c r="J101" s="3"/>
      <c r="K101" s="3" t="e">
        <f t="shared" si="30"/>
        <v>#DIV/0!</v>
      </c>
      <c r="L101" s="3"/>
      <c r="M101" s="3"/>
      <c r="N101" s="3"/>
      <c r="O101" s="3"/>
      <c r="P101" s="3"/>
      <c r="Q101" s="3"/>
      <c r="R101" s="6" t="s">
        <v>44</v>
      </c>
      <c r="S101" s="3">
        <v>124</v>
      </c>
    </row>
    <row r="102" spans="1:19" ht="13.65" customHeight="1" x14ac:dyDescent="0.25">
      <c r="A102" s="6" t="s">
        <v>91</v>
      </c>
      <c r="B102" s="3"/>
      <c r="C102" s="3"/>
      <c r="D102" s="3"/>
      <c r="E102" s="3"/>
      <c r="F102" s="3"/>
      <c r="G102" s="3"/>
      <c r="H102" s="3"/>
      <c r="I102" s="3" t="e">
        <f t="shared" si="29"/>
        <v>#DIV/0!</v>
      </c>
      <c r="J102" s="3"/>
      <c r="K102" s="3" t="e">
        <f t="shared" si="30"/>
        <v>#DIV/0!</v>
      </c>
      <c r="L102" s="3"/>
      <c r="M102" s="3"/>
      <c r="N102" s="3"/>
      <c r="O102" s="3"/>
      <c r="P102" s="3"/>
      <c r="Q102" s="3"/>
      <c r="R102" s="6" t="s">
        <v>44</v>
      </c>
      <c r="S102" s="3">
        <v>121</v>
      </c>
    </row>
    <row r="103" spans="1:19" ht="13.65" customHeight="1" x14ac:dyDescent="0.25">
      <c r="A103" s="6" t="s">
        <v>92</v>
      </c>
      <c r="B103" s="3"/>
      <c r="C103" s="3"/>
      <c r="D103" s="3"/>
      <c r="E103" s="3"/>
      <c r="F103" s="3"/>
      <c r="G103" s="3"/>
      <c r="H103" s="3"/>
      <c r="I103" s="3" t="e">
        <f t="shared" si="29"/>
        <v>#DIV/0!</v>
      </c>
      <c r="J103" s="3"/>
      <c r="K103" s="3" t="e">
        <f t="shared" si="30"/>
        <v>#DIV/0!</v>
      </c>
      <c r="L103" s="3"/>
      <c r="M103" s="3"/>
      <c r="N103" s="3"/>
      <c r="O103" s="3"/>
      <c r="P103" s="3"/>
      <c r="Q103" s="3"/>
      <c r="R103" s="6" t="s">
        <v>44</v>
      </c>
      <c r="S103" s="3">
        <v>121</v>
      </c>
    </row>
    <row r="104" spans="1:19" ht="13.65" customHeight="1" x14ac:dyDescent="0.25">
      <c r="A104" s="6" t="s">
        <v>93</v>
      </c>
      <c r="B104" s="3"/>
      <c r="C104" s="3"/>
      <c r="D104" s="3"/>
      <c r="E104" s="3"/>
      <c r="F104" s="3"/>
      <c r="G104" s="3"/>
      <c r="H104" s="3"/>
      <c r="I104" s="3" t="e">
        <f t="shared" si="29"/>
        <v>#DIV/0!</v>
      </c>
      <c r="J104" s="3"/>
      <c r="K104" s="3" t="e">
        <f t="shared" si="30"/>
        <v>#DIV/0!</v>
      </c>
      <c r="L104" s="3"/>
      <c r="M104" s="3"/>
      <c r="N104" s="3"/>
      <c r="O104" s="3"/>
      <c r="P104" s="3"/>
      <c r="Q104" s="3"/>
      <c r="R104" s="6" t="s">
        <v>44</v>
      </c>
      <c r="S104" s="3">
        <v>120</v>
      </c>
    </row>
    <row r="105" spans="1:19" ht="13.65" customHeight="1" x14ac:dyDescent="0.25">
      <c r="A105" s="6" t="s">
        <v>94</v>
      </c>
      <c r="B105" s="3"/>
      <c r="C105" s="3"/>
      <c r="D105" s="3"/>
      <c r="E105" s="3"/>
      <c r="F105" s="3"/>
      <c r="G105" s="3"/>
      <c r="H105" s="3"/>
      <c r="I105" s="3" t="e">
        <f t="shared" si="29"/>
        <v>#DIV/0!</v>
      </c>
      <c r="J105" s="3"/>
      <c r="K105" s="3" t="e">
        <f t="shared" si="30"/>
        <v>#DIV/0!</v>
      </c>
      <c r="L105" s="3"/>
      <c r="M105" s="3"/>
      <c r="N105" s="3"/>
      <c r="O105" s="3"/>
      <c r="P105" s="3"/>
      <c r="Q105" s="3"/>
      <c r="R105" s="6" t="s">
        <v>44</v>
      </c>
      <c r="S105" s="3">
        <v>120</v>
      </c>
    </row>
    <row r="106" spans="1:19" ht="13.65" customHeight="1" x14ac:dyDescent="0.25">
      <c r="A106" s="6" t="s">
        <v>95</v>
      </c>
      <c r="B106" s="3"/>
      <c r="C106" s="3"/>
      <c r="D106" s="3"/>
      <c r="E106" s="3"/>
      <c r="F106" s="3"/>
      <c r="G106" s="3"/>
      <c r="H106" s="3"/>
      <c r="I106" s="3" t="e">
        <f t="shared" si="29"/>
        <v>#DIV/0!</v>
      </c>
      <c r="J106" s="3"/>
      <c r="K106" s="3" t="e">
        <f t="shared" si="30"/>
        <v>#DIV/0!</v>
      </c>
      <c r="L106" s="3"/>
      <c r="M106" s="3"/>
      <c r="N106" s="3"/>
      <c r="O106" s="3"/>
      <c r="P106" s="3"/>
      <c r="Q106" s="3"/>
      <c r="R106" s="6" t="s">
        <v>44</v>
      </c>
      <c r="S106" s="3">
        <v>119</v>
      </c>
    </row>
    <row r="107" spans="1:19" ht="13.65" customHeight="1" x14ac:dyDescent="0.25">
      <c r="A107" s="6" t="s">
        <v>96</v>
      </c>
      <c r="B107" s="3"/>
      <c r="C107" s="3"/>
      <c r="D107" s="3"/>
      <c r="E107" s="3"/>
      <c r="F107" s="3"/>
      <c r="G107" s="3"/>
      <c r="H107" s="3"/>
      <c r="I107" s="3" t="e">
        <f t="shared" si="29"/>
        <v>#DIV/0!</v>
      </c>
      <c r="J107" s="3"/>
      <c r="K107" s="3" t="e">
        <f t="shared" si="30"/>
        <v>#DIV/0!</v>
      </c>
      <c r="L107" s="3"/>
      <c r="M107" s="3"/>
      <c r="N107" s="3"/>
      <c r="O107" s="3"/>
      <c r="P107" s="3"/>
      <c r="Q107" s="3"/>
      <c r="R107" s="6" t="s">
        <v>44</v>
      </c>
      <c r="S107" s="3">
        <v>119</v>
      </c>
    </row>
    <row r="108" spans="1:19" ht="13.65" customHeight="1" x14ac:dyDescent="0.25">
      <c r="A108" s="6" t="s">
        <v>97</v>
      </c>
      <c r="B108" s="3"/>
      <c r="C108" s="3"/>
      <c r="D108" s="3"/>
      <c r="E108" s="3"/>
      <c r="F108" s="3"/>
      <c r="G108" s="3"/>
      <c r="H108" s="3"/>
      <c r="I108" s="3" t="e">
        <f t="shared" si="29"/>
        <v>#DIV/0!</v>
      </c>
      <c r="J108" s="3"/>
      <c r="K108" s="3" t="e">
        <f t="shared" si="30"/>
        <v>#DIV/0!</v>
      </c>
      <c r="L108" s="3"/>
      <c r="M108" s="3"/>
      <c r="N108" s="3"/>
      <c r="O108" s="3"/>
      <c r="P108" s="3"/>
      <c r="Q108" s="3"/>
      <c r="R108" s="6" t="s">
        <v>44</v>
      </c>
      <c r="S108" s="3">
        <v>119</v>
      </c>
    </row>
    <row r="109" spans="1:19" ht="13.65" customHeight="1" x14ac:dyDescent="0.25">
      <c r="A109" s="6" t="s">
        <v>98</v>
      </c>
      <c r="B109" s="3"/>
      <c r="C109" s="3"/>
      <c r="D109" s="3"/>
      <c r="E109" s="3"/>
      <c r="F109" s="3"/>
      <c r="G109" s="3"/>
      <c r="H109" s="3"/>
      <c r="I109" s="3" t="e">
        <f t="shared" si="29"/>
        <v>#DIV/0!</v>
      </c>
      <c r="J109" s="3"/>
      <c r="K109" s="3" t="e">
        <f t="shared" si="30"/>
        <v>#DIV/0!</v>
      </c>
      <c r="L109" s="3"/>
      <c r="M109" s="3"/>
      <c r="N109" s="3"/>
      <c r="O109" s="3"/>
      <c r="P109" s="3"/>
      <c r="Q109" s="3"/>
      <c r="R109" s="6" t="s">
        <v>44</v>
      </c>
      <c r="S109" s="3">
        <v>118</v>
      </c>
    </row>
    <row r="110" spans="1:19" ht="13.65" customHeight="1" x14ac:dyDescent="0.25">
      <c r="A110" s="6" t="s">
        <v>99</v>
      </c>
      <c r="B110" s="3"/>
      <c r="C110" s="3"/>
      <c r="D110" s="3"/>
      <c r="E110" s="3"/>
      <c r="F110" s="3"/>
      <c r="G110" s="3"/>
      <c r="H110" s="3"/>
      <c r="I110" s="3" t="e">
        <f t="shared" si="29"/>
        <v>#DIV/0!</v>
      </c>
      <c r="J110" s="3"/>
      <c r="K110" s="3" t="e">
        <f t="shared" si="30"/>
        <v>#DIV/0!</v>
      </c>
      <c r="L110" s="3"/>
      <c r="M110" s="3"/>
      <c r="N110" s="3"/>
      <c r="O110" s="3"/>
      <c r="P110" s="3"/>
      <c r="Q110" s="3"/>
      <c r="R110" s="6" t="s">
        <v>44</v>
      </c>
      <c r="S110" s="3">
        <v>118</v>
      </c>
    </row>
    <row r="111" spans="1:19" ht="13.65" customHeight="1" x14ac:dyDescent="0.25">
      <c r="A111" s="3"/>
      <c r="B111" s="3"/>
      <c r="C111" s="3"/>
      <c r="D111" s="3"/>
      <c r="E111" s="3"/>
      <c r="F111" s="3"/>
      <c r="G111" s="3"/>
      <c r="H111" s="3"/>
      <c r="I111" s="3" t="e">
        <f t="shared" si="29"/>
        <v>#DIV/0!</v>
      </c>
      <c r="J111" s="3"/>
      <c r="K111" s="3" t="e">
        <f t="shared" si="30"/>
        <v>#DIV/0!</v>
      </c>
      <c r="L111" s="3"/>
      <c r="M111" s="3"/>
      <c r="N111" s="3"/>
      <c r="O111" s="3"/>
      <c r="P111" s="3"/>
      <c r="Q111" s="3"/>
      <c r="R111" s="3"/>
      <c r="S111" s="3"/>
    </row>
    <row r="112" spans="1:19" ht="13.65" customHeight="1" x14ac:dyDescent="0.25">
      <c r="A112" s="6" t="s">
        <v>100</v>
      </c>
      <c r="B112" s="3">
        <v>6</v>
      </c>
      <c r="C112" s="6" t="s">
        <v>24</v>
      </c>
      <c r="D112" s="6" t="s">
        <v>35</v>
      </c>
      <c r="E112" s="6" t="s">
        <v>101</v>
      </c>
      <c r="F112" s="3">
        <v>125</v>
      </c>
      <c r="G112" s="3">
        <v>0.6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39273</v>
      </c>
      <c r="N112" s="3">
        <f>12/40</f>
        <v>0.3</v>
      </c>
      <c r="O112" s="3">
        <f>5/40</f>
        <v>0.125</v>
      </c>
      <c r="P112" s="3">
        <f>4/40</f>
        <v>0.1</v>
      </c>
      <c r="Q112" s="3">
        <v>5</v>
      </c>
      <c r="R112" s="6" t="s">
        <v>27</v>
      </c>
      <c r="S112" s="3">
        <v>123</v>
      </c>
    </row>
    <row r="113" spans="1:19" ht="13.65" customHeight="1" x14ac:dyDescent="0.25">
      <c r="A113" s="6" t="s">
        <v>102</v>
      </c>
      <c r="B113" s="3">
        <v>7</v>
      </c>
      <c r="C113" s="6" t="s">
        <v>24</v>
      </c>
      <c r="D113" s="6" t="s">
        <v>25</v>
      </c>
      <c r="E113" s="6" t="s">
        <v>38</v>
      </c>
      <c r="F113" s="3">
        <v>119</v>
      </c>
      <c r="G113" s="3">
        <v>1.1000000000000001</v>
      </c>
      <c r="H113" s="3">
        <f>60.4+47.6+36.2+58.6+85+72.2</f>
        <v>359.99999999999994</v>
      </c>
      <c r="I113" s="3">
        <f>H113/L113</f>
        <v>59.999999999999993</v>
      </c>
      <c r="J113" s="3">
        <f>5+4+3+5+7+6</f>
        <v>30</v>
      </c>
      <c r="K113" s="3">
        <f>J113/L113</f>
        <v>5</v>
      </c>
      <c r="L113" s="3">
        <v>6</v>
      </c>
      <c r="M113" s="3">
        <v>59427</v>
      </c>
      <c r="N113" s="3">
        <f t="shared" si="18"/>
        <v>0.61538461538461542</v>
      </c>
      <c r="O113" s="3">
        <f t="shared" si="19"/>
        <v>0.15384615384615385</v>
      </c>
      <c r="P113" s="3">
        <v>0</v>
      </c>
      <c r="Q113" s="3">
        <v>5</v>
      </c>
      <c r="R113" s="6" t="s">
        <v>27</v>
      </c>
      <c r="S113" s="3">
        <v>122</v>
      </c>
    </row>
    <row r="114" spans="1:19" ht="13.65" customHeight="1" x14ac:dyDescent="0.25">
      <c r="A114" s="6" t="s">
        <v>103</v>
      </c>
      <c r="B114" s="3">
        <v>6</v>
      </c>
      <c r="C114" s="6" t="s">
        <v>24</v>
      </c>
      <c r="D114" s="6" t="s">
        <v>25</v>
      </c>
      <c r="E114" s="6" t="s">
        <v>38</v>
      </c>
      <c r="F114" s="3">
        <v>119</v>
      </c>
      <c r="G114" s="3">
        <v>0.3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79530</v>
      </c>
      <c r="N114" s="3">
        <f>13/19</f>
        <v>0.68421052631578949</v>
      </c>
      <c r="O114" s="3">
        <f>4/19</f>
        <v>0.21052631578947367</v>
      </c>
      <c r="P114" s="3">
        <f>1/19</f>
        <v>5.2631578947368418E-2</v>
      </c>
      <c r="Q114" s="3">
        <v>6</v>
      </c>
      <c r="R114" s="6" t="s">
        <v>27</v>
      </c>
      <c r="S114" s="3">
        <v>121</v>
      </c>
    </row>
    <row r="115" spans="1:19" ht="13.65" customHeight="1" x14ac:dyDescent="0.25">
      <c r="A115" s="6" t="s">
        <v>59</v>
      </c>
      <c r="B115" s="3">
        <v>7</v>
      </c>
      <c r="C115" s="6" t="s">
        <v>24</v>
      </c>
      <c r="D115" s="6" t="s">
        <v>35</v>
      </c>
      <c r="E115" s="6" t="s">
        <v>38</v>
      </c>
      <c r="F115" s="3">
        <v>117</v>
      </c>
      <c r="G115" s="3">
        <v>11.3</v>
      </c>
      <c r="H115" s="3">
        <f>46+74.4+84.6+58+34.8</f>
        <v>297.8</v>
      </c>
      <c r="I115" s="3">
        <f>H115/L115</f>
        <v>59.56</v>
      </c>
      <c r="J115" s="3">
        <f t="shared" ref="J115:J119" si="31">4+6+7+5+3</f>
        <v>25</v>
      </c>
      <c r="K115" s="3">
        <f>J115/L115</f>
        <v>5</v>
      </c>
      <c r="L115" s="3">
        <v>5</v>
      </c>
      <c r="M115" s="3">
        <v>165139</v>
      </c>
      <c r="N115" s="3">
        <f t="shared" si="14"/>
        <v>0.77777777777777779</v>
      </c>
      <c r="O115" s="3">
        <v>0</v>
      </c>
      <c r="P115" s="3">
        <v>0</v>
      </c>
      <c r="Q115" s="3">
        <v>3</v>
      </c>
      <c r="R115" s="6" t="s">
        <v>27</v>
      </c>
      <c r="S115" s="3">
        <v>121</v>
      </c>
    </row>
    <row r="116" spans="1:19" ht="13.65" customHeight="1" x14ac:dyDescent="0.25">
      <c r="A116" s="6" t="s">
        <v>60</v>
      </c>
      <c r="B116" s="3">
        <v>6</v>
      </c>
      <c r="C116" s="6" t="s">
        <v>24</v>
      </c>
      <c r="D116" s="6" t="s">
        <v>25</v>
      </c>
      <c r="E116" s="6" t="s">
        <v>38</v>
      </c>
      <c r="F116" s="3">
        <v>114</v>
      </c>
      <c r="G116" s="3">
        <v>2</v>
      </c>
      <c r="H116" s="3">
        <f>47.4+73+59+59+1+47.6+38.8</f>
        <v>325.8</v>
      </c>
      <c r="I116" s="3">
        <f>H116/L116</f>
        <v>46.542857142857144</v>
      </c>
      <c r="J116" s="3">
        <f>4+6+5+5+5+4+3</f>
        <v>32</v>
      </c>
      <c r="K116" s="3">
        <f>J116/L116</f>
        <v>4.5714285714285712</v>
      </c>
      <c r="L116" s="3">
        <v>7</v>
      </c>
      <c r="M116" s="3">
        <v>48510</v>
      </c>
      <c r="N116" s="3">
        <f t="shared" si="15"/>
        <v>0.375</v>
      </c>
      <c r="O116" s="3">
        <f t="shared" si="15"/>
        <v>0.375</v>
      </c>
      <c r="P116" s="3">
        <f t="shared" si="16"/>
        <v>6.25E-2</v>
      </c>
      <c r="Q116" s="3">
        <v>3</v>
      </c>
      <c r="R116" s="6" t="s">
        <v>27</v>
      </c>
      <c r="S116" s="3">
        <v>121</v>
      </c>
    </row>
    <row r="117" spans="1:19" ht="13.65" customHeight="1" x14ac:dyDescent="0.25">
      <c r="A117" s="6" t="s">
        <v>104</v>
      </c>
      <c r="B117" s="3">
        <v>5</v>
      </c>
      <c r="C117" s="6" t="s">
        <v>30</v>
      </c>
      <c r="D117" s="6" t="s">
        <v>35</v>
      </c>
      <c r="E117" s="6" t="s">
        <v>36</v>
      </c>
      <c r="F117" s="3">
        <v>118</v>
      </c>
      <c r="G117" s="3">
        <v>5.3</v>
      </c>
      <c r="H117" s="3">
        <f>60.8+60.2+61.4+49.8</f>
        <v>232.2</v>
      </c>
      <c r="I117" s="3">
        <f>H117/L117</f>
        <v>58.05</v>
      </c>
      <c r="J117" s="3">
        <f>5*3+4</f>
        <v>19</v>
      </c>
      <c r="K117" s="3">
        <f>J117/L117</f>
        <v>4.75</v>
      </c>
      <c r="L117" s="3">
        <v>4</v>
      </c>
      <c r="M117" s="3">
        <v>18790</v>
      </c>
      <c r="N117" s="3">
        <f t="shared" ref="N117:O117" si="32">6/27</f>
        <v>0.22222222222222221</v>
      </c>
      <c r="O117" s="3">
        <f t="shared" si="32"/>
        <v>0.22222222222222221</v>
      </c>
      <c r="P117" s="3">
        <f>3/27</f>
        <v>0.1111111111111111</v>
      </c>
      <c r="Q117" s="3">
        <v>5</v>
      </c>
      <c r="R117" s="6" t="s">
        <v>27</v>
      </c>
      <c r="S117" s="3">
        <v>120</v>
      </c>
    </row>
    <row r="118" spans="1:19" ht="13.65" customHeight="1" x14ac:dyDescent="0.25">
      <c r="A118" s="6" t="s">
        <v>105</v>
      </c>
      <c r="B118" s="3">
        <v>7</v>
      </c>
      <c r="C118" s="6" t="s">
        <v>24</v>
      </c>
      <c r="D118" s="6" t="s">
        <v>35</v>
      </c>
      <c r="E118" s="6" t="s">
        <v>38</v>
      </c>
      <c r="F118" s="3">
        <v>117</v>
      </c>
      <c r="G118" s="3">
        <v>4.3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25199</v>
      </c>
      <c r="N118" s="3">
        <f>5/13</f>
        <v>0.38461538461538464</v>
      </c>
      <c r="O118" s="3">
        <v>0</v>
      </c>
      <c r="P118" s="3">
        <f t="shared" si="19"/>
        <v>0.15384615384615385</v>
      </c>
      <c r="Q118" s="3">
        <v>5</v>
      </c>
      <c r="R118" s="6" t="s">
        <v>27</v>
      </c>
      <c r="S118" s="3">
        <v>120</v>
      </c>
    </row>
    <row r="119" spans="1:19" ht="13.65" customHeight="1" x14ac:dyDescent="0.25">
      <c r="A119" s="6" t="s">
        <v>59</v>
      </c>
      <c r="B119" s="3">
        <v>6</v>
      </c>
      <c r="C119" s="6" t="s">
        <v>24</v>
      </c>
      <c r="D119" s="6" t="s">
        <v>25</v>
      </c>
      <c r="E119" s="6" t="s">
        <v>38</v>
      </c>
      <c r="F119" s="3">
        <v>124</v>
      </c>
      <c r="G119" s="3">
        <v>1.6</v>
      </c>
      <c r="H119" s="3">
        <f>46+64.4+84.6+58+34.8</f>
        <v>287.8</v>
      </c>
      <c r="I119" s="3">
        <f>H119/L119</f>
        <v>57.56</v>
      </c>
      <c r="J119" s="3">
        <f t="shared" si="31"/>
        <v>25</v>
      </c>
      <c r="K119" s="3">
        <f>J119/L119</f>
        <v>5</v>
      </c>
      <c r="L119" s="3">
        <v>5</v>
      </c>
      <c r="M119" s="3">
        <v>165139</v>
      </c>
      <c r="N119" s="3">
        <f t="shared" si="14"/>
        <v>0.77777777777777779</v>
      </c>
      <c r="O119" s="3">
        <v>0</v>
      </c>
      <c r="P119" s="3">
        <v>0</v>
      </c>
      <c r="Q119" s="3">
        <v>3</v>
      </c>
      <c r="R119" s="6" t="s">
        <v>27</v>
      </c>
      <c r="S119" s="3">
        <v>120</v>
      </c>
    </row>
    <row r="120" spans="1:19" ht="13.65" customHeight="1" x14ac:dyDescent="0.25">
      <c r="A120" s="6" t="s">
        <v>106</v>
      </c>
      <c r="B120" s="3">
        <v>6.5</v>
      </c>
      <c r="C120" s="6" t="s">
        <v>24</v>
      </c>
      <c r="D120" s="6" t="s">
        <v>58</v>
      </c>
      <c r="E120" s="6" t="s">
        <v>107</v>
      </c>
      <c r="F120" s="3">
        <v>123</v>
      </c>
      <c r="G120" s="3">
        <v>0.6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22983</v>
      </c>
      <c r="N120" s="3">
        <f>8/21</f>
        <v>0.38095238095238093</v>
      </c>
      <c r="O120" s="3">
        <f>2/21</f>
        <v>9.5238095238095233E-2</v>
      </c>
      <c r="P120" s="3">
        <f t="shared" si="17"/>
        <v>0.19047619047619047</v>
      </c>
      <c r="Q120" s="3">
        <v>5</v>
      </c>
      <c r="R120" s="6" t="s">
        <v>27</v>
      </c>
      <c r="S120" s="3">
        <v>119</v>
      </c>
    </row>
    <row r="121" spans="1:19" ht="13.65" customHeight="1" x14ac:dyDescent="0.25">
      <c r="A121" s="6" t="s">
        <v>108</v>
      </c>
      <c r="B121" s="3">
        <v>6</v>
      </c>
      <c r="C121" s="6" t="s">
        <v>24</v>
      </c>
      <c r="D121" s="6" t="s">
        <v>35</v>
      </c>
      <c r="E121" s="6" t="s">
        <v>38</v>
      </c>
      <c r="F121" s="3">
        <v>115</v>
      </c>
      <c r="G121" s="3">
        <v>5.0999999999999996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35354</v>
      </c>
      <c r="N121" s="3">
        <f>7/21</f>
        <v>0.33333333333333331</v>
      </c>
      <c r="O121" s="3">
        <f>0</f>
        <v>0</v>
      </c>
      <c r="P121" s="3">
        <f t="shared" si="17"/>
        <v>0.19047619047619047</v>
      </c>
      <c r="Q121" s="3">
        <v>6</v>
      </c>
      <c r="R121" s="6" t="s">
        <v>27</v>
      </c>
      <c r="S121" s="3">
        <v>119</v>
      </c>
    </row>
    <row r="122" spans="1:19" ht="13.65" customHeight="1" x14ac:dyDescent="0.25">
      <c r="A122" s="6" t="s">
        <v>109</v>
      </c>
      <c r="B122" s="3">
        <v>6</v>
      </c>
      <c r="C122" s="6" t="s">
        <v>24</v>
      </c>
      <c r="D122" s="6" t="s">
        <v>25</v>
      </c>
      <c r="E122" s="6" t="s">
        <v>38</v>
      </c>
      <c r="F122" s="3">
        <v>117</v>
      </c>
      <c r="G122" s="3">
        <v>2.2000000000000002</v>
      </c>
      <c r="H122" s="3">
        <f>48.6+60.8+61.8+49.2+60.6</f>
        <v>281</v>
      </c>
      <c r="I122" s="3">
        <f>H122/L122</f>
        <v>56.2</v>
      </c>
      <c r="J122" s="3">
        <f>4+5+5+4+5</f>
        <v>23</v>
      </c>
      <c r="K122" s="3">
        <f>J122/L122</f>
        <v>4.5999999999999996</v>
      </c>
      <c r="L122" s="3">
        <v>5</v>
      </c>
      <c r="M122" s="3">
        <v>69527</v>
      </c>
      <c r="N122" s="3">
        <f>10/16</f>
        <v>0.625</v>
      </c>
      <c r="O122" s="3">
        <f t="shared" si="26"/>
        <v>0.25</v>
      </c>
      <c r="P122" s="3">
        <v>0</v>
      </c>
      <c r="Q122" s="3">
        <v>5</v>
      </c>
      <c r="R122" s="6" t="s">
        <v>27</v>
      </c>
      <c r="S122" s="3">
        <v>119</v>
      </c>
    </row>
    <row r="123" spans="1:19" ht="13.65" customHeight="1" x14ac:dyDescent="0.25">
      <c r="A123" s="6" t="s">
        <v>110</v>
      </c>
      <c r="B123" s="3">
        <v>6</v>
      </c>
      <c r="C123" s="6" t="s">
        <v>30</v>
      </c>
      <c r="D123" s="6" t="s">
        <v>25</v>
      </c>
      <c r="E123" s="6" t="s">
        <v>65</v>
      </c>
      <c r="F123" s="3">
        <v>116</v>
      </c>
      <c r="G123" s="3">
        <v>10.8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19542</v>
      </c>
      <c r="N123" s="3">
        <f>4/19</f>
        <v>0.21052631578947367</v>
      </c>
      <c r="O123" s="3">
        <f>5/19</f>
        <v>0.26315789473684209</v>
      </c>
      <c r="P123" s="3">
        <f t="shared" si="22"/>
        <v>0.10526315789473684</v>
      </c>
      <c r="Q123" s="3">
        <v>6</v>
      </c>
      <c r="R123" s="6" t="s">
        <v>27</v>
      </c>
      <c r="S123" s="3">
        <v>119</v>
      </c>
    </row>
    <row r="124" spans="1:19" ht="13.6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ht="13.6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ht="13.6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ht="13.6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ht="13.6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ht="13.6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ht="13.6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ht="13.6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ht="13.6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ht="13.6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 sheet</vt:lpstr>
      <vt:lpstr>2015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 Shan Chan</cp:lastModifiedBy>
  <dcterms:modified xsi:type="dcterms:W3CDTF">2016-10-05T07:43:54Z</dcterms:modified>
</cp:coreProperties>
</file>