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5"/>
  </bookViews>
  <sheets>
    <sheet name="ENERO" sheetId="15" r:id="rId1"/>
    <sheet name="FEBRERO" sheetId="16" r:id="rId2"/>
    <sheet name="MARZO" sheetId="17" r:id="rId3"/>
    <sheet name="ABRIL" sheetId="18" r:id="rId4"/>
    <sheet name="MAYO" sheetId="19" r:id="rId5"/>
    <sheet name="JUNIO" sheetId="20" r:id="rId6"/>
    <sheet name="JULIO" sheetId="21" r:id="rId7"/>
    <sheet name="AGOSTO" sheetId="22" r:id="rId8"/>
    <sheet name="SEPTIEMBRE" sheetId="23" r:id="rId9"/>
    <sheet name="OCTUBRE" sheetId="24" r:id="rId10"/>
    <sheet name="NOVIEMBRE" sheetId="25" r:id="rId11"/>
    <sheet name="DICIEMBRE" sheetId="26" r:id="rId12"/>
    <sheet name="BALANCE" sheetId="27" r:id="rId13"/>
  </sheets>
  <definedNames>
    <definedName name="_xlnm._FilterDatabase" localSheetId="5" hidden="1">JUNIO!$A$1:$D$80</definedName>
    <definedName name="_xlnm._FilterDatabase" localSheetId="4" hidden="1">MAYO!$A$1:$D$80</definedName>
  </definedNames>
  <calcPr calcId="124519"/>
</workbook>
</file>

<file path=xl/calcChain.xml><?xml version="1.0" encoding="utf-8"?>
<calcChain xmlns="http://schemas.openxmlformats.org/spreadsheetml/2006/main">
  <c r="G78" i="19"/>
  <c r="D80"/>
  <c r="F78"/>
  <c r="G77"/>
  <c r="F77"/>
  <c r="G76"/>
  <c r="F76"/>
  <c r="G75"/>
  <c r="F75"/>
  <c r="G74"/>
  <c r="F74"/>
  <c r="R6" i="18"/>
  <c r="R7"/>
  <c r="R8"/>
  <c r="R9"/>
  <c r="R10"/>
  <c r="R11"/>
  <c r="R12"/>
  <c r="R13"/>
  <c r="R14"/>
  <c r="R15"/>
  <c r="R16"/>
  <c r="R17"/>
  <c r="R18"/>
  <c r="R19"/>
  <c r="R20"/>
  <c r="R5"/>
  <c r="Q20"/>
  <c r="Q19"/>
  <c r="Q18"/>
  <c r="Q17"/>
  <c r="Q16"/>
  <c r="Q15"/>
  <c r="Q14"/>
  <c r="Q13"/>
  <c r="Q12"/>
  <c r="Q11"/>
  <c r="Q10"/>
  <c r="Q9"/>
  <c r="Q8"/>
  <c r="Q7"/>
  <c r="Q6"/>
  <c r="Q5"/>
  <c r="P23" i="17"/>
  <c r="P6"/>
  <c r="P7"/>
  <c r="P8"/>
  <c r="P9"/>
  <c r="P10"/>
  <c r="P11"/>
  <c r="P12"/>
  <c r="P13"/>
  <c r="P14"/>
  <c r="P15"/>
  <c r="P16"/>
  <c r="P17"/>
  <c r="P18"/>
  <c r="P19"/>
  <c r="P20"/>
  <c r="P21"/>
  <c r="P22"/>
  <c r="O22"/>
  <c r="O21"/>
  <c r="O20"/>
  <c r="O19"/>
  <c r="O18"/>
  <c r="P5"/>
  <c r="O17"/>
  <c r="O16"/>
  <c r="O15"/>
  <c r="O14"/>
  <c r="O13"/>
  <c r="O12"/>
  <c r="O11"/>
  <c r="O10"/>
  <c r="O9"/>
  <c r="O8"/>
  <c r="O7"/>
  <c r="O6"/>
  <c r="O5"/>
  <c r="N19" i="16"/>
  <c r="N5"/>
  <c r="N6"/>
  <c r="N7"/>
  <c r="N8"/>
  <c r="N9"/>
  <c r="N10"/>
  <c r="N11"/>
  <c r="N12"/>
  <c r="N13"/>
  <c r="N14"/>
  <c r="N15"/>
  <c r="N16"/>
  <c r="N17"/>
  <c r="N18"/>
  <c r="M18"/>
  <c r="M17"/>
  <c r="M16"/>
  <c r="M15"/>
  <c r="M14"/>
  <c r="M13"/>
  <c r="M12"/>
  <c r="M11"/>
  <c r="M10"/>
  <c r="M9"/>
  <c r="M8"/>
  <c r="N17" i="15"/>
  <c r="N5"/>
  <c r="N6"/>
  <c r="N7"/>
  <c r="N8"/>
  <c r="N9"/>
  <c r="N10"/>
  <c r="N11"/>
  <c r="N12"/>
  <c r="N13"/>
  <c r="N14"/>
  <c r="N15"/>
  <c r="N16"/>
  <c r="M16"/>
  <c r="M15"/>
  <c r="M14"/>
  <c r="M13"/>
  <c r="M12"/>
  <c r="M11"/>
  <c r="M10"/>
  <c r="M9"/>
  <c r="M8"/>
  <c r="M7"/>
  <c r="M6"/>
  <c r="M5"/>
  <c r="N4"/>
  <c r="M4"/>
  <c r="G57" i="19"/>
  <c r="F57"/>
  <c r="F33" i="18"/>
  <c r="F66" i="17"/>
  <c r="G22"/>
  <c r="F22"/>
  <c r="F10" i="15"/>
  <c r="F11"/>
  <c r="H80"/>
  <c r="H8" i="27" s="1"/>
  <c r="I77" i="19" l="1"/>
  <c r="I57"/>
  <c r="I74"/>
  <c r="I76"/>
  <c r="I78"/>
  <c r="D80" i="26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F67"/>
  <c r="I67" s="1"/>
  <c r="G66"/>
  <c r="F66"/>
  <c r="I66" s="1"/>
  <c r="G65"/>
  <c r="F65"/>
  <c r="I65" s="1"/>
  <c r="I64"/>
  <c r="G64"/>
  <c r="F64"/>
  <c r="G63"/>
  <c r="F63"/>
  <c r="I63" s="1"/>
  <c r="G62"/>
  <c r="F62"/>
  <c r="I62" s="1"/>
  <c r="G61"/>
  <c r="F61"/>
  <c r="I61" s="1"/>
  <c r="I60"/>
  <c r="G60"/>
  <c r="F60"/>
  <c r="G59"/>
  <c r="F59"/>
  <c r="I59" s="1"/>
  <c r="G58"/>
  <c r="F58"/>
  <c r="I58" s="1"/>
  <c r="G57"/>
  <c r="F57"/>
  <c r="I57" s="1"/>
  <c r="G56"/>
  <c r="F56"/>
  <c r="I56" s="1"/>
  <c r="G55"/>
  <c r="F55"/>
  <c r="I55" s="1"/>
  <c r="G54"/>
  <c r="F54"/>
  <c r="I54" s="1"/>
  <c r="G53"/>
  <c r="F53"/>
  <c r="I53" s="1"/>
  <c r="G52"/>
  <c r="F52"/>
  <c r="I52" s="1"/>
  <c r="G51"/>
  <c r="F51"/>
  <c r="I51" s="1"/>
  <c r="G50"/>
  <c r="F50"/>
  <c r="I50" s="1"/>
  <c r="G49"/>
  <c r="F49"/>
  <c r="I49" s="1"/>
  <c r="G48"/>
  <c r="F48"/>
  <c r="I48" s="1"/>
  <c r="G47"/>
  <c r="F47"/>
  <c r="I47" s="1"/>
  <c r="G46"/>
  <c r="F46"/>
  <c r="I46" s="1"/>
  <c r="G45"/>
  <c r="F45"/>
  <c r="I45" s="1"/>
  <c r="G44"/>
  <c r="F44"/>
  <c r="I44" s="1"/>
  <c r="G43"/>
  <c r="F43"/>
  <c r="I43" s="1"/>
  <c r="G42"/>
  <c r="F42"/>
  <c r="I42" s="1"/>
  <c r="G41"/>
  <c r="F41"/>
  <c r="I41" s="1"/>
  <c r="G40"/>
  <c r="F40"/>
  <c r="I40" s="1"/>
  <c r="G39"/>
  <c r="F39"/>
  <c r="I39" s="1"/>
  <c r="G38"/>
  <c r="F38"/>
  <c r="I38" s="1"/>
  <c r="G37"/>
  <c r="F37"/>
  <c r="I37" s="1"/>
  <c r="G36"/>
  <c r="F36"/>
  <c r="I36" s="1"/>
  <c r="G35"/>
  <c r="F35"/>
  <c r="I35" s="1"/>
  <c r="G34"/>
  <c r="F34"/>
  <c r="I34" s="1"/>
  <c r="G33"/>
  <c r="F33"/>
  <c r="I33" s="1"/>
  <c r="G32"/>
  <c r="F32"/>
  <c r="I32" s="1"/>
  <c r="G31"/>
  <c r="F31"/>
  <c r="I31" s="1"/>
  <c r="G30"/>
  <c r="F30"/>
  <c r="I30" s="1"/>
  <c r="G29"/>
  <c r="F29"/>
  <c r="I29" s="1"/>
  <c r="G28"/>
  <c r="F28"/>
  <c r="I28" s="1"/>
  <c r="G27"/>
  <c r="F27"/>
  <c r="I27" s="1"/>
  <c r="G26"/>
  <c r="F26"/>
  <c r="I26" s="1"/>
  <c r="G25"/>
  <c r="F25"/>
  <c r="I25" s="1"/>
  <c r="G24"/>
  <c r="F24"/>
  <c r="I24" s="1"/>
  <c r="G23"/>
  <c r="I23" s="1"/>
  <c r="G22"/>
  <c r="F22"/>
  <c r="I22" s="1"/>
  <c r="G21"/>
  <c r="F21"/>
  <c r="I21" s="1"/>
  <c r="G20"/>
  <c r="F20"/>
  <c r="I20" s="1"/>
  <c r="G19"/>
  <c r="F19"/>
  <c r="I19" s="1"/>
  <c r="G18"/>
  <c r="F18"/>
  <c r="I18" s="1"/>
  <c r="G17"/>
  <c r="F17"/>
  <c r="I17" s="1"/>
  <c r="G16"/>
  <c r="F16"/>
  <c r="I16" s="1"/>
  <c r="G15"/>
  <c r="F15"/>
  <c r="I15" s="1"/>
  <c r="G14"/>
  <c r="F14"/>
  <c r="I14" s="1"/>
  <c r="I13"/>
  <c r="G13"/>
  <c r="F13"/>
  <c r="G12"/>
  <c r="F12"/>
  <c r="I12" s="1"/>
  <c r="I11"/>
  <c r="G11"/>
  <c r="I10"/>
  <c r="G10"/>
  <c r="G9"/>
  <c r="F9"/>
  <c r="I9" s="1"/>
  <c r="G8"/>
  <c r="F8"/>
  <c r="I8" s="1"/>
  <c r="I7"/>
  <c r="G7"/>
  <c r="F7"/>
  <c r="G6"/>
  <c r="I6" s="1"/>
  <c r="F6"/>
  <c r="G5"/>
  <c r="F5"/>
  <c r="I5" s="1"/>
  <c r="G4"/>
  <c r="F4"/>
  <c r="I4" s="1"/>
  <c r="G3"/>
  <c r="F3"/>
  <c r="I3" s="1"/>
  <c r="G2"/>
  <c r="G80" s="1"/>
  <c r="F2"/>
  <c r="F80" s="1"/>
  <c r="D80" i="25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F67"/>
  <c r="I67" s="1"/>
  <c r="G66"/>
  <c r="F66"/>
  <c r="I66" s="1"/>
  <c r="G65"/>
  <c r="F65"/>
  <c r="I65" s="1"/>
  <c r="I64"/>
  <c r="G64"/>
  <c r="F64"/>
  <c r="G63"/>
  <c r="F63"/>
  <c r="I63" s="1"/>
  <c r="G62"/>
  <c r="F62"/>
  <c r="I62" s="1"/>
  <c r="G61"/>
  <c r="F61"/>
  <c r="I61" s="1"/>
  <c r="I60"/>
  <c r="G60"/>
  <c r="F60"/>
  <c r="G59"/>
  <c r="F59"/>
  <c r="I59" s="1"/>
  <c r="G58"/>
  <c r="F58"/>
  <c r="I58" s="1"/>
  <c r="G57"/>
  <c r="F57"/>
  <c r="I57" s="1"/>
  <c r="I56"/>
  <c r="G56"/>
  <c r="F56"/>
  <c r="G55"/>
  <c r="F55"/>
  <c r="I55" s="1"/>
  <c r="G54"/>
  <c r="F54"/>
  <c r="I54" s="1"/>
  <c r="G53"/>
  <c r="F53"/>
  <c r="I53" s="1"/>
  <c r="I52"/>
  <c r="G52"/>
  <c r="F52"/>
  <c r="G51"/>
  <c r="F51"/>
  <c r="I51" s="1"/>
  <c r="G50"/>
  <c r="F50"/>
  <c r="I50" s="1"/>
  <c r="G49"/>
  <c r="F49"/>
  <c r="I49" s="1"/>
  <c r="G48"/>
  <c r="F48"/>
  <c r="I48" s="1"/>
  <c r="G47"/>
  <c r="F47"/>
  <c r="I47" s="1"/>
  <c r="G46"/>
  <c r="F46"/>
  <c r="I46" s="1"/>
  <c r="G45"/>
  <c r="F45"/>
  <c r="I45" s="1"/>
  <c r="G44"/>
  <c r="F44"/>
  <c r="I44" s="1"/>
  <c r="G43"/>
  <c r="F43"/>
  <c r="I43" s="1"/>
  <c r="G42"/>
  <c r="F42"/>
  <c r="I42" s="1"/>
  <c r="G41"/>
  <c r="F41"/>
  <c r="I41" s="1"/>
  <c r="G40"/>
  <c r="F40"/>
  <c r="I40" s="1"/>
  <c r="G39"/>
  <c r="F39"/>
  <c r="I39" s="1"/>
  <c r="G38"/>
  <c r="F38"/>
  <c r="I38" s="1"/>
  <c r="G37"/>
  <c r="F37"/>
  <c r="I37" s="1"/>
  <c r="G36"/>
  <c r="F36"/>
  <c r="I36" s="1"/>
  <c r="G35"/>
  <c r="F35"/>
  <c r="I35" s="1"/>
  <c r="G34"/>
  <c r="F34"/>
  <c r="I34" s="1"/>
  <c r="G33"/>
  <c r="F33"/>
  <c r="I33" s="1"/>
  <c r="G32"/>
  <c r="F32"/>
  <c r="I32" s="1"/>
  <c r="G31"/>
  <c r="F31"/>
  <c r="I31" s="1"/>
  <c r="G30"/>
  <c r="F30"/>
  <c r="I30" s="1"/>
  <c r="G29"/>
  <c r="F29"/>
  <c r="I29" s="1"/>
  <c r="G28"/>
  <c r="F28"/>
  <c r="I28" s="1"/>
  <c r="G27"/>
  <c r="F27"/>
  <c r="I27" s="1"/>
  <c r="G26"/>
  <c r="F26"/>
  <c r="I26" s="1"/>
  <c r="G25"/>
  <c r="F25"/>
  <c r="I25" s="1"/>
  <c r="G24"/>
  <c r="F24"/>
  <c r="I24" s="1"/>
  <c r="G23"/>
  <c r="I23" s="1"/>
  <c r="G22"/>
  <c r="F22"/>
  <c r="I22" s="1"/>
  <c r="G21"/>
  <c r="F21"/>
  <c r="I21" s="1"/>
  <c r="G20"/>
  <c r="I20" s="1"/>
  <c r="F20"/>
  <c r="G19"/>
  <c r="F19"/>
  <c r="I19" s="1"/>
  <c r="G18"/>
  <c r="F18"/>
  <c r="I18" s="1"/>
  <c r="I17"/>
  <c r="G17"/>
  <c r="F17"/>
  <c r="G16"/>
  <c r="F16"/>
  <c r="I16" s="1"/>
  <c r="G15"/>
  <c r="F15"/>
  <c r="I15" s="1"/>
  <c r="G14"/>
  <c r="F14"/>
  <c r="I14" s="1"/>
  <c r="I13"/>
  <c r="G13"/>
  <c r="F13"/>
  <c r="G12"/>
  <c r="F12"/>
  <c r="I12" s="1"/>
  <c r="I11"/>
  <c r="G11"/>
  <c r="I10"/>
  <c r="G10"/>
  <c r="G9"/>
  <c r="F9"/>
  <c r="I9" s="1"/>
  <c r="G8"/>
  <c r="F8"/>
  <c r="I8" s="1"/>
  <c r="G7"/>
  <c r="F7"/>
  <c r="I7" s="1"/>
  <c r="G6"/>
  <c r="F6"/>
  <c r="I6" s="1"/>
  <c r="G5"/>
  <c r="F5"/>
  <c r="I5" s="1"/>
  <c r="G4"/>
  <c r="F4"/>
  <c r="I4" s="1"/>
  <c r="G3"/>
  <c r="F3"/>
  <c r="I3" s="1"/>
  <c r="G2"/>
  <c r="G80" s="1"/>
  <c r="F2"/>
  <c r="F80" s="1"/>
  <c r="D80" i="24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I67" s="1"/>
  <c r="F67"/>
  <c r="G66"/>
  <c r="F66"/>
  <c r="I66" s="1"/>
  <c r="G65"/>
  <c r="F65"/>
  <c r="I65" s="1"/>
  <c r="I64"/>
  <c r="G64"/>
  <c r="F64"/>
  <c r="G63"/>
  <c r="I63" s="1"/>
  <c r="F63"/>
  <c r="G62"/>
  <c r="F62"/>
  <c r="I62" s="1"/>
  <c r="G61"/>
  <c r="F61"/>
  <c r="I61" s="1"/>
  <c r="G60"/>
  <c r="F60"/>
  <c r="I60" s="1"/>
  <c r="I59"/>
  <c r="G59"/>
  <c r="F59"/>
  <c r="G58"/>
  <c r="F58"/>
  <c r="I58" s="1"/>
  <c r="G57"/>
  <c r="F57"/>
  <c r="I57" s="1"/>
  <c r="G56"/>
  <c r="F56"/>
  <c r="I56" s="1"/>
  <c r="I55"/>
  <c r="G55"/>
  <c r="F55"/>
  <c r="G54"/>
  <c r="F54"/>
  <c r="I54" s="1"/>
  <c r="G53"/>
  <c r="F53"/>
  <c r="I53" s="1"/>
  <c r="G52"/>
  <c r="F52"/>
  <c r="I52" s="1"/>
  <c r="I51"/>
  <c r="G51"/>
  <c r="F51"/>
  <c r="G50"/>
  <c r="F50"/>
  <c r="I50" s="1"/>
  <c r="G49"/>
  <c r="F49"/>
  <c r="I49" s="1"/>
  <c r="G48"/>
  <c r="F48"/>
  <c r="I48" s="1"/>
  <c r="I47"/>
  <c r="G47"/>
  <c r="F47"/>
  <c r="G46"/>
  <c r="I46" s="1"/>
  <c r="F46"/>
  <c r="G45"/>
  <c r="F45"/>
  <c r="I45" s="1"/>
  <c r="G44"/>
  <c r="F44"/>
  <c r="I44" s="1"/>
  <c r="I43"/>
  <c r="G43"/>
  <c r="F43"/>
  <c r="G42"/>
  <c r="I42" s="1"/>
  <c r="F42"/>
  <c r="G41"/>
  <c r="F41"/>
  <c r="I41" s="1"/>
  <c r="G40"/>
  <c r="F40"/>
  <c r="I40" s="1"/>
  <c r="I39"/>
  <c r="G39"/>
  <c r="F39"/>
  <c r="G38"/>
  <c r="I38" s="1"/>
  <c r="F38"/>
  <c r="G37"/>
  <c r="F37"/>
  <c r="I37" s="1"/>
  <c r="G36"/>
  <c r="F36"/>
  <c r="I36" s="1"/>
  <c r="I35"/>
  <c r="G35"/>
  <c r="F35"/>
  <c r="G34"/>
  <c r="I34" s="1"/>
  <c r="F34"/>
  <c r="G33"/>
  <c r="F33"/>
  <c r="I33" s="1"/>
  <c r="G32"/>
  <c r="F32"/>
  <c r="I32" s="1"/>
  <c r="I31"/>
  <c r="G31"/>
  <c r="F31"/>
  <c r="G30"/>
  <c r="I30" s="1"/>
  <c r="F30"/>
  <c r="G29"/>
  <c r="F29"/>
  <c r="I29" s="1"/>
  <c r="G28"/>
  <c r="F28"/>
  <c r="I28" s="1"/>
  <c r="I27"/>
  <c r="G27"/>
  <c r="F27"/>
  <c r="G26"/>
  <c r="I26" s="1"/>
  <c r="F26"/>
  <c r="G25"/>
  <c r="F25"/>
  <c r="I25" s="1"/>
  <c r="G24"/>
  <c r="F24"/>
  <c r="I24" s="1"/>
  <c r="I23"/>
  <c r="G23"/>
  <c r="G22"/>
  <c r="F22"/>
  <c r="I22" s="1"/>
  <c r="G21"/>
  <c r="F21"/>
  <c r="I21" s="1"/>
  <c r="I20"/>
  <c r="G20"/>
  <c r="F20"/>
  <c r="G19"/>
  <c r="I19" s="1"/>
  <c r="F19"/>
  <c r="G18"/>
  <c r="F18"/>
  <c r="I18" s="1"/>
  <c r="G17"/>
  <c r="F17"/>
  <c r="I17" s="1"/>
  <c r="I16"/>
  <c r="G16"/>
  <c r="F16"/>
  <c r="G15"/>
  <c r="I15" s="1"/>
  <c r="F15"/>
  <c r="G14"/>
  <c r="F14"/>
  <c r="I14" s="1"/>
  <c r="G13"/>
  <c r="F13"/>
  <c r="I13" s="1"/>
  <c r="I12"/>
  <c r="G12"/>
  <c r="F12"/>
  <c r="G11"/>
  <c r="I11" s="1"/>
  <c r="I10"/>
  <c r="G10"/>
  <c r="G9"/>
  <c r="I9" s="1"/>
  <c r="F9"/>
  <c r="G8"/>
  <c r="F8"/>
  <c r="I8" s="1"/>
  <c r="G7"/>
  <c r="F7"/>
  <c r="I7" s="1"/>
  <c r="I6"/>
  <c r="G6"/>
  <c r="F6"/>
  <c r="G5"/>
  <c r="I5" s="1"/>
  <c r="F5"/>
  <c r="G4"/>
  <c r="F4"/>
  <c r="I4" s="1"/>
  <c r="G3"/>
  <c r="F3"/>
  <c r="I3" s="1"/>
  <c r="I2"/>
  <c r="I80" s="1"/>
  <c r="G2"/>
  <c r="G80" s="1"/>
  <c r="F2"/>
  <c r="F80" s="1"/>
  <c r="D80" i="23"/>
  <c r="G75"/>
  <c r="F75"/>
  <c r="I75" s="1"/>
  <c r="G74"/>
  <c r="F74"/>
  <c r="I74" s="1"/>
  <c r="G73"/>
  <c r="F73"/>
  <c r="I73" s="1"/>
  <c r="G72"/>
  <c r="F72"/>
  <c r="I72" s="1"/>
  <c r="G71"/>
  <c r="I71" s="1"/>
  <c r="F71"/>
  <c r="G70"/>
  <c r="F70"/>
  <c r="I70" s="1"/>
  <c r="G69"/>
  <c r="F69"/>
  <c r="I69" s="1"/>
  <c r="G68"/>
  <c r="F68"/>
  <c r="I68" s="1"/>
  <c r="G67"/>
  <c r="I67" s="1"/>
  <c r="F67"/>
  <c r="G66"/>
  <c r="F66"/>
  <c r="I66" s="1"/>
  <c r="G65"/>
  <c r="F65"/>
  <c r="I65" s="1"/>
  <c r="G64"/>
  <c r="F64"/>
  <c r="I64" s="1"/>
  <c r="G63"/>
  <c r="F63"/>
  <c r="I63" s="1"/>
  <c r="G62"/>
  <c r="F62"/>
  <c r="I62" s="1"/>
  <c r="G61"/>
  <c r="F61"/>
  <c r="I61" s="1"/>
  <c r="G60"/>
  <c r="F60"/>
  <c r="I60" s="1"/>
  <c r="G59"/>
  <c r="F59"/>
  <c r="I59" s="1"/>
  <c r="G58"/>
  <c r="F58"/>
  <c r="I58" s="1"/>
  <c r="G57"/>
  <c r="F57"/>
  <c r="I57" s="1"/>
  <c r="G56"/>
  <c r="F56"/>
  <c r="I56" s="1"/>
  <c r="G55"/>
  <c r="F55"/>
  <c r="I55" s="1"/>
  <c r="G54"/>
  <c r="F54"/>
  <c r="I54" s="1"/>
  <c r="G53"/>
  <c r="F53"/>
  <c r="I53" s="1"/>
  <c r="G52"/>
  <c r="F52"/>
  <c r="I52" s="1"/>
  <c r="G51"/>
  <c r="F51"/>
  <c r="I51" s="1"/>
  <c r="G50"/>
  <c r="F50"/>
  <c r="I50" s="1"/>
  <c r="G49"/>
  <c r="F49"/>
  <c r="I49" s="1"/>
  <c r="G48"/>
  <c r="F48"/>
  <c r="I48" s="1"/>
  <c r="G47"/>
  <c r="F47"/>
  <c r="I47" s="1"/>
  <c r="G46"/>
  <c r="F46"/>
  <c r="I46" s="1"/>
  <c r="G45"/>
  <c r="F45"/>
  <c r="I45" s="1"/>
  <c r="G44"/>
  <c r="F44"/>
  <c r="I44" s="1"/>
  <c r="G43"/>
  <c r="F43"/>
  <c r="I43" s="1"/>
  <c r="G42"/>
  <c r="F42"/>
  <c r="I42" s="1"/>
  <c r="G41"/>
  <c r="F41"/>
  <c r="I41" s="1"/>
  <c r="G40"/>
  <c r="F40"/>
  <c r="I40" s="1"/>
  <c r="G39"/>
  <c r="F39"/>
  <c r="I39" s="1"/>
  <c r="G38"/>
  <c r="F38"/>
  <c r="I38" s="1"/>
  <c r="G37"/>
  <c r="F37"/>
  <c r="I37" s="1"/>
  <c r="G36"/>
  <c r="F36"/>
  <c r="I36" s="1"/>
  <c r="G35"/>
  <c r="F35"/>
  <c r="I35" s="1"/>
  <c r="G34"/>
  <c r="F34"/>
  <c r="I34" s="1"/>
  <c r="G33"/>
  <c r="F33"/>
  <c r="I33" s="1"/>
  <c r="G32"/>
  <c r="F32"/>
  <c r="I32" s="1"/>
  <c r="G31"/>
  <c r="F31"/>
  <c r="I31" s="1"/>
  <c r="G30"/>
  <c r="F30"/>
  <c r="I30" s="1"/>
  <c r="G29"/>
  <c r="F29"/>
  <c r="I29" s="1"/>
  <c r="G28"/>
  <c r="F28"/>
  <c r="I28" s="1"/>
  <c r="G27"/>
  <c r="F27"/>
  <c r="I27" s="1"/>
  <c r="G26"/>
  <c r="F26"/>
  <c r="I26" s="1"/>
  <c r="G25"/>
  <c r="F25"/>
  <c r="I25" s="1"/>
  <c r="G24"/>
  <c r="F24"/>
  <c r="I24" s="1"/>
  <c r="G23"/>
  <c r="I23" s="1"/>
  <c r="G22"/>
  <c r="F22"/>
  <c r="I22" s="1"/>
  <c r="G21"/>
  <c r="F21"/>
  <c r="I21" s="1"/>
  <c r="G20"/>
  <c r="F20"/>
  <c r="I20" s="1"/>
  <c r="G19"/>
  <c r="F19"/>
  <c r="I19" s="1"/>
  <c r="G18"/>
  <c r="I18" s="1"/>
  <c r="F18"/>
  <c r="G17"/>
  <c r="F17"/>
  <c r="I17" s="1"/>
  <c r="G16"/>
  <c r="F16"/>
  <c r="I16" s="1"/>
  <c r="I15"/>
  <c r="G15"/>
  <c r="F15"/>
  <c r="G14"/>
  <c r="F14"/>
  <c r="I14" s="1"/>
  <c r="G13"/>
  <c r="F13"/>
  <c r="I13" s="1"/>
  <c r="G12"/>
  <c r="F12"/>
  <c r="I12" s="1"/>
  <c r="I11"/>
  <c r="G11"/>
  <c r="I10"/>
  <c r="G10"/>
  <c r="G9"/>
  <c r="F9"/>
  <c r="I9" s="1"/>
  <c r="G8"/>
  <c r="F8"/>
  <c r="I8" s="1"/>
  <c r="G7"/>
  <c r="F7"/>
  <c r="I7" s="1"/>
  <c r="G6"/>
  <c r="F6"/>
  <c r="I6" s="1"/>
  <c r="G5"/>
  <c r="F5"/>
  <c r="I5" s="1"/>
  <c r="G4"/>
  <c r="F4"/>
  <c r="I4" s="1"/>
  <c r="G3"/>
  <c r="F3"/>
  <c r="I3" s="1"/>
  <c r="G2"/>
  <c r="G80" s="1"/>
  <c r="F2"/>
  <c r="F80" s="1"/>
  <c r="D80" i="22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I67" s="1"/>
  <c r="F67"/>
  <c r="G66"/>
  <c r="F66"/>
  <c r="I66" s="1"/>
  <c r="G65"/>
  <c r="F65"/>
  <c r="I65" s="1"/>
  <c r="I64"/>
  <c r="G64"/>
  <c r="F64"/>
  <c r="G63"/>
  <c r="F63"/>
  <c r="I63" s="1"/>
  <c r="G62"/>
  <c r="F62"/>
  <c r="I62" s="1"/>
  <c r="G61"/>
  <c r="F61"/>
  <c r="I61" s="1"/>
  <c r="I60"/>
  <c r="G60"/>
  <c r="F60"/>
  <c r="G59"/>
  <c r="F59"/>
  <c r="I59" s="1"/>
  <c r="G58"/>
  <c r="F58"/>
  <c r="I58" s="1"/>
  <c r="G57"/>
  <c r="F57"/>
  <c r="I57" s="1"/>
  <c r="I56"/>
  <c r="G56"/>
  <c r="F56"/>
  <c r="G55"/>
  <c r="F55"/>
  <c r="I55" s="1"/>
  <c r="G54"/>
  <c r="F54"/>
  <c r="I54" s="1"/>
  <c r="G53"/>
  <c r="F53"/>
  <c r="I53" s="1"/>
  <c r="I52"/>
  <c r="G52"/>
  <c r="F52"/>
  <c r="G51"/>
  <c r="F51"/>
  <c r="I51" s="1"/>
  <c r="I50"/>
  <c r="G50"/>
  <c r="F50"/>
  <c r="G49"/>
  <c r="F49"/>
  <c r="I49" s="1"/>
  <c r="I48"/>
  <c r="G48"/>
  <c r="F48"/>
  <c r="G47"/>
  <c r="F47"/>
  <c r="I47" s="1"/>
  <c r="G46"/>
  <c r="F46"/>
  <c r="I46" s="1"/>
  <c r="G45"/>
  <c r="F45"/>
  <c r="I45" s="1"/>
  <c r="I44"/>
  <c r="G44"/>
  <c r="F44"/>
  <c r="G43"/>
  <c r="F43"/>
  <c r="I43" s="1"/>
  <c r="G42"/>
  <c r="F42"/>
  <c r="I42" s="1"/>
  <c r="G41"/>
  <c r="F41"/>
  <c r="I41" s="1"/>
  <c r="G40"/>
  <c r="F40"/>
  <c r="I40" s="1"/>
  <c r="G39"/>
  <c r="F39"/>
  <c r="I39" s="1"/>
  <c r="G38"/>
  <c r="F38"/>
  <c r="I38" s="1"/>
  <c r="G37"/>
  <c r="F37"/>
  <c r="I37" s="1"/>
  <c r="G36"/>
  <c r="F36"/>
  <c r="I36" s="1"/>
  <c r="G35"/>
  <c r="F35"/>
  <c r="I35" s="1"/>
  <c r="G34"/>
  <c r="F34"/>
  <c r="I34" s="1"/>
  <c r="G33"/>
  <c r="F33"/>
  <c r="I33" s="1"/>
  <c r="G32"/>
  <c r="F32"/>
  <c r="I32" s="1"/>
  <c r="G31"/>
  <c r="F31"/>
  <c r="I31" s="1"/>
  <c r="G30"/>
  <c r="F30"/>
  <c r="I30" s="1"/>
  <c r="G29"/>
  <c r="F29"/>
  <c r="I29" s="1"/>
  <c r="G28"/>
  <c r="F28"/>
  <c r="I28" s="1"/>
  <c r="G27"/>
  <c r="F27"/>
  <c r="I27" s="1"/>
  <c r="G26"/>
  <c r="F26"/>
  <c r="I26" s="1"/>
  <c r="G25"/>
  <c r="F25"/>
  <c r="I25" s="1"/>
  <c r="G24"/>
  <c r="F24"/>
  <c r="I24" s="1"/>
  <c r="G23"/>
  <c r="I23" s="1"/>
  <c r="G22"/>
  <c r="F22"/>
  <c r="I22" s="1"/>
  <c r="G21"/>
  <c r="F21"/>
  <c r="I21" s="1"/>
  <c r="G20"/>
  <c r="F20"/>
  <c r="I20" s="1"/>
  <c r="G19"/>
  <c r="F19"/>
  <c r="I19" s="1"/>
  <c r="G18"/>
  <c r="F18"/>
  <c r="I18" s="1"/>
  <c r="I17"/>
  <c r="G17"/>
  <c r="F17"/>
  <c r="G16"/>
  <c r="F16"/>
  <c r="I16" s="1"/>
  <c r="G15"/>
  <c r="F15"/>
  <c r="I15" s="1"/>
  <c r="G14"/>
  <c r="F14"/>
  <c r="I14" s="1"/>
  <c r="I13"/>
  <c r="G13"/>
  <c r="F13"/>
  <c r="G12"/>
  <c r="F12"/>
  <c r="I12" s="1"/>
  <c r="I11"/>
  <c r="G11"/>
  <c r="I10"/>
  <c r="G10"/>
  <c r="G9"/>
  <c r="F9"/>
  <c r="I9" s="1"/>
  <c r="G8"/>
  <c r="F8"/>
  <c r="I8" s="1"/>
  <c r="I7"/>
  <c r="G7"/>
  <c r="F7"/>
  <c r="G6"/>
  <c r="F6"/>
  <c r="I6" s="1"/>
  <c r="G5"/>
  <c r="F5"/>
  <c r="I5" s="1"/>
  <c r="G4"/>
  <c r="F4"/>
  <c r="I4" s="1"/>
  <c r="I3"/>
  <c r="G3"/>
  <c r="F3"/>
  <c r="G2"/>
  <c r="G80" s="1"/>
  <c r="F2"/>
  <c r="F80" s="1"/>
  <c r="D80" i="21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F67"/>
  <c r="I67" s="1"/>
  <c r="G66"/>
  <c r="F66"/>
  <c r="I66" s="1"/>
  <c r="G65"/>
  <c r="F65"/>
  <c r="I65" s="1"/>
  <c r="G64"/>
  <c r="F64"/>
  <c r="I64" s="1"/>
  <c r="G63"/>
  <c r="F63"/>
  <c r="I63" s="1"/>
  <c r="G62"/>
  <c r="F62"/>
  <c r="I62" s="1"/>
  <c r="G61"/>
  <c r="F61"/>
  <c r="I61" s="1"/>
  <c r="G60"/>
  <c r="F60"/>
  <c r="I60" s="1"/>
  <c r="G59"/>
  <c r="F59"/>
  <c r="I59" s="1"/>
  <c r="G58"/>
  <c r="F58"/>
  <c r="I58" s="1"/>
  <c r="G57"/>
  <c r="F57"/>
  <c r="I57" s="1"/>
  <c r="G56"/>
  <c r="F56"/>
  <c r="I56" s="1"/>
  <c r="G55"/>
  <c r="F55"/>
  <c r="I55" s="1"/>
  <c r="G54"/>
  <c r="F54"/>
  <c r="I54" s="1"/>
  <c r="G53"/>
  <c r="F53"/>
  <c r="I53" s="1"/>
  <c r="G52"/>
  <c r="F52"/>
  <c r="I52" s="1"/>
  <c r="G51"/>
  <c r="F51"/>
  <c r="I51" s="1"/>
  <c r="I50"/>
  <c r="G50"/>
  <c r="F50"/>
  <c r="G49"/>
  <c r="F49"/>
  <c r="I49" s="1"/>
  <c r="G48"/>
  <c r="F48"/>
  <c r="I48" s="1"/>
  <c r="G47"/>
  <c r="F47"/>
  <c r="I47" s="1"/>
  <c r="G46"/>
  <c r="F46"/>
  <c r="I46" s="1"/>
  <c r="G45"/>
  <c r="F45"/>
  <c r="I45" s="1"/>
  <c r="G44"/>
  <c r="F44"/>
  <c r="I44" s="1"/>
  <c r="G43"/>
  <c r="F43"/>
  <c r="I43" s="1"/>
  <c r="G42"/>
  <c r="F42"/>
  <c r="I42" s="1"/>
  <c r="G41"/>
  <c r="F41"/>
  <c r="I41" s="1"/>
  <c r="G40"/>
  <c r="F40"/>
  <c r="I40" s="1"/>
  <c r="G39"/>
  <c r="F39"/>
  <c r="I39" s="1"/>
  <c r="G38"/>
  <c r="F38"/>
  <c r="I38" s="1"/>
  <c r="G37"/>
  <c r="F37"/>
  <c r="I37" s="1"/>
  <c r="G36"/>
  <c r="F36"/>
  <c r="I36" s="1"/>
  <c r="G35"/>
  <c r="F35"/>
  <c r="I35" s="1"/>
  <c r="G34"/>
  <c r="F34"/>
  <c r="I34" s="1"/>
  <c r="G33"/>
  <c r="F33"/>
  <c r="I33" s="1"/>
  <c r="G32"/>
  <c r="F32"/>
  <c r="I32" s="1"/>
  <c r="G31"/>
  <c r="F31"/>
  <c r="I31" s="1"/>
  <c r="G30"/>
  <c r="F30"/>
  <c r="I30" s="1"/>
  <c r="G29"/>
  <c r="F29"/>
  <c r="I29" s="1"/>
  <c r="G28"/>
  <c r="F28"/>
  <c r="I28" s="1"/>
  <c r="G27"/>
  <c r="F27"/>
  <c r="I27" s="1"/>
  <c r="G26"/>
  <c r="F26"/>
  <c r="I26" s="1"/>
  <c r="G25"/>
  <c r="F25"/>
  <c r="I25" s="1"/>
  <c r="G24"/>
  <c r="F24"/>
  <c r="I24" s="1"/>
  <c r="G23"/>
  <c r="I23" s="1"/>
  <c r="G22"/>
  <c r="F22"/>
  <c r="I22" s="1"/>
  <c r="I21"/>
  <c r="G21"/>
  <c r="F21"/>
  <c r="G20"/>
  <c r="F20"/>
  <c r="I20" s="1"/>
  <c r="G19"/>
  <c r="F19"/>
  <c r="I19" s="1"/>
  <c r="G18"/>
  <c r="F18"/>
  <c r="I18" s="1"/>
  <c r="G17"/>
  <c r="F17"/>
  <c r="I17" s="1"/>
  <c r="G16"/>
  <c r="F16"/>
  <c r="I16" s="1"/>
  <c r="G15"/>
  <c r="F15"/>
  <c r="G14"/>
  <c r="F14"/>
  <c r="G13"/>
  <c r="F13"/>
  <c r="G12"/>
  <c r="F12"/>
  <c r="G11"/>
  <c r="I11" s="1"/>
  <c r="G10"/>
  <c r="I10" s="1"/>
  <c r="G9"/>
  <c r="F9"/>
  <c r="G8"/>
  <c r="F8"/>
  <c r="G7"/>
  <c r="I7" s="1"/>
  <c r="F7"/>
  <c r="G6"/>
  <c r="F6"/>
  <c r="G5"/>
  <c r="F5"/>
  <c r="G4"/>
  <c r="F4"/>
  <c r="I4" s="1"/>
  <c r="I3"/>
  <c r="G3"/>
  <c r="F3"/>
  <c r="G2"/>
  <c r="F2"/>
  <c r="D80" i="20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I23" s="1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I11" s="1"/>
  <c r="G10"/>
  <c r="G9"/>
  <c r="F9"/>
  <c r="G8"/>
  <c r="F8"/>
  <c r="G7"/>
  <c r="F7"/>
  <c r="G6"/>
  <c r="F6"/>
  <c r="G5"/>
  <c r="F5"/>
  <c r="G4"/>
  <c r="F4"/>
  <c r="G3"/>
  <c r="F3"/>
  <c r="G2"/>
  <c r="F2"/>
  <c r="I75" i="19"/>
  <c r="G73"/>
  <c r="F73"/>
  <c r="G72"/>
  <c r="F72"/>
  <c r="G71"/>
  <c r="F71"/>
  <c r="G70"/>
  <c r="F70"/>
  <c r="G69"/>
  <c r="I69" s="1"/>
  <c r="F69"/>
  <c r="G68"/>
  <c r="F68"/>
  <c r="G67"/>
  <c r="F67"/>
  <c r="G66"/>
  <c r="F66"/>
  <c r="G65"/>
  <c r="I65" s="1"/>
  <c r="F65"/>
  <c r="G64"/>
  <c r="F64"/>
  <c r="G63"/>
  <c r="F63"/>
  <c r="G62"/>
  <c r="F62"/>
  <c r="G61"/>
  <c r="F61"/>
  <c r="G60"/>
  <c r="F60"/>
  <c r="G59"/>
  <c r="F59"/>
  <c r="G58"/>
  <c r="F58"/>
  <c r="G56"/>
  <c r="F56"/>
  <c r="G55"/>
  <c r="F55"/>
  <c r="G54"/>
  <c r="F54"/>
  <c r="G53"/>
  <c r="F53"/>
  <c r="G52"/>
  <c r="F52"/>
  <c r="G51"/>
  <c r="F51"/>
  <c r="G50"/>
  <c r="I50" s="1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I23" s="1"/>
  <c r="G22"/>
  <c r="F22"/>
  <c r="G21"/>
  <c r="F21"/>
  <c r="G20"/>
  <c r="F20"/>
  <c r="G19"/>
  <c r="F19"/>
  <c r="G18"/>
  <c r="F18"/>
  <c r="G17"/>
  <c r="F17"/>
  <c r="G16"/>
  <c r="F16"/>
  <c r="G15"/>
  <c r="F15"/>
  <c r="G14"/>
  <c r="G13"/>
  <c r="F13"/>
  <c r="G12"/>
  <c r="F12"/>
  <c r="G11"/>
  <c r="I11" s="1"/>
  <c r="G10"/>
  <c r="I10" s="1"/>
  <c r="G9"/>
  <c r="F9"/>
  <c r="G8"/>
  <c r="F8"/>
  <c r="G7"/>
  <c r="F7"/>
  <c r="G6"/>
  <c r="F6"/>
  <c r="G5"/>
  <c r="F5"/>
  <c r="G4"/>
  <c r="F4"/>
  <c r="G3"/>
  <c r="F3"/>
  <c r="G2"/>
  <c r="F2"/>
  <c r="D80" i="18"/>
  <c r="G75"/>
  <c r="F75"/>
  <c r="I75" s="1"/>
  <c r="I74"/>
  <c r="G74"/>
  <c r="F74"/>
  <c r="G73"/>
  <c r="F73"/>
  <c r="I73" s="1"/>
  <c r="G72"/>
  <c r="F72"/>
  <c r="I72" s="1"/>
  <c r="G71"/>
  <c r="I71" s="1"/>
  <c r="F71"/>
  <c r="I70"/>
  <c r="G70"/>
  <c r="F70"/>
  <c r="G69"/>
  <c r="F69"/>
  <c r="I69" s="1"/>
  <c r="G68"/>
  <c r="F68"/>
  <c r="I68" s="1"/>
  <c r="G67"/>
  <c r="F67"/>
  <c r="I67" s="1"/>
  <c r="I66"/>
  <c r="G66"/>
  <c r="F66"/>
  <c r="G65"/>
  <c r="F65"/>
  <c r="I65" s="1"/>
  <c r="G64"/>
  <c r="F64"/>
  <c r="I64" s="1"/>
  <c r="G63"/>
  <c r="F63"/>
  <c r="I63" s="1"/>
  <c r="G62"/>
  <c r="F62"/>
  <c r="I62" s="1"/>
  <c r="G61"/>
  <c r="F61"/>
  <c r="G60"/>
  <c r="F60"/>
  <c r="G59"/>
  <c r="F59"/>
  <c r="G58"/>
  <c r="F58"/>
  <c r="G57"/>
  <c r="F57"/>
  <c r="G56"/>
  <c r="F56"/>
  <c r="G55"/>
  <c r="F55"/>
  <c r="G54"/>
  <c r="I54" s="1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I42" s="1"/>
  <c r="F42"/>
  <c r="G41"/>
  <c r="F41"/>
  <c r="I41" s="1"/>
  <c r="G40"/>
  <c r="F40"/>
  <c r="G39"/>
  <c r="F39"/>
  <c r="G38"/>
  <c r="I38" s="1"/>
  <c r="F38"/>
  <c r="G37"/>
  <c r="F37"/>
  <c r="G36"/>
  <c r="F36"/>
  <c r="G35"/>
  <c r="F35"/>
  <c r="G34"/>
  <c r="F34"/>
  <c r="G33"/>
  <c r="G32"/>
  <c r="F32"/>
  <c r="G31"/>
  <c r="F31"/>
  <c r="G30"/>
  <c r="I30" s="1"/>
  <c r="F30"/>
  <c r="G29"/>
  <c r="F29"/>
  <c r="G28"/>
  <c r="F28"/>
  <c r="I28" s="1"/>
  <c r="G27"/>
  <c r="F27"/>
  <c r="G26"/>
  <c r="F26"/>
  <c r="I26" s="1"/>
  <c r="G25"/>
  <c r="F25"/>
  <c r="G24"/>
  <c r="F24"/>
  <c r="G23"/>
  <c r="I23" s="1"/>
  <c r="G22"/>
  <c r="F22"/>
  <c r="G21"/>
  <c r="F21"/>
  <c r="G20"/>
  <c r="F20"/>
  <c r="G19"/>
  <c r="I19" s="1"/>
  <c r="F19"/>
  <c r="G18"/>
  <c r="F18"/>
  <c r="G17"/>
  <c r="F17"/>
  <c r="G16"/>
  <c r="F16"/>
  <c r="G15"/>
  <c r="F15"/>
  <c r="G14"/>
  <c r="F14"/>
  <c r="G13"/>
  <c r="F13"/>
  <c r="G12"/>
  <c r="F12"/>
  <c r="G11"/>
  <c r="I11" s="1"/>
  <c r="G10"/>
  <c r="I10" s="1"/>
  <c r="G9"/>
  <c r="F9"/>
  <c r="G8"/>
  <c r="G7"/>
  <c r="F7"/>
  <c r="G6"/>
  <c r="F6"/>
  <c r="G5"/>
  <c r="F5"/>
  <c r="G4"/>
  <c r="F4"/>
  <c r="G3"/>
  <c r="F3"/>
  <c r="G2"/>
  <c r="F2"/>
  <c r="D80" i="17"/>
  <c r="G75"/>
  <c r="F75"/>
  <c r="I75" s="1"/>
  <c r="G74"/>
  <c r="F74"/>
  <c r="I74" s="1"/>
  <c r="G73"/>
  <c r="F73"/>
  <c r="G72"/>
  <c r="F72"/>
  <c r="G71"/>
  <c r="F71"/>
  <c r="G70"/>
  <c r="G69"/>
  <c r="I69" s="1"/>
  <c r="F69"/>
  <c r="G68"/>
  <c r="F68"/>
  <c r="G67"/>
  <c r="F67"/>
  <c r="G66"/>
  <c r="G65"/>
  <c r="F65"/>
  <c r="I65" s="1"/>
  <c r="G64"/>
  <c r="F64"/>
  <c r="G63"/>
  <c r="F63"/>
  <c r="G62"/>
  <c r="I62" s="1"/>
  <c r="F62"/>
  <c r="G61"/>
  <c r="F61"/>
  <c r="G60"/>
  <c r="F60"/>
  <c r="G59"/>
  <c r="F59"/>
  <c r="G58"/>
  <c r="F58"/>
  <c r="I58" s="1"/>
  <c r="G57"/>
  <c r="F57"/>
  <c r="I57" s="1"/>
  <c r="G56"/>
  <c r="F56"/>
  <c r="G55"/>
  <c r="F55"/>
  <c r="G54"/>
  <c r="F54"/>
  <c r="I53"/>
  <c r="G53"/>
  <c r="F53"/>
  <c r="G52"/>
  <c r="F52"/>
  <c r="G51"/>
  <c r="F51"/>
  <c r="G50"/>
  <c r="F50"/>
  <c r="G49"/>
  <c r="F49"/>
  <c r="I49" s="1"/>
  <c r="G48"/>
  <c r="F48"/>
  <c r="G47"/>
  <c r="F47"/>
  <c r="I47" s="1"/>
  <c r="G46"/>
  <c r="F46"/>
  <c r="I46" s="1"/>
  <c r="G45"/>
  <c r="I45" s="1"/>
  <c r="F45"/>
  <c r="G44"/>
  <c r="F44"/>
  <c r="G43"/>
  <c r="F43"/>
  <c r="G42"/>
  <c r="I42" s="1"/>
  <c r="F42"/>
  <c r="G41"/>
  <c r="F41"/>
  <c r="I41" s="1"/>
  <c r="G40"/>
  <c r="F40"/>
  <c r="G39"/>
  <c r="F39"/>
  <c r="G38"/>
  <c r="F38"/>
  <c r="I38" s="1"/>
  <c r="G37"/>
  <c r="F37"/>
  <c r="G36"/>
  <c r="F36"/>
  <c r="G35"/>
  <c r="F35"/>
  <c r="G34"/>
  <c r="F34"/>
  <c r="I34" s="1"/>
  <c r="G33"/>
  <c r="F33"/>
  <c r="G32"/>
  <c r="F32"/>
  <c r="G31"/>
  <c r="F31"/>
  <c r="G30"/>
  <c r="F30"/>
  <c r="G29"/>
  <c r="F29"/>
  <c r="G28"/>
  <c r="F28"/>
  <c r="G27"/>
  <c r="F27"/>
  <c r="G26"/>
  <c r="I26" s="1"/>
  <c r="F26"/>
  <c r="G25"/>
  <c r="F25"/>
  <c r="G24"/>
  <c r="F24"/>
  <c r="G23"/>
  <c r="I23" s="1"/>
  <c r="G21"/>
  <c r="F21"/>
  <c r="G20"/>
  <c r="F20"/>
  <c r="G19"/>
  <c r="F19"/>
  <c r="I19" s="1"/>
  <c r="G18"/>
  <c r="I18" s="1"/>
  <c r="F18"/>
  <c r="G17"/>
  <c r="F17"/>
  <c r="G16"/>
  <c r="F16"/>
  <c r="G15"/>
  <c r="F15"/>
  <c r="I15" s="1"/>
  <c r="G14"/>
  <c r="I14" s="1"/>
  <c r="F14"/>
  <c r="G13"/>
  <c r="F13"/>
  <c r="G12"/>
  <c r="F12"/>
  <c r="G11"/>
  <c r="I11" s="1"/>
  <c r="G10"/>
  <c r="I10" s="1"/>
  <c r="G9"/>
  <c r="F9"/>
  <c r="G8"/>
  <c r="I8" s="1"/>
  <c r="F8"/>
  <c r="G7"/>
  <c r="F7"/>
  <c r="G6"/>
  <c r="F6"/>
  <c r="G5"/>
  <c r="F5"/>
  <c r="G4"/>
  <c r="F4"/>
  <c r="I4" s="1"/>
  <c r="G3"/>
  <c r="F3"/>
  <c r="G2"/>
  <c r="F2"/>
  <c r="D80" i="16"/>
  <c r="G75"/>
  <c r="F75"/>
  <c r="I75" s="1"/>
  <c r="G74"/>
  <c r="F74"/>
  <c r="I74" s="1"/>
  <c r="G73"/>
  <c r="F73"/>
  <c r="I73" s="1"/>
  <c r="I72"/>
  <c r="G72"/>
  <c r="F72"/>
  <c r="G71"/>
  <c r="I71" s="1"/>
  <c r="F71"/>
  <c r="G70"/>
  <c r="F70"/>
  <c r="I70" s="1"/>
  <c r="G69"/>
  <c r="F69"/>
  <c r="I69" s="1"/>
  <c r="I68"/>
  <c r="G68"/>
  <c r="F68"/>
  <c r="G67"/>
  <c r="F67"/>
  <c r="I67" s="1"/>
  <c r="G66"/>
  <c r="F66"/>
  <c r="I66" s="1"/>
  <c r="G65"/>
  <c r="F65"/>
  <c r="I65" s="1"/>
  <c r="I64"/>
  <c r="G64"/>
  <c r="F64"/>
  <c r="G63"/>
  <c r="F63"/>
  <c r="I63" s="1"/>
  <c r="G62"/>
  <c r="F62"/>
  <c r="I62" s="1"/>
  <c r="G61"/>
  <c r="F61"/>
  <c r="I61" s="1"/>
  <c r="I60"/>
  <c r="G60"/>
  <c r="F60"/>
  <c r="G59"/>
  <c r="F59"/>
  <c r="I59" s="1"/>
  <c r="G58"/>
  <c r="F58"/>
  <c r="I58" s="1"/>
  <c r="G57"/>
  <c r="F57"/>
  <c r="I57" s="1"/>
  <c r="G56"/>
  <c r="F56"/>
  <c r="G55"/>
  <c r="F55"/>
  <c r="G54"/>
  <c r="F54"/>
  <c r="G53"/>
  <c r="F53"/>
  <c r="G52"/>
  <c r="F52"/>
  <c r="G51"/>
  <c r="F51"/>
  <c r="G50"/>
  <c r="F50"/>
  <c r="G49"/>
  <c r="F49"/>
  <c r="G48"/>
  <c r="I48" s="1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I35" s="1"/>
  <c r="G34"/>
  <c r="F34"/>
  <c r="G33"/>
  <c r="F33"/>
  <c r="G32"/>
  <c r="F32"/>
  <c r="I32" s="1"/>
  <c r="G31"/>
  <c r="F31"/>
  <c r="G30"/>
  <c r="F30"/>
  <c r="G29"/>
  <c r="F29"/>
  <c r="G28"/>
  <c r="F28"/>
  <c r="G27"/>
  <c r="F27"/>
  <c r="G26"/>
  <c r="F26"/>
  <c r="G25"/>
  <c r="F25"/>
  <c r="G24"/>
  <c r="I24" s="1"/>
  <c r="F24"/>
  <c r="G23"/>
  <c r="I23" s="1"/>
  <c r="G22"/>
  <c r="F22"/>
  <c r="G21"/>
  <c r="F21"/>
  <c r="G20"/>
  <c r="F20"/>
  <c r="G19"/>
  <c r="F19"/>
  <c r="G18"/>
  <c r="F18"/>
  <c r="G17"/>
  <c r="F17"/>
  <c r="G16"/>
  <c r="F16"/>
  <c r="G15"/>
  <c r="F15"/>
  <c r="G14"/>
  <c r="G13"/>
  <c r="F13"/>
  <c r="G12"/>
  <c r="F12"/>
  <c r="G11"/>
  <c r="I11" s="1"/>
  <c r="I10"/>
  <c r="G10"/>
  <c r="G9"/>
  <c r="F9"/>
  <c r="G8"/>
  <c r="F8"/>
  <c r="G7"/>
  <c r="I7" s="1"/>
  <c r="F7"/>
  <c r="G6"/>
  <c r="F6"/>
  <c r="G5"/>
  <c r="F5"/>
  <c r="G4"/>
  <c r="F4"/>
  <c r="G3"/>
  <c r="F3"/>
  <c r="I3" s="1"/>
  <c r="G2"/>
  <c r="F2"/>
  <c r="I71" i="20" l="1"/>
  <c r="I66"/>
  <c r="I70"/>
  <c r="I74"/>
  <c r="I15" i="21"/>
  <c r="I14"/>
  <c r="I13"/>
  <c r="I12"/>
  <c r="I9"/>
  <c r="I8"/>
  <c r="I6"/>
  <c r="I5"/>
  <c r="F80"/>
  <c r="G80"/>
  <c r="I26" i="20"/>
  <c r="I60"/>
  <c r="I62"/>
  <c r="I69"/>
  <c r="I9"/>
  <c r="I14"/>
  <c r="I15"/>
  <c r="I42"/>
  <c r="I32"/>
  <c r="I63"/>
  <c r="I65"/>
  <c r="I72"/>
  <c r="I43"/>
  <c r="I59"/>
  <c r="I61"/>
  <c r="I68"/>
  <c r="I75"/>
  <c r="I29"/>
  <c r="I46"/>
  <c r="I58"/>
  <c r="I64"/>
  <c r="I67"/>
  <c r="I73"/>
  <c r="I57"/>
  <c r="I56"/>
  <c r="I55"/>
  <c r="I54"/>
  <c r="I53"/>
  <c r="I52"/>
  <c r="I51"/>
  <c r="I50"/>
  <c r="I49"/>
  <c r="I48"/>
  <c r="I47"/>
  <c r="I45"/>
  <c r="I44"/>
  <c r="I41"/>
  <c r="I40"/>
  <c r="I39"/>
  <c r="I38"/>
  <c r="I37"/>
  <c r="I36"/>
  <c r="I35"/>
  <c r="I34"/>
  <c r="I33"/>
  <c r="I31"/>
  <c r="I30"/>
  <c r="I28"/>
  <c r="I27"/>
  <c r="I17" i="19"/>
  <c r="G80"/>
  <c r="I58"/>
  <c r="I3"/>
  <c r="I5"/>
  <c r="I9"/>
  <c r="I62"/>
  <c r="I66"/>
  <c r="I70"/>
  <c r="F80"/>
  <c r="I4"/>
  <c r="I26"/>
  <c r="I28"/>
  <c r="I40"/>
  <c r="I42"/>
  <c r="I25" i="20"/>
  <c r="I24"/>
  <c r="I22"/>
  <c r="I21"/>
  <c r="I20"/>
  <c r="I19"/>
  <c r="I18"/>
  <c r="I17"/>
  <c r="I16"/>
  <c r="I13"/>
  <c r="I12"/>
  <c r="I8"/>
  <c r="I7"/>
  <c r="I6"/>
  <c r="I5"/>
  <c r="F80"/>
  <c r="I4"/>
  <c r="I3"/>
  <c r="G80"/>
  <c r="I73" i="19"/>
  <c r="I72"/>
  <c r="I71"/>
  <c r="I68"/>
  <c r="I67"/>
  <c r="I64"/>
  <c r="I63"/>
  <c r="I61"/>
  <c r="I60"/>
  <c r="I59"/>
  <c r="I56"/>
  <c r="I55"/>
  <c r="I54"/>
  <c r="I53"/>
  <c r="I52"/>
  <c r="I51"/>
  <c r="I49"/>
  <c r="I48"/>
  <c r="I47"/>
  <c r="I46"/>
  <c r="I45"/>
  <c r="I44"/>
  <c r="I43"/>
  <c r="I41"/>
  <c r="I39"/>
  <c r="I38"/>
  <c r="I37"/>
  <c r="I36"/>
  <c r="I35"/>
  <c r="I34"/>
  <c r="I32"/>
  <c r="I33"/>
  <c r="I31"/>
  <c r="I30"/>
  <c r="I29"/>
  <c r="I27"/>
  <c r="I25"/>
  <c r="I24"/>
  <c r="I22"/>
  <c r="I21"/>
  <c r="I20"/>
  <c r="I19"/>
  <c r="I18"/>
  <c r="I16"/>
  <c r="I15"/>
  <c r="I14"/>
  <c r="I13"/>
  <c r="I12"/>
  <c r="I8"/>
  <c r="I7"/>
  <c r="I6"/>
  <c r="I61" i="18"/>
  <c r="I60"/>
  <c r="I59"/>
  <c r="I58"/>
  <c r="I57"/>
  <c r="I56"/>
  <c r="I55"/>
  <c r="I53"/>
  <c r="I52"/>
  <c r="I51"/>
  <c r="I50"/>
  <c r="I49"/>
  <c r="I48"/>
  <c r="I47"/>
  <c r="I46"/>
  <c r="I45"/>
  <c r="I44"/>
  <c r="I43"/>
  <c r="I40"/>
  <c r="I39"/>
  <c r="I37"/>
  <c r="I36"/>
  <c r="I35"/>
  <c r="I34"/>
  <c r="I33"/>
  <c r="I32"/>
  <c r="I31"/>
  <c r="I29"/>
  <c r="I27"/>
  <c r="I25"/>
  <c r="I24"/>
  <c r="I22"/>
  <c r="I21"/>
  <c r="I20"/>
  <c r="I18"/>
  <c r="I17"/>
  <c r="I16"/>
  <c r="I15"/>
  <c r="I14"/>
  <c r="I13"/>
  <c r="I12"/>
  <c r="I9"/>
  <c r="I7"/>
  <c r="I6"/>
  <c r="F80"/>
  <c r="I5"/>
  <c r="I4"/>
  <c r="I3"/>
  <c r="G80"/>
  <c r="I73" i="17"/>
  <c r="I72"/>
  <c r="I71"/>
  <c r="I68"/>
  <c r="I67"/>
  <c r="I66"/>
  <c r="I64"/>
  <c r="I63"/>
  <c r="I61"/>
  <c r="I60"/>
  <c r="I59"/>
  <c r="I56"/>
  <c r="I55"/>
  <c r="I54"/>
  <c r="I52"/>
  <c r="I51"/>
  <c r="I50"/>
  <c r="I48"/>
  <c r="I44"/>
  <c r="I43"/>
  <c r="I40"/>
  <c r="I39"/>
  <c r="I37"/>
  <c r="I36"/>
  <c r="I35"/>
  <c r="I33"/>
  <c r="I32"/>
  <c r="I30"/>
  <c r="I31"/>
  <c r="I29"/>
  <c r="I28"/>
  <c r="I27"/>
  <c r="I25"/>
  <c r="I24"/>
  <c r="I22"/>
  <c r="I21"/>
  <c r="I20"/>
  <c r="I17"/>
  <c r="I16"/>
  <c r="I13"/>
  <c r="I12"/>
  <c r="I9"/>
  <c r="I7"/>
  <c r="I6"/>
  <c r="I5"/>
  <c r="G80"/>
  <c r="F80"/>
  <c r="I3"/>
  <c r="I56" i="16"/>
  <c r="I55"/>
  <c r="I54"/>
  <c r="I53"/>
  <c r="I52"/>
  <c r="I51"/>
  <c r="I50"/>
  <c r="I49"/>
  <c r="I47"/>
  <c r="I46"/>
  <c r="I45"/>
  <c r="I44"/>
  <c r="I43"/>
  <c r="I42"/>
  <c r="I40"/>
  <c r="I41"/>
  <c r="I39"/>
  <c r="I38"/>
  <c r="I37"/>
  <c r="I36"/>
  <c r="I34"/>
  <c r="I33"/>
  <c r="I31"/>
  <c r="I30"/>
  <c r="I29"/>
  <c r="I28"/>
  <c r="I27"/>
  <c r="I26"/>
  <c r="I25"/>
  <c r="I22"/>
  <c r="I21"/>
  <c r="I20"/>
  <c r="I19"/>
  <c r="I18"/>
  <c r="I17"/>
  <c r="I16"/>
  <c r="I15"/>
  <c r="I13"/>
  <c r="I12"/>
  <c r="I9"/>
  <c r="I8"/>
  <c r="I6"/>
  <c r="I5"/>
  <c r="I4"/>
  <c r="F80"/>
  <c r="G80"/>
  <c r="I2" i="26"/>
  <c r="I80" s="1"/>
  <c r="I2" i="25"/>
  <c r="I80" s="1"/>
  <c r="I2" i="23"/>
  <c r="I80" s="1"/>
  <c r="I2" i="22"/>
  <c r="I80" s="1"/>
  <c r="I2" i="21"/>
  <c r="I2" i="20"/>
  <c r="I2" i="19"/>
  <c r="I2" i="18"/>
  <c r="I2" i="17"/>
  <c r="I2" i="16"/>
  <c r="D80" i="15"/>
  <c r="G75"/>
  <c r="F75"/>
  <c r="I75" s="1"/>
  <c r="G74"/>
  <c r="F74"/>
  <c r="I74" s="1"/>
  <c r="G73"/>
  <c r="F73"/>
  <c r="I73" s="1"/>
  <c r="G72"/>
  <c r="F72"/>
  <c r="I72" s="1"/>
  <c r="G71"/>
  <c r="I71" s="1"/>
  <c r="F71"/>
  <c r="G70"/>
  <c r="F70"/>
  <c r="I70" s="1"/>
  <c r="G69"/>
  <c r="F69"/>
  <c r="I69" s="1"/>
  <c r="G68"/>
  <c r="F68"/>
  <c r="I68" s="1"/>
  <c r="G67"/>
  <c r="F67"/>
  <c r="I67" s="1"/>
  <c r="G66"/>
  <c r="F66"/>
  <c r="I66" s="1"/>
  <c r="G65"/>
  <c r="F65"/>
  <c r="I65" s="1"/>
  <c r="G64"/>
  <c r="F64"/>
  <c r="I64" s="1"/>
  <c r="G63"/>
  <c r="F63"/>
  <c r="I63" s="1"/>
  <c r="G62"/>
  <c r="F62"/>
  <c r="I62" s="1"/>
  <c r="G61"/>
  <c r="F61"/>
  <c r="I61" s="1"/>
  <c r="G60"/>
  <c r="F60"/>
  <c r="I60" s="1"/>
  <c r="G59"/>
  <c r="F59"/>
  <c r="I59" s="1"/>
  <c r="G58"/>
  <c r="F58"/>
  <c r="I58" s="1"/>
  <c r="G57"/>
  <c r="F57"/>
  <c r="I57" s="1"/>
  <c r="G56"/>
  <c r="F56"/>
  <c r="G55"/>
  <c r="F55"/>
  <c r="G54"/>
  <c r="F54"/>
  <c r="G53"/>
  <c r="F53"/>
  <c r="G52"/>
  <c r="F52"/>
  <c r="G51"/>
  <c r="F51"/>
  <c r="G50"/>
  <c r="I50" s="1"/>
  <c r="F50"/>
  <c r="G49"/>
  <c r="I49" s="1"/>
  <c r="F49"/>
  <c r="G48"/>
  <c r="F48"/>
  <c r="G47"/>
  <c r="F47"/>
  <c r="G46"/>
  <c r="I46" s="1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I23" s="1"/>
  <c r="G22"/>
  <c r="F22"/>
  <c r="G21"/>
  <c r="F21"/>
  <c r="G20"/>
  <c r="F20"/>
  <c r="G19"/>
  <c r="F19"/>
  <c r="G18"/>
  <c r="F18"/>
  <c r="G17"/>
  <c r="F17"/>
  <c r="G16"/>
  <c r="F16"/>
  <c r="G15"/>
  <c r="I15" s="1"/>
  <c r="F15"/>
  <c r="G14"/>
  <c r="F14"/>
  <c r="G13"/>
  <c r="F13"/>
  <c r="G12"/>
  <c r="F12"/>
  <c r="G11"/>
  <c r="I11" s="1"/>
  <c r="G10"/>
  <c r="I10" s="1"/>
  <c r="G9"/>
  <c r="F9"/>
  <c r="G8"/>
  <c r="F8"/>
  <c r="G7"/>
  <c r="F7"/>
  <c r="G6"/>
  <c r="F6"/>
  <c r="G5"/>
  <c r="F5"/>
  <c r="G4"/>
  <c r="F4"/>
  <c r="G3"/>
  <c r="F3"/>
  <c r="G2"/>
  <c r="F2"/>
  <c r="I80" i="21" l="1"/>
  <c r="I80" i="19"/>
  <c r="I80" i="20"/>
  <c r="I80" i="18"/>
  <c r="I80" i="17"/>
  <c r="I80" i="16"/>
  <c r="I56" i="15"/>
  <c r="I55"/>
  <c r="I53"/>
  <c r="I20"/>
  <c r="I14"/>
  <c r="I54"/>
  <c r="I52"/>
  <c r="I45"/>
  <c r="I43"/>
  <c r="I42"/>
  <c r="I38"/>
  <c r="I36"/>
  <c r="I34"/>
  <c r="I30"/>
  <c r="I27"/>
  <c r="I26"/>
  <c r="I21"/>
  <c r="I19"/>
  <c r="I12"/>
  <c r="I9"/>
  <c r="I51"/>
  <c r="I48"/>
  <c r="I47"/>
  <c r="I44"/>
  <c r="I41"/>
  <c r="I40"/>
  <c r="I39"/>
  <c r="I37"/>
  <c r="I35"/>
  <c r="I33"/>
  <c r="I32"/>
  <c r="I31"/>
  <c r="I29"/>
  <c r="I28"/>
  <c r="I25"/>
  <c r="I24"/>
  <c r="I22"/>
  <c r="I18"/>
  <c r="I17"/>
  <c r="I16"/>
  <c r="I13"/>
  <c r="I8"/>
  <c r="I7"/>
  <c r="I6"/>
  <c r="I5"/>
  <c r="I4"/>
  <c r="G80"/>
  <c r="H7" i="27" s="1"/>
  <c r="F80" i="15"/>
  <c r="H6" i="27" s="1"/>
  <c r="I3" i="15"/>
  <c r="I2"/>
  <c r="H12" i="27" l="1"/>
  <c r="I80" i="15"/>
  <c r="M7" i="16"/>
  <c r="M6"/>
  <c r="M5"/>
  <c r="M4"/>
  <c r="N4" s="1"/>
</calcChain>
</file>

<file path=xl/comments1.xml><?xml version="1.0" encoding="utf-8"?>
<comments xmlns="http://schemas.openxmlformats.org/spreadsheetml/2006/main">
  <authors>
    <author>Usuario de Windows</author>
  </authors>
  <commentList>
    <comment ref="J63" author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NUEVA, SOBRINA DE ROSA LA DEL PULMÓN</t>
        </r>
      </text>
    </comment>
  </commentList>
</comments>
</file>

<file path=xl/sharedStrings.xml><?xml version="1.0" encoding="utf-8"?>
<sst xmlns="http://schemas.openxmlformats.org/spreadsheetml/2006/main" count="1223" uniqueCount="289">
  <si>
    <t>CLIENTE</t>
  </si>
  <si>
    <t>FECHA Y HORA</t>
  </si>
  <si>
    <t>TIEMPO</t>
  </si>
  <si>
    <t>FACTURADO</t>
  </si>
  <si>
    <t>MEDIO DE PAGO</t>
  </si>
  <si>
    <t>TARJETA</t>
  </si>
  <si>
    <t>GALLEGA</t>
  </si>
  <si>
    <t>IVA</t>
  </si>
  <si>
    <t xml:space="preserve">TPV </t>
  </si>
  <si>
    <t>LINEA</t>
  </si>
  <si>
    <t>LIQUIDO</t>
  </si>
  <si>
    <t>TPV</t>
  </si>
  <si>
    <t>GASTOS FIJOS</t>
  </si>
  <si>
    <t>ASESORÍA</t>
  </si>
  <si>
    <t>PUBLICIDAD</t>
  </si>
  <si>
    <t>AUTÓNOMOS</t>
  </si>
  <si>
    <t>GASTOS VARIABLES</t>
  </si>
  <si>
    <t>INGERESOS</t>
  </si>
  <si>
    <t>TOTALES</t>
  </si>
  <si>
    <t>DEDUCIBLES</t>
  </si>
  <si>
    <t>MONTSE</t>
  </si>
  <si>
    <t>ESTRELLA</t>
  </si>
  <si>
    <t>BIZUM</t>
  </si>
  <si>
    <t>IRENE</t>
  </si>
  <si>
    <t>COSMICA</t>
  </si>
  <si>
    <t>GENO</t>
  </si>
  <si>
    <t>MAR JESUS</t>
  </si>
  <si>
    <t>MOVIL</t>
  </si>
  <si>
    <t>ANA PEDRE</t>
  </si>
  <si>
    <t>TONY</t>
  </si>
  <si>
    <t>ISABEL</t>
  </si>
  <si>
    <t>RAQUEL</t>
  </si>
  <si>
    <t>MARGA</t>
  </si>
  <si>
    <t>MERCY</t>
  </si>
  <si>
    <t>ANGELES</t>
  </si>
  <si>
    <t>RUBY</t>
  </si>
  <si>
    <t>VANESA</t>
  </si>
  <si>
    <t>ENCARNI</t>
  </si>
  <si>
    <t>MONTSE PIE</t>
  </si>
  <si>
    <t>SANDRA</t>
  </si>
  <si>
    <t>ROSA</t>
  </si>
  <si>
    <t>MRECY</t>
  </si>
  <si>
    <t>TRINI</t>
  </si>
  <si>
    <t>CATY</t>
  </si>
  <si>
    <t>VILLACA</t>
  </si>
  <si>
    <t>EFECTIVO</t>
  </si>
  <si>
    <t>AMIGA MAR</t>
  </si>
  <si>
    <t>CRISTINA</t>
  </si>
  <si>
    <t>ESTHER</t>
  </si>
  <si>
    <t>promo sanva</t>
  </si>
  <si>
    <t>CARMEN</t>
  </si>
  <si>
    <t>ESTIBALIZ</t>
  </si>
  <si>
    <t>MARIA JOSE</t>
  </si>
  <si>
    <t>NUEVA</t>
  </si>
  <si>
    <t>INMA</t>
  </si>
  <si>
    <t>MAMEN</t>
  </si>
  <si>
    <t>shijam</t>
  </si>
  <si>
    <t>movil</t>
  </si>
  <si>
    <t>MAYTE</t>
  </si>
  <si>
    <t>LIDIA</t>
  </si>
  <si>
    <t>TRASFERENCI</t>
  </si>
  <si>
    <t>MAITE</t>
  </si>
  <si>
    <t>VILLACARR</t>
  </si>
  <si>
    <t>INGRESO BANCO</t>
  </si>
  <si>
    <t>MONTSE PI</t>
  </si>
  <si>
    <t>RIQUI</t>
  </si>
  <si>
    <t>MARTA</t>
  </si>
  <si>
    <t>MIRELLA</t>
  </si>
  <si>
    <t>SOBRINA DE ROSA LA DEL PULMON</t>
  </si>
  <si>
    <t>NUEVA: PAGINAS AMARILLAS</t>
  </si>
  <si>
    <t>NUEVA: AMIGA DE MARIA</t>
  </si>
  <si>
    <t>NUEVA: PROMO SANVA</t>
  </si>
  <si>
    <t>factura 1</t>
  </si>
  <si>
    <t>factura2</t>
  </si>
  <si>
    <t>factura 3</t>
  </si>
  <si>
    <t>factura 4</t>
  </si>
  <si>
    <t>factura5</t>
  </si>
  <si>
    <t>factura 6</t>
  </si>
  <si>
    <t>factura 7</t>
  </si>
  <si>
    <t>factura 8</t>
  </si>
  <si>
    <t>factura 9</t>
  </si>
  <si>
    <t>factura 10</t>
  </si>
  <si>
    <t>factura 11</t>
  </si>
  <si>
    <t>factura 12</t>
  </si>
  <si>
    <t>factura 13</t>
  </si>
  <si>
    <t>factura 14</t>
  </si>
  <si>
    <t>factura 15</t>
  </si>
  <si>
    <t>factura 16</t>
  </si>
  <si>
    <t>factura 17</t>
  </si>
  <si>
    <t>factura 18</t>
  </si>
  <si>
    <t>factura 19</t>
  </si>
  <si>
    <t>factura 20</t>
  </si>
  <si>
    <t>factura 21</t>
  </si>
  <si>
    <t>factura 22</t>
  </si>
  <si>
    <t>factura 23</t>
  </si>
  <si>
    <t>factura 24</t>
  </si>
  <si>
    <t>factura 25</t>
  </si>
  <si>
    <t>factura 26</t>
  </si>
  <si>
    <t>factura 27</t>
  </si>
  <si>
    <t>factura 28</t>
  </si>
  <si>
    <t>factura 29</t>
  </si>
  <si>
    <t>factura 30</t>
  </si>
  <si>
    <t>factura 31</t>
  </si>
  <si>
    <t>factura 32</t>
  </si>
  <si>
    <t>factura 33</t>
  </si>
  <si>
    <t>factura 34</t>
  </si>
  <si>
    <t>factura 35</t>
  </si>
  <si>
    <t>factura 36</t>
  </si>
  <si>
    <t>factura 37</t>
  </si>
  <si>
    <t>factura 38</t>
  </si>
  <si>
    <t>factura 39</t>
  </si>
  <si>
    <t>factura 40</t>
  </si>
  <si>
    <t>factura 41</t>
  </si>
  <si>
    <t>factura 42</t>
  </si>
  <si>
    <t>factura 43</t>
  </si>
  <si>
    <t>factura 44</t>
  </si>
  <si>
    <t>factura 45</t>
  </si>
  <si>
    <t>factura 46</t>
  </si>
  <si>
    <t>factura 47</t>
  </si>
  <si>
    <t>factura 48</t>
  </si>
  <si>
    <t>factura 49</t>
  </si>
  <si>
    <t>factura 50</t>
  </si>
  <si>
    <t>factura 51</t>
  </si>
  <si>
    <t>factura 52</t>
  </si>
  <si>
    <t>factura 53</t>
  </si>
  <si>
    <t>factura 54</t>
  </si>
  <si>
    <t>factura 55</t>
  </si>
  <si>
    <t>factura 56</t>
  </si>
  <si>
    <t>factura 57</t>
  </si>
  <si>
    <t>factura 58</t>
  </si>
  <si>
    <t>factura 59</t>
  </si>
  <si>
    <t>factura 60</t>
  </si>
  <si>
    <t>factura 61</t>
  </si>
  <si>
    <t>INGRESO BCO</t>
  </si>
  <si>
    <t xml:space="preserve">JOSEFA </t>
  </si>
  <si>
    <t>NUEVA DE HACE MUCHO QUE NO ME LLAMABA COMO 2 AÑOS</t>
  </si>
  <si>
    <t xml:space="preserve"> </t>
  </si>
  <si>
    <t>M. ANGELES</t>
  </si>
  <si>
    <t>HACIA UN AÑO Y MEDIO QUE NO ME LLAMABA</t>
  </si>
  <si>
    <t>CRISTOBAL</t>
  </si>
  <si>
    <t>HACIA 2 AÑOS QUE NO LLAMABA</t>
  </si>
  <si>
    <t>LA NUEVA QUE REPITE</t>
  </si>
  <si>
    <t>JOSE</t>
  </si>
  <si>
    <t>nuevo me lo manda una de las que venia a casa</t>
  </si>
  <si>
    <t>ALICIA</t>
  </si>
  <si>
    <t>nueva me la manda ana la de pedreña</t>
  </si>
  <si>
    <t>BEATRIZ</t>
  </si>
  <si>
    <t>nueva me la manda shijam</t>
  </si>
  <si>
    <t>sobrina de rosa la del pulmonque me repite</t>
  </si>
  <si>
    <t>MARIA JESUS</t>
  </si>
  <si>
    <t>NINES</t>
  </si>
  <si>
    <t>MONICA</t>
  </si>
  <si>
    <t>PROMO DIA DE LA MADRE</t>
  </si>
  <si>
    <t>REPITE</t>
  </si>
  <si>
    <t>CRISTOB</t>
  </si>
  <si>
    <t>ELVIRA</t>
  </si>
  <si>
    <t>TRASFERENCIA</t>
  </si>
  <si>
    <t>SUSANA</t>
  </si>
  <si>
    <t>MONTSE MA</t>
  </si>
  <si>
    <t>NUEVA ME LA MANDA RAQUEL</t>
  </si>
  <si>
    <t>MARISA CAR</t>
  </si>
  <si>
    <t>Nº LLAMADAS</t>
  </si>
  <si>
    <t xml:space="preserve">Nº LLAMADAS </t>
  </si>
  <si>
    <t>TOTAL: 55</t>
  </si>
  <si>
    <t>TOTAL: 73</t>
  </si>
  <si>
    <t>SHIJAM</t>
  </si>
  <si>
    <t>TOTAL:62</t>
  </si>
  <si>
    <t>JOSEFA</t>
  </si>
  <si>
    <t>ANA CRISTI</t>
  </si>
  <si>
    <t>portuguesa</t>
  </si>
  <si>
    <t>PILAR</t>
  </si>
  <si>
    <t>NUEVA DE FACEBOOK</t>
  </si>
  <si>
    <t>CURSO DE TAROT</t>
  </si>
  <si>
    <t>ROSARIO</t>
  </si>
  <si>
    <t>XABIER</t>
  </si>
  <si>
    <t>INGRE BCO</t>
  </si>
  <si>
    <t>ANA PEDR</t>
  </si>
  <si>
    <t>ESTIVALIZ</t>
  </si>
  <si>
    <t>MARY LUZ</t>
  </si>
  <si>
    <t>nueva paginas amarillas</t>
  </si>
  <si>
    <t>factura 62</t>
  </si>
  <si>
    <t>factura 63</t>
  </si>
  <si>
    <t>factura 64</t>
  </si>
  <si>
    <t>factura 65</t>
  </si>
  <si>
    <t>factura 66</t>
  </si>
  <si>
    <t>factura 67</t>
  </si>
  <si>
    <t>factura 68</t>
  </si>
  <si>
    <t>factura 69</t>
  </si>
  <si>
    <t>factura 70</t>
  </si>
  <si>
    <t>factura71</t>
  </si>
  <si>
    <t>factura 72</t>
  </si>
  <si>
    <t>factura 73</t>
  </si>
  <si>
    <t>PAULA</t>
  </si>
  <si>
    <t>nueva me la manda otra que vino a casa</t>
  </si>
  <si>
    <t>factura 74</t>
  </si>
  <si>
    <t>factura 75</t>
  </si>
  <si>
    <t>factura 76</t>
  </si>
  <si>
    <t>factura 77</t>
  </si>
  <si>
    <t>factura 78</t>
  </si>
  <si>
    <t>factura 79</t>
  </si>
  <si>
    <t>factura 80</t>
  </si>
  <si>
    <t>factura 81</t>
  </si>
  <si>
    <t>factura 82</t>
  </si>
  <si>
    <t>factura 83</t>
  </si>
  <si>
    <t>factura 84</t>
  </si>
  <si>
    <t>factura 85</t>
  </si>
  <si>
    <t>factura 86</t>
  </si>
  <si>
    <t>factura 87</t>
  </si>
  <si>
    <t>factura 88</t>
  </si>
  <si>
    <t>factura 89</t>
  </si>
  <si>
    <t>factura 90</t>
  </si>
  <si>
    <t>factura 91</t>
  </si>
  <si>
    <t>factura 92</t>
  </si>
  <si>
    <t>factura 93</t>
  </si>
  <si>
    <t>factura 94</t>
  </si>
  <si>
    <t>factura 95</t>
  </si>
  <si>
    <t>factura 96</t>
  </si>
  <si>
    <t>factura 97</t>
  </si>
  <si>
    <t>factura 98</t>
  </si>
  <si>
    <t>factura 99</t>
  </si>
  <si>
    <t>factura 100</t>
  </si>
  <si>
    <t>factura 101</t>
  </si>
  <si>
    <t>factura 102</t>
  </si>
  <si>
    <t>factura 103</t>
  </si>
  <si>
    <t>factura 104</t>
  </si>
  <si>
    <t>factura 105</t>
  </si>
  <si>
    <t>factura 106</t>
  </si>
  <si>
    <t>factura 107</t>
  </si>
  <si>
    <t>factura 108</t>
  </si>
  <si>
    <t>factura 109</t>
  </si>
  <si>
    <t>factura 110</t>
  </si>
  <si>
    <t>factura 111</t>
  </si>
  <si>
    <t>factura 112</t>
  </si>
  <si>
    <t>factura 113</t>
  </si>
  <si>
    <t>factura 114</t>
  </si>
  <si>
    <t>factura 115</t>
  </si>
  <si>
    <t>factura 116</t>
  </si>
  <si>
    <t>factura 117</t>
  </si>
  <si>
    <t>factura 118</t>
  </si>
  <si>
    <t>factura 119</t>
  </si>
  <si>
    <t>no me pago</t>
  </si>
  <si>
    <t>factura 120</t>
  </si>
  <si>
    <t>factura 121</t>
  </si>
  <si>
    <t>factura 122</t>
  </si>
  <si>
    <t>factura 123</t>
  </si>
  <si>
    <t>factura 124</t>
  </si>
  <si>
    <t>factura 125</t>
  </si>
  <si>
    <t>factura 126</t>
  </si>
  <si>
    <t>factura 127</t>
  </si>
  <si>
    <t>factura 128</t>
  </si>
  <si>
    <t>factura 129</t>
  </si>
  <si>
    <t>factura 130</t>
  </si>
  <si>
    <t>factura 131</t>
  </si>
  <si>
    <t>factura 132</t>
  </si>
  <si>
    <t>factura 133</t>
  </si>
  <si>
    <t>factura 134</t>
  </si>
  <si>
    <t>factura 135</t>
  </si>
  <si>
    <t>factura 136</t>
  </si>
  <si>
    <t>factura 137</t>
  </si>
  <si>
    <t>factura 138</t>
  </si>
  <si>
    <t>factura 139</t>
  </si>
  <si>
    <t>factura 140</t>
  </si>
  <si>
    <t>factura 141</t>
  </si>
  <si>
    <t>factura 142</t>
  </si>
  <si>
    <t>factura 143</t>
  </si>
  <si>
    <t>factura 144</t>
  </si>
  <si>
    <t>factura 145</t>
  </si>
  <si>
    <t>factura 146</t>
  </si>
  <si>
    <t>factura 147</t>
  </si>
  <si>
    <t>factura 148</t>
  </si>
  <si>
    <t>factura 149</t>
  </si>
  <si>
    <t>factura 150</t>
  </si>
  <si>
    <t>factura 151</t>
  </si>
  <si>
    <t>factura 152</t>
  </si>
  <si>
    <t>factura 153</t>
  </si>
  <si>
    <t>nueva me la manda Marta</t>
  </si>
  <si>
    <t>factura 154</t>
  </si>
  <si>
    <t>factura 155</t>
  </si>
  <si>
    <t>factura 156</t>
  </si>
  <si>
    <t>factura 157</t>
  </si>
  <si>
    <t>factura 158</t>
  </si>
  <si>
    <t>factura 159</t>
  </si>
  <si>
    <t>factura 160</t>
  </si>
  <si>
    <t>factura 161</t>
  </si>
  <si>
    <t>factura 162</t>
  </si>
  <si>
    <t>factura 163</t>
  </si>
  <si>
    <t>factura 164</t>
  </si>
  <si>
    <t>factura 165</t>
  </si>
  <si>
    <t>factura 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</si>
</sst>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0" borderId="0" xfId="0" applyBorder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0" fontId="0" fillId="11" borderId="0" xfId="0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1" fillId="3" borderId="0" xfId="0" applyFont="1" applyFill="1" applyBorder="1"/>
    <xf numFmtId="0" fontId="0" fillId="3" borderId="0" xfId="0" applyFill="1"/>
    <xf numFmtId="14" fontId="0" fillId="3" borderId="0" xfId="0" applyNumberFormat="1" applyFill="1"/>
    <xf numFmtId="0" fontId="0" fillId="11" borderId="0" xfId="0" applyFill="1"/>
    <xf numFmtId="0" fontId="0" fillId="3" borderId="3" xfId="0" applyFill="1" applyBorder="1"/>
    <xf numFmtId="14" fontId="0" fillId="11" borderId="0" xfId="0" applyNumberFormat="1" applyFill="1"/>
    <xf numFmtId="0" fontId="0" fillId="12" borderId="0" xfId="0" applyFill="1"/>
    <xf numFmtId="0" fontId="4" fillId="0" borderId="0" xfId="0" applyFont="1"/>
    <xf numFmtId="0" fontId="5" fillId="0" borderId="0" xfId="0" applyFont="1"/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2" fontId="0" fillId="0" borderId="0" xfId="0" applyNumberFormat="1"/>
    <xf numFmtId="0" fontId="0" fillId="13" borderId="1" xfId="0" applyFill="1" applyBorder="1"/>
    <xf numFmtId="2" fontId="0" fillId="13" borderId="1" xfId="0" applyNumberFormat="1" applyFill="1" applyBorder="1"/>
    <xf numFmtId="2" fontId="0" fillId="12" borderId="1" xfId="0" applyNumberForma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4" fillId="15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"/>
  <sheetViews>
    <sheetView workbookViewId="0">
      <pane ySplit="1" topLeftCell="A62" activePane="bottomLeft" state="frozen"/>
      <selection pane="bottomLeft" activeCell="B101" sqref="B101"/>
    </sheetView>
  </sheetViews>
  <sheetFormatPr baseColWidth="10" defaultRowHeight="15"/>
  <cols>
    <col min="1" max="1" width="11.42578125" style="13"/>
    <col min="2" max="2" width="13.7109375" style="13" bestFit="1" customWidth="1"/>
    <col min="3" max="3" width="11.42578125" style="13"/>
    <col min="4" max="4" width="11.85546875" style="13" bestFit="1" customWidth="1"/>
    <col min="5" max="5" width="15.28515625" style="13" bestFit="1" customWidth="1"/>
    <col min="6" max="6" width="14.7109375" style="13" customWidth="1"/>
    <col min="7" max="7" width="11.85546875" style="13" bestFit="1" customWidth="1"/>
    <col min="8" max="11" width="11.42578125" style="13"/>
    <col min="12" max="12" width="13.28515625" style="13" bestFit="1" customWidth="1"/>
    <col min="13" max="16384" width="11.42578125" style="13"/>
  </cols>
  <sheetData>
    <row r="1" spans="1:1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7</v>
      </c>
      <c r="G1" s="12" t="s">
        <v>8</v>
      </c>
      <c r="H1" s="12" t="s">
        <v>9</v>
      </c>
      <c r="I1" s="12" t="s">
        <v>10</v>
      </c>
    </row>
    <row r="2" spans="1:14">
      <c r="A2" s="13" t="s">
        <v>6</v>
      </c>
      <c r="B2" s="14">
        <v>44562</v>
      </c>
      <c r="C2" s="13">
        <v>55</v>
      </c>
      <c r="D2" s="13">
        <v>25</v>
      </c>
      <c r="E2" s="13" t="s">
        <v>5</v>
      </c>
      <c r="F2" s="13">
        <f>D2*0.21</f>
        <v>5.25</v>
      </c>
      <c r="G2" s="13">
        <f>IF(E2="TARJETA",D2*0.08,0)</f>
        <v>2</v>
      </c>
      <c r="H2" s="13">
        <v>1.56</v>
      </c>
      <c r="I2" s="13">
        <f>D2-F2-G2</f>
        <v>17.75</v>
      </c>
    </row>
    <row r="3" spans="1:14">
      <c r="A3" s="13" t="s">
        <v>33</v>
      </c>
      <c r="B3" s="14">
        <v>44562</v>
      </c>
      <c r="C3" s="13">
        <v>20</v>
      </c>
      <c r="D3" s="13">
        <v>15</v>
      </c>
      <c r="E3" s="13" t="s">
        <v>5</v>
      </c>
      <c r="F3" s="13">
        <f t="shared" ref="F3:F66" si="0">D3*0.21</f>
        <v>3.15</v>
      </c>
      <c r="G3" s="13">
        <f t="shared" ref="G3:G66" si="1">IF(E3="TARJETA",D3*0.08,0)</f>
        <v>1.2</v>
      </c>
      <c r="H3" s="13">
        <v>0.64</v>
      </c>
      <c r="I3" s="13">
        <f t="shared" ref="I3:I66" si="2">D3-F3-G3</f>
        <v>10.65</v>
      </c>
      <c r="L3" s="9" t="s">
        <v>162</v>
      </c>
      <c r="M3" s="30"/>
      <c r="N3" s="30" t="s">
        <v>163</v>
      </c>
    </row>
    <row r="4" spans="1:14">
      <c r="A4" s="13" t="s">
        <v>20</v>
      </c>
      <c r="B4" s="14">
        <v>44623</v>
      </c>
      <c r="C4" s="13">
        <v>55</v>
      </c>
      <c r="D4" s="13">
        <v>25</v>
      </c>
      <c r="E4" s="13" t="s">
        <v>5</v>
      </c>
      <c r="F4" s="13">
        <f t="shared" si="0"/>
        <v>5.25</v>
      </c>
      <c r="G4" s="13">
        <f t="shared" si="1"/>
        <v>2</v>
      </c>
      <c r="H4" s="13">
        <v>1.56</v>
      </c>
      <c r="I4" s="13">
        <f t="shared" si="2"/>
        <v>17.75</v>
      </c>
      <c r="L4" s="34" t="s">
        <v>6</v>
      </c>
      <c r="M4" s="30">
        <f>COUNTIF(A2:A56,"GALLEGA")</f>
        <v>19</v>
      </c>
      <c r="N4" s="38">
        <f>(M4/55)*100</f>
        <v>34.545454545454547</v>
      </c>
    </row>
    <row r="5" spans="1:14">
      <c r="A5" s="15" t="s">
        <v>21</v>
      </c>
      <c r="B5" s="16">
        <v>44564</v>
      </c>
      <c r="C5" s="15">
        <v>60</v>
      </c>
      <c r="D5" s="15">
        <v>30</v>
      </c>
      <c r="E5" s="15" t="s">
        <v>22</v>
      </c>
      <c r="F5" s="15">
        <f t="shared" si="0"/>
        <v>6.3</v>
      </c>
      <c r="G5" s="15">
        <f t="shared" si="1"/>
        <v>0</v>
      </c>
      <c r="H5" s="15"/>
      <c r="I5" s="15">
        <f t="shared" si="2"/>
        <v>23.7</v>
      </c>
      <c r="J5" s="13" t="s">
        <v>72</v>
      </c>
      <c r="L5" s="30" t="s">
        <v>33</v>
      </c>
      <c r="M5" s="30">
        <f>COUNTIF(A2:A56,"MERCY")</f>
        <v>4</v>
      </c>
      <c r="N5" s="31">
        <f t="shared" ref="N5:N16" si="3">(M5/55)*100</f>
        <v>7.2727272727272725</v>
      </c>
    </row>
    <row r="6" spans="1:14">
      <c r="A6" s="13" t="s">
        <v>6</v>
      </c>
      <c r="B6" s="14">
        <v>44623</v>
      </c>
      <c r="C6" s="13">
        <v>21</v>
      </c>
      <c r="D6" s="13">
        <v>25</v>
      </c>
      <c r="E6" s="13" t="s">
        <v>5</v>
      </c>
      <c r="F6" s="13">
        <f t="shared" si="0"/>
        <v>5.25</v>
      </c>
      <c r="G6" s="13">
        <f t="shared" si="1"/>
        <v>2</v>
      </c>
      <c r="H6" s="13">
        <v>0.65</v>
      </c>
      <c r="I6" s="13">
        <f t="shared" si="2"/>
        <v>17.75</v>
      </c>
      <c r="L6" s="32" t="s">
        <v>20</v>
      </c>
      <c r="M6" s="30">
        <f>COUNTIF(A2:A56,"MONTSE")</f>
        <v>3</v>
      </c>
      <c r="N6" s="31">
        <f t="shared" si="3"/>
        <v>5.4545454545454541</v>
      </c>
    </row>
    <row r="7" spans="1:14">
      <c r="A7" s="15" t="s">
        <v>23</v>
      </c>
      <c r="B7" s="16">
        <v>44564</v>
      </c>
      <c r="C7" s="15">
        <v>60</v>
      </c>
      <c r="D7" s="15">
        <v>25</v>
      </c>
      <c r="E7" s="15" t="s">
        <v>22</v>
      </c>
      <c r="F7" s="15">
        <f t="shared" si="0"/>
        <v>5.25</v>
      </c>
      <c r="G7" s="15">
        <f t="shared" si="1"/>
        <v>0</v>
      </c>
      <c r="H7" s="15"/>
      <c r="I7" s="15">
        <f t="shared" si="2"/>
        <v>19.75</v>
      </c>
      <c r="J7" s="13" t="s">
        <v>73</v>
      </c>
      <c r="L7" s="32" t="s">
        <v>21</v>
      </c>
      <c r="M7" s="30">
        <f>COUNTIF(A:A,"ESTRELLA")</f>
        <v>4</v>
      </c>
      <c r="N7" s="31">
        <f t="shared" si="3"/>
        <v>7.2727272727272725</v>
      </c>
    </row>
    <row r="8" spans="1:14">
      <c r="A8" s="13" t="s">
        <v>6</v>
      </c>
      <c r="B8" s="14">
        <v>44565</v>
      </c>
      <c r="C8" s="13">
        <v>55</v>
      </c>
      <c r="D8" s="13">
        <v>25</v>
      </c>
      <c r="E8" s="13" t="s">
        <v>5</v>
      </c>
      <c r="F8" s="13">
        <f t="shared" si="0"/>
        <v>5.25</v>
      </c>
      <c r="G8" s="13">
        <f t="shared" si="1"/>
        <v>2</v>
      </c>
      <c r="H8" s="13">
        <v>1.56</v>
      </c>
      <c r="I8" s="13">
        <f t="shared" si="2"/>
        <v>17.75</v>
      </c>
      <c r="L8" s="32" t="s">
        <v>23</v>
      </c>
      <c r="M8" s="30">
        <f>COUNTIF(A:A,"IRENE")</f>
        <v>1</v>
      </c>
      <c r="N8" s="31">
        <f t="shared" si="3"/>
        <v>1.8181818181818181</v>
      </c>
    </row>
    <row r="9" spans="1:14">
      <c r="A9" s="15" t="s">
        <v>24</v>
      </c>
      <c r="B9" s="16">
        <v>44565</v>
      </c>
      <c r="C9" s="15">
        <v>30</v>
      </c>
      <c r="D9" s="15">
        <v>20</v>
      </c>
      <c r="E9" s="15" t="s">
        <v>22</v>
      </c>
      <c r="F9" s="15">
        <f t="shared" si="0"/>
        <v>4.2</v>
      </c>
      <c r="G9" s="15">
        <f t="shared" si="1"/>
        <v>0</v>
      </c>
      <c r="H9" s="15"/>
      <c r="I9" s="15">
        <f t="shared" si="2"/>
        <v>15.8</v>
      </c>
      <c r="J9" s="13" t="s">
        <v>74</v>
      </c>
      <c r="L9" s="32" t="s">
        <v>24</v>
      </c>
      <c r="M9" s="30">
        <f>COUNTIF(A:A,"COSMICA")</f>
        <v>2</v>
      </c>
      <c r="N9" s="31">
        <f t="shared" si="3"/>
        <v>3.6363636363636362</v>
      </c>
    </row>
    <row r="10" spans="1:14" s="18" customFormat="1">
      <c r="A10" s="18" t="s">
        <v>25</v>
      </c>
      <c r="B10" s="19">
        <v>44565</v>
      </c>
      <c r="C10" s="18">
        <v>20</v>
      </c>
      <c r="D10" s="18">
        <v>15</v>
      </c>
      <c r="E10" s="18" t="s">
        <v>5</v>
      </c>
      <c r="F10" s="17">
        <f t="shared" si="0"/>
        <v>3.15</v>
      </c>
      <c r="G10" s="18">
        <f t="shared" si="1"/>
        <v>1.2</v>
      </c>
      <c r="H10" s="18">
        <v>0.4</v>
      </c>
      <c r="I10" s="18">
        <f t="shared" si="2"/>
        <v>10.65</v>
      </c>
      <c r="L10" s="32" t="s">
        <v>25</v>
      </c>
      <c r="M10" s="32">
        <f>COUNTIF(A:A,"GENO")</f>
        <v>1</v>
      </c>
      <c r="N10" s="31">
        <f t="shared" si="3"/>
        <v>1.8181818181818181</v>
      </c>
    </row>
    <row r="11" spans="1:14" s="18" customFormat="1">
      <c r="A11" s="18" t="s">
        <v>26</v>
      </c>
      <c r="B11" s="19">
        <v>44565</v>
      </c>
      <c r="C11" s="18">
        <v>55</v>
      </c>
      <c r="D11" s="18">
        <v>25</v>
      </c>
      <c r="E11" s="18" t="s">
        <v>5</v>
      </c>
      <c r="F11" s="17">
        <f t="shared" si="0"/>
        <v>5.25</v>
      </c>
      <c r="G11" s="18">
        <f t="shared" si="1"/>
        <v>2</v>
      </c>
      <c r="H11" s="18" t="s">
        <v>27</v>
      </c>
      <c r="I11" s="18">
        <f t="shared" si="2"/>
        <v>17.75</v>
      </c>
      <c r="L11" s="32" t="s">
        <v>29</v>
      </c>
      <c r="M11" s="32">
        <f>COUNTIF(A:A,"TONY")</f>
        <v>3</v>
      </c>
      <c r="N11" s="31">
        <f t="shared" si="3"/>
        <v>5.4545454545454541</v>
      </c>
    </row>
    <row r="12" spans="1:14">
      <c r="A12" s="15" t="s">
        <v>28</v>
      </c>
      <c r="B12" s="16">
        <v>44565</v>
      </c>
      <c r="C12" s="15">
        <v>60</v>
      </c>
      <c r="D12" s="15">
        <v>25</v>
      </c>
      <c r="E12" s="15" t="s">
        <v>22</v>
      </c>
      <c r="F12" s="15">
        <f t="shared" si="0"/>
        <v>5.25</v>
      </c>
      <c r="G12" s="15">
        <f t="shared" si="1"/>
        <v>0</v>
      </c>
      <c r="H12" s="15"/>
      <c r="I12" s="15">
        <f t="shared" si="2"/>
        <v>19.75</v>
      </c>
      <c r="J12" s="13" t="s">
        <v>75</v>
      </c>
      <c r="L12" s="32" t="s">
        <v>30</v>
      </c>
      <c r="M12" s="30">
        <f>COUNTIF(A:A,"ISABEL")</f>
        <v>3</v>
      </c>
      <c r="N12" s="31">
        <f t="shared" si="3"/>
        <v>5.4545454545454541</v>
      </c>
    </row>
    <row r="13" spans="1:14">
      <c r="A13" s="18" t="s">
        <v>29</v>
      </c>
      <c r="B13" s="14">
        <v>44568</v>
      </c>
      <c r="C13" s="18">
        <v>60</v>
      </c>
      <c r="D13" s="18">
        <v>20</v>
      </c>
      <c r="E13" s="18" t="s">
        <v>5</v>
      </c>
      <c r="F13" s="13">
        <f t="shared" si="0"/>
        <v>4.2</v>
      </c>
      <c r="G13" s="13">
        <f t="shared" si="1"/>
        <v>1.6</v>
      </c>
      <c r="H13" s="13">
        <v>3.25</v>
      </c>
      <c r="I13" s="13">
        <f t="shared" si="2"/>
        <v>14.200000000000001</v>
      </c>
      <c r="L13" s="32" t="s">
        <v>31</v>
      </c>
      <c r="M13" s="30">
        <f>COUNTIF(A:A,"RAQUEL")</f>
        <v>2</v>
      </c>
      <c r="N13" s="31">
        <f t="shared" si="3"/>
        <v>3.6363636363636362</v>
      </c>
    </row>
    <row r="14" spans="1:14">
      <c r="A14" s="18" t="s">
        <v>6</v>
      </c>
      <c r="B14" s="14">
        <v>44568</v>
      </c>
      <c r="C14" s="18">
        <v>35</v>
      </c>
      <c r="D14" s="18">
        <v>25</v>
      </c>
      <c r="E14" s="18" t="s">
        <v>5</v>
      </c>
      <c r="F14" s="13">
        <f t="shared" si="0"/>
        <v>5.25</v>
      </c>
      <c r="G14" s="13">
        <f t="shared" si="1"/>
        <v>2</v>
      </c>
      <c r="H14" s="13">
        <v>1.01</v>
      </c>
      <c r="I14" s="13">
        <f t="shared" si="2"/>
        <v>17.75</v>
      </c>
      <c r="L14" s="32" t="s">
        <v>36</v>
      </c>
      <c r="M14" s="30">
        <f>COUNTIF(A:A,"VANESA")</f>
        <v>1</v>
      </c>
      <c r="N14" s="31">
        <f t="shared" si="3"/>
        <v>1.8181818181818181</v>
      </c>
    </row>
    <row r="15" spans="1:14">
      <c r="A15" s="15" t="s">
        <v>30</v>
      </c>
      <c r="B15" s="16">
        <v>44571</v>
      </c>
      <c r="C15" s="15">
        <v>60</v>
      </c>
      <c r="D15" s="15">
        <v>20</v>
      </c>
      <c r="E15" s="15" t="s">
        <v>22</v>
      </c>
      <c r="F15" s="15">
        <f t="shared" si="0"/>
        <v>4.2</v>
      </c>
      <c r="G15" s="15">
        <f t="shared" si="1"/>
        <v>0</v>
      </c>
      <c r="H15" s="15"/>
      <c r="I15" s="15">
        <f t="shared" si="2"/>
        <v>15.8</v>
      </c>
      <c r="J15" s="13" t="s">
        <v>76</v>
      </c>
      <c r="L15" s="32" t="s">
        <v>34</v>
      </c>
      <c r="M15" s="30">
        <f>COUNTIF(A:A,"ANGELES")</f>
        <v>1</v>
      </c>
      <c r="N15" s="31">
        <f t="shared" si="3"/>
        <v>1.8181818181818181</v>
      </c>
    </row>
    <row r="16" spans="1:14">
      <c r="A16" s="18" t="s">
        <v>31</v>
      </c>
      <c r="B16" s="14">
        <v>44571</v>
      </c>
      <c r="C16" s="18">
        <v>30</v>
      </c>
      <c r="D16" s="18">
        <v>20</v>
      </c>
      <c r="E16" s="18" t="s">
        <v>5</v>
      </c>
      <c r="F16" s="13">
        <f t="shared" si="0"/>
        <v>4.2</v>
      </c>
      <c r="G16" s="13">
        <f t="shared" si="1"/>
        <v>1.6</v>
      </c>
      <c r="H16" s="13">
        <v>0.96</v>
      </c>
      <c r="I16" s="13">
        <f t="shared" si="2"/>
        <v>14.200000000000001</v>
      </c>
      <c r="L16" s="33" t="s">
        <v>20</v>
      </c>
      <c r="M16" s="30">
        <f>COUNTIF(A:A,"MONTSE")</f>
        <v>3</v>
      </c>
      <c r="N16" s="31">
        <f t="shared" si="3"/>
        <v>5.4545454545454541</v>
      </c>
    </row>
    <row r="17" spans="1:14">
      <c r="A17" s="18" t="s">
        <v>32</v>
      </c>
      <c r="B17" s="14">
        <v>44571</v>
      </c>
      <c r="C17" s="18">
        <v>60</v>
      </c>
      <c r="D17" s="18">
        <v>25</v>
      </c>
      <c r="E17" s="18" t="s">
        <v>5</v>
      </c>
      <c r="F17" s="13">
        <f t="shared" si="0"/>
        <v>5.25</v>
      </c>
      <c r="G17" s="13">
        <f t="shared" si="1"/>
        <v>2</v>
      </c>
      <c r="H17" s="18">
        <v>0.26</v>
      </c>
      <c r="I17" s="13">
        <f t="shared" si="2"/>
        <v>17.75</v>
      </c>
      <c r="N17" s="29">
        <f>SUM(N4:N16)</f>
        <v>85.454545454545453</v>
      </c>
    </row>
    <row r="18" spans="1:14">
      <c r="A18" s="18" t="s">
        <v>6</v>
      </c>
      <c r="B18" s="14">
        <v>44571</v>
      </c>
      <c r="C18" s="18">
        <v>35</v>
      </c>
      <c r="D18" s="18">
        <v>25</v>
      </c>
      <c r="E18" s="18" t="s">
        <v>5</v>
      </c>
      <c r="F18" s="13">
        <f t="shared" si="0"/>
        <v>5.25</v>
      </c>
      <c r="G18" s="13">
        <f t="shared" si="1"/>
        <v>2</v>
      </c>
      <c r="H18" s="13" t="s">
        <v>27</v>
      </c>
      <c r="I18" s="13">
        <f t="shared" si="2"/>
        <v>17.75</v>
      </c>
    </row>
    <row r="19" spans="1:14">
      <c r="A19" s="18" t="s">
        <v>33</v>
      </c>
      <c r="B19" s="14">
        <v>44572</v>
      </c>
      <c r="C19" s="18">
        <v>20</v>
      </c>
      <c r="D19" s="18">
        <v>15</v>
      </c>
      <c r="E19" s="18" t="s">
        <v>5</v>
      </c>
      <c r="F19" s="13">
        <f t="shared" si="0"/>
        <v>3.15</v>
      </c>
      <c r="G19" s="13">
        <f t="shared" si="1"/>
        <v>1.2</v>
      </c>
      <c r="H19" s="18">
        <v>0.64</v>
      </c>
      <c r="I19" s="13">
        <f t="shared" si="2"/>
        <v>10.65</v>
      </c>
    </row>
    <row r="20" spans="1:14">
      <c r="A20" s="18" t="s">
        <v>33</v>
      </c>
      <c r="B20" s="14">
        <v>44572</v>
      </c>
      <c r="C20" s="18">
        <v>20</v>
      </c>
      <c r="D20" s="18">
        <v>15</v>
      </c>
      <c r="E20" s="18" t="s">
        <v>5</v>
      </c>
      <c r="F20" s="13">
        <f t="shared" si="0"/>
        <v>3.15</v>
      </c>
      <c r="G20" s="13">
        <f t="shared" si="1"/>
        <v>1.2</v>
      </c>
      <c r="H20" s="18">
        <v>0.64</v>
      </c>
      <c r="I20" s="13">
        <f t="shared" si="2"/>
        <v>10.65</v>
      </c>
    </row>
    <row r="21" spans="1:14">
      <c r="A21" s="18" t="s">
        <v>34</v>
      </c>
      <c r="B21" s="14">
        <v>44572</v>
      </c>
      <c r="C21" s="18">
        <v>60</v>
      </c>
      <c r="D21" s="18">
        <v>30</v>
      </c>
      <c r="E21" s="18" t="s">
        <v>5</v>
      </c>
      <c r="F21" s="13">
        <f t="shared" si="0"/>
        <v>6.3</v>
      </c>
      <c r="G21" s="13">
        <f t="shared" si="1"/>
        <v>2.4</v>
      </c>
      <c r="H21" s="18">
        <v>2.93</v>
      </c>
      <c r="I21" s="13">
        <f t="shared" si="2"/>
        <v>21.3</v>
      </c>
      <c r="L21" s="17"/>
    </row>
    <row r="22" spans="1:14">
      <c r="A22" s="18" t="s">
        <v>6</v>
      </c>
      <c r="B22" s="14">
        <v>44573</v>
      </c>
      <c r="C22" s="18">
        <v>30</v>
      </c>
      <c r="D22" s="18">
        <v>25</v>
      </c>
      <c r="E22" s="18" t="s">
        <v>5</v>
      </c>
      <c r="F22" s="13">
        <f t="shared" si="0"/>
        <v>5.25</v>
      </c>
      <c r="G22" s="13">
        <f t="shared" si="1"/>
        <v>2</v>
      </c>
      <c r="H22" s="18">
        <v>0.44</v>
      </c>
      <c r="I22" s="13">
        <f t="shared" si="2"/>
        <v>17.75</v>
      </c>
    </row>
    <row r="23" spans="1:14">
      <c r="A23" s="18" t="s">
        <v>6</v>
      </c>
      <c r="B23" s="14">
        <v>44575</v>
      </c>
      <c r="C23" s="18">
        <v>25</v>
      </c>
      <c r="D23" s="18">
        <v>25</v>
      </c>
      <c r="E23" s="17" t="s">
        <v>5</v>
      </c>
      <c r="F23" s="13">
        <v>5.25</v>
      </c>
      <c r="G23" s="13">
        <f t="shared" si="1"/>
        <v>2</v>
      </c>
      <c r="H23" s="18">
        <v>0.85</v>
      </c>
      <c r="I23" s="13">
        <f t="shared" si="2"/>
        <v>17.75</v>
      </c>
    </row>
    <row r="24" spans="1:14">
      <c r="A24" s="18" t="s">
        <v>35</v>
      </c>
      <c r="B24" s="14">
        <v>44575</v>
      </c>
      <c r="C24" s="18">
        <v>30</v>
      </c>
      <c r="D24" s="18">
        <v>20</v>
      </c>
      <c r="E24" s="18" t="s">
        <v>5</v>
      </c>
      <c r="F24" s="13">
        <f t="shared" si="0"/>
        <v>4.2</v>
      </c>
      <c r="G24" s="13">
        <f t="shared" si="1"/>
        <v>1.6</v>
      </c>
      <c r="H24" s="13" t="s">
        <v>27</v>
      </c>
      <c r="I24" s="13">
        <f t="shared" si="2"/>
        <v>14.200000000000001</v>
      </c>
    </row>
    <row r="25" spans="1:14">
      <c r="A25" s="15" t="s">
        <v>21</v>
      </c>
      <c r="B25" s="16">
        <v>44575</v>
      </c>
      <c r="C25" s="15">
        <v>60</v>
      </c>
      <c r="D25" s="15">
        <v>25</v>
      </c>
      <c r="E25" s="15" t="s">
        <v>22</v>
      </c>
      <c r="F25" s="15">
        <f t="shared" si="0"/>
        <v>5.25</v>
      </c>
      <c r="G25" s="15">
        <f t="shared" si="1"/>
        <v>0</v>
      </c>
      <c r="H25" s="15"/>
      <c r="I25" s="15">
        <f t="shared" si="2"/>
        <v>19.75</v>
      </c>
      <c r="J25" s="13" t="s">
        <v>77</v>
      </c>
    </row>
    <row r="26" spans="1:14">
      <c r="A26" s="15" t="s">
        <v>24</v>
      </c>
      <c r="B26" s="16">
        <v>44576</v>
      </c>
      <c r="C26" s="15">
        <v>60</v>
      </c>
      <c r="D26" s="15">
        <v>20</v>
      </c>
      <c r="E26" s="15" t="s">
        <v>22</v>
      </c>
      <c r="F26" s="15">
        <f t="shared" si="0"/>
        <v>4.2</v>
      </c>
      <c r="G26" s="15">
        <f t="shared" si="1"/>
        <v>0</v>
      </c>
      <c r="H26" s="15"/>
      <c r="I26" s="15">
        <f t="shared" si="2"/>
        <v>15.8</v>
      </c>
      <c r="J26" s="13" t="s">
        <v>78</v>
      </c>
      <c r="K26" s="17"/>
    </row>
    <row r="27" spans="1:14">
      <c r="A27" s="18" t="s">
        <v>29</v>
      </c>
      <c r="B27" s="14">
        <v>44577</v>
      </c>
      <c r="C27" s="18">
        <v>60</v>
      </c>
      <c r="D27" s="18">
        <v>20</v>
      </c>
      <c r="E27" s="13" t="s">
        <v>5</v>
      </c>
      <c r="F27" s="13">
        <f t="shared" si="0"/>
        <v>4.2</v>
      </c>
      <c r="G27" s="13">
        <f t="shared" si="1"/>
        <v>1.6</v>
      </c>
      <c r="H27" s="13">
        <v>1.56</v>
      </c>
      <c r="I27" s="13">
        <f t="shared" si="2"/>
        <v>14.200000000000001</v>
      </c>
    </row>
    <row r="28" spans="1:14">
      <c r="A28" s="18" t="s">
        <v>6</v>
      </c>
      <c r="B28" s="14">
        <v>44577</v>
      </c>
      <c r="C28" s="18">
        <v>35</v>
      </c>
      <c r="D28" s="18">
        <v>25</v>
      </c>
      <c r="E28" s="13" t="s">
        <v>5</v>
      </c>
      <c r="F28" s="13">
        <f t="shared" si="0"/>
        <v>5.25</v>
      </c>
      <c r="G28" s="13">
        <f t="shared" si="1"/>
        <v>2</v>
      </c>
      <c r="H28" s="13">
        <v>1.35</v>
      </c>
      <c r="I28" s="13">
        <f t="shared" si="2"/>
        <v>17.75</v>
      </c>
    </row>
    <row r="29" spans="1:14">
      <c r="A29" s="15" t="s">
        <v>33</v>
      </c>
      <c r="B29" s="16">
        <v>44578</v>
      </c>
      <c r="C29" s="15">
        <v>20</v>
      </c>
      <c r="D29" s="15">
        <v>15</v>
      </c>
      <c r="E29" s="15" t="s">
        <v>22</v>
      </c>
      <c r="F29" s="15">
        <f t="shared" si="0"/>
        <v>3.15</v>
      </c>
      <c r="G29" s="15">
        <f t="shared" si="1"/>
        <v>0</v>
      </c>
      <c r="H29" s="15" t="s">
        <v>27</v>
      </c>
      <c r="I29" s="15">
        <f t="shared" si="2"/>
        <v>11.85</v>
      </c>
      <c r="J29" s="13" t="s">
        <v>79</v>
      </c>
    </row>
    <row r="30" spans="1:14">
      <c r="A30" s="15" t="s">
        <v>36</v>
      </c>
      <c r="B30" s="16">
        <v>44578</v>
      </c>
      <c r="C30" s="15">
        <v>60</v>
      </c>
      <c r="D30" s="15">
        <v>25</v>
      </c>
      <c r="E30" s="15" t="s">
        <v>22</v>
      </c>
      <c r="F30" s="15">
        <f t="shared" si="0"/>
        <v>5.25</v>
      </c>
      <c r="G30" s="15">
        <f t="shared" si="1"/>
        <v>0</v>
      </c>
      <c r="H30" s="15"/>
      <c r="I30" s="15">
        <f t="shared" si="2"/>
        <v>19.75</v>
      </c>
      <c r="J30" s="18" t="s">
        <v>80</v>
      </c>
    </row>
    <row r="31" spans="1:14">
      <c r="A31" s="17" t="s">
        <v>6</v>
      </c>
      <c r="B31" s="14">
        <v>44578</v>
      </c>
      <c r="C31" s="17">
        <v>35</v>
      </c>
      <c r="D31" s="17">
        <v>25</v>
      </c>
      <c r="E31" s="17" t="s">
        <v>5</v>
      </c>
      <c r="F31" s="13">
        <f t="shared" si="0"/>
        <v>5.25</v>
      </c>
      <c r="G31" s="13">
        <f t="shared" si="1"/>
        <v>2</v>
      </c>
      <c r="H31" s="13" t="s">
        <v>27</v>
      </c>
      <c r="I31" s="13">
        <f t="shared" si="2"/>
        <v>17.75</v>
      </c>
      <c r="K31" s="17"/>
    </row>
    <row r="32" spans="1:14">
      <c r="A32" s="13" t="s">
        <v>6</v>
      </c>
      <c r="B32" s="14">
        <v>44579</v>
      </c>
      <c r="C32" s="13">
        <v>35</v>
      </c>
      <c r="D32" s="13">
        <v>25</v>
      </c>
      <c r="E32" s="13" t="s">
        <v>5</v>
      </c>
      <c r="F32" s="13">
        <f t="shared" si="0"/>
        <v>5.25</v>
      </c>
      <c r="G32" s="13">
        <f t="shared" si="1"/>
        <v>2</v>
      </c>
      <c r="H32" s="13">
        <v>0.56999999999999995</v>
      </c>
      <c r="I32" s="13">
        <f t="shared" si="2"/>
        <v>17.75</v>
      </c>
    </row>
    <row r="33" spans="1:14">
      <c r="A33" s="15" t="s">
        <v>37</v>
      </c>
      <c r="B33" s="16">
        <v>44579</v>
      </c>
      <c r="C33" s="15">
        <v>60</v>
      </c>
      <c r="D33" s="15">
        <v>25</v>
      </c>
      <c r="E33" s="15" t="s">
        <v>22</v>
      </c>
      <c r="F33" s="15">
        <f t="shared" si="0"/>
        <v>5.25</v>
      </c>
      <c r="G33" s="15">
        <f t="shared" si="1"/>
        <v>0</v>
      </c>
      <c r="H33" s="15" t="s">
        <v>27</v>
      </c>
      <c r="I33" s="15">
        <f t="shared" si="2"/>
        <v>19.75</v>
      </c>
      <c r="J33" s="13" t="s">
        <v>81</v>
      </c>
      <c r="K33" s="17"/>
    </row>
    <row r="34" spans="1:14">
      <c r="A34" s="17" t="s">
        <v>6</v>
      </c>
      <c r="B34" s="14">
        <v>44580</v>
      </c>
      <c r="C34" s="17">
        <v>35</v>
      </c>
      <c r="D34" s="17">
        <v>25</v>
      </c>
      <c r="E34" s="17" t="s">
        <v>5</v>
      </c>
      <c r="F34" s="13">
        <f t="shared" si="0"/>
        <v>5.25</v>
      </c>
      <c r="G34" s="13">
        <f t="shared" si="1"/>
        <v>2</v>
      </c>
      <c r="H34" s="17" t="s">
        <v>27</v>
      </c>
      <c r="I34" s="13">
        <f t="shared" si="2"/>
        <v>17.75</v>
      </c>
    </row>
    <row r="35" spans="1:14">
      <c r="A35" s="15" t="s">
        <v>30</v>
      </c>
      <c r="B35" s="16">
        <v>44580</v>
      </c>
      <c r="C35" s="15">
        <v>60</v>
      </c>
      <c r="D35" s="15">
        <v>20</v>
      </c>
      <c r="E35" s="15" t="s">
        <v>22</v>
      </c>
      <c r="F35" s="15">
        <f t="shared" si="0"/>
        <v>4.2</v>
      </c>
      <c r="G35" s="15">
        <f t="shared" si="1"/>
        <v>0</v>
      </c>
      <c r="H35" s="15"/>
      <c r="I35" s="15">
        <f t="shared" si="2"/>
        <v>15.8</v>
      </c>
      <c r="J35" s="13" t="s">
        <v>82</v>
      </c>
    </row>
    <row r="36" spans="1:14" ht="15.75">
      <c r="A36" s="15" t="s">
        <v>21</v>
      </c>
      <c r="B36" s="16">
        <v>44215</v>
      </c>
      <c r="C36" s="15">
        <v>60</v>
      </c>
      <c r="D36" s="15">
        <v>30</v>
      </c>
      <c r="E36" s="15" t="s">
        <v>22</v>
      </c>
      <c r="F36" s="20">
        <f t="shared" si="0"/>
        <v>6.3</v>
      </c>
      <c r="G36" s="15">
        <f t="shared" si="1"/>
        <v>0</v>
      </c>
      <c r="H36" s="15"/>
      <c r="I36" s="15">
        <f t="shared" si="2"/>
        <v>23.7</v>
      </c>
      <c r="J36" s="13" t="s">
        <v>83</v>
      </c>
      <c r="N36" s="17"/>
    </row>
    <row r="37" spans="1:14">
      <c r="A37" s="17" t="s">
        <v>6</v>
      </c>
      <c r="B37" s="14">
        <v>44216</v>
      </c>
      <c r="C37" s="17">
        <v>35</v>
      </c>
      <c r="D37" s="17">
        <v>25</v>
      </c>
      <c r="E37" s="17" t="s">
        <v>5</v>
      </c>
      <c r="F37" s="13">
        <f t="shared" si="0"/>
        <v>5.25</v>
      </c>
      <c r="G37" s="13">
        <f t="shared" si="1"/>
        <v>2</v>
      </c>
      <c r="H37" s="13">
        <v>0.56999999999999995</v>
      </c>
      <c r="I37" s="13">
        <f t="shared" si="2"/>
        <v>17.75</v>
      </c>
    </row>
    <row r="38" spans="1:14">
      <c r="A38" s="15" t="s">
        <v>38</v>
      </c>
      <c r="B38" s="16">
        <v>44216</v>
      </c>
      <c r="C38" s="15">
        <v>60</v>
      </c>
      <c r="D38" s="15">
        <v>20</v>
      </c>
      <c r="E38" s="15" t="s">
        <v>22</v>
      </c>
      <c r="F38" s="15">
        <f t="shared" si="0"/>
        <v>4.2</v>
      </c>
      <c r="G38" s="15">
        <f t="shared" si="1"/>
        <v>0</v>
      </c>
      <c r="H38" s="15"/>
      <c r="I38" s="15">
        <f t="shared" si="2"/>
        <v>15.8</v>
      </c>
      <c r="J38" s="18" t="s">
        <v>84</v>
      </c>
    </row>
    <row r="39" spans="1:14">
      <c r="A39" s="15" t="s">
        <v>39</v>
      </c>
      <c r="B39" s="16">
        <v>44583</v>
      </c>
      <c r="C39" s="15">
        <v>20</v>
      </c>
      <c r="D39" s="15">
        <v>15</v>
      </c>
      <c r="E39" s="15" t="s">
        <v>22</v>
      </c>
      <c r="F39" s="15">
        <f t="shared" si="0"/>
        <v>3.15</v>
      </c>
      <c r="G39" s="15">
        <f t="shared" si="1"/>
        <v>0</v>
      </c>
      <c r="H39" s="15"/>
      <c r="I39" s="15">
        <f t="shared" si="2"/>
        <v>11.85</v>
      </c>
      <c r="J39" s="18" t="s">
        <v>85</v>
      </c>
    </row>
    <row r="40" spans="1:14">
      <c r="A40" s="17" t="s">
        <v>6</v>
      </c>
      <c r="B40" s="14">
        <v>44585</v>
      </c>
      <c r="C40" s="17">
        <v>35</v>
      </c>
      <c r="D40" s="17">
        <v>25</v>
      </c>
      <c r="E40" s="17" t="s">
        <v>5</v>
      </c>
      <c r="F40" s="13">
        <f t="shared" si="0"/>
        <v>5.25</v>
      </c>
      <c r="G40" s="13">
        <f t="shared" si="1"/>
        <v>2</v>
      </c>
      <c r="H40" s="13">
        <v>0.56999999999999995</v>
      </c>
      <c r="I40" s="13">
        <f t="shared" si="2"/>
        <v>17.75</v>
      </c>
    </row>
    <row r="41" spans="1:14">
      <c r="A41" s="17" t="s">
        <v>40</v>
      </c>
      <c r="B41" s="14">
        <v>44585</v>
      </c>
      <c r="C41" s="17">
        <v>20</v>
      </c>
      <c r="D41" s="17">
        <v>15</v>
      </c>
      <c r="E41" s="17" t="s">
        <v>5</v>
      </c>
      <c r="F41" s="13">
        <f t="shared" si="0"/>
        <v>3.15</v>
      </c>
      <c r="G41" s="13">
        <f t="shared" si="1"/>
        <v>1.2</v>
      </c>
      <c r="H41" s="13">
        <v>0.56999999999999995</v>
      </c>
      <c r="I41" s="13">
        <f t="shared" si="2"/>
        <v>10.65</v>
      </c>
    </row>
    <row r="42" spans="1:14">
      <c r="A42" s="17" t="s">
        <v>40</v>
      </c>
      <c r="B42" s="14">
        <v>44585</v>
      </c>
      <c r="C42" s="17">
        <v>30</v>
      </c>
      <c r="D42" s="17">
        <v>20</v>
      </c>
      <c r="E42" s="17" t="s">
        <v>5</v>
      </c>
      <c r="F42" s="13">
        <f t="shared" si="0"/>
        <v>4.2</v>
      </c>
      <c r="G42" s="13">
        <f t="shared" si="1"/>
        <v>1.6</v>
      </c>
      <c r="H42" s="18">
        <v>1.26</v>
      </c>
      <c r="I42" s="13">
        <f t="shared" si="2"/>
        <v>14.200000000000001</v>
      </c>
    </row>
    <row r="43" spans="1:14">
      <c r="A43" s="17" t="s">
        <v>6</v>
      </c>
      <c r="B43" s="14">
        <v>44586</v>
      </c>
      <c r="C43" s="17">
        <v>35</v>
      </c>
      <c r="D43" s="17">
        <v>25</v>
      </c>
      <c r="E43" s="17" t="s">
        <v>5</v>
      </c>
      <c r="F43" s="13">
        <f t="shared" si="0"/>
        <v>5.25</v>
      </c>
      <c r="G43" s="13">
        <f t="shared" si="1"/>
        <v>2</v>
      </c>
      <c r="H43" s="18">
        <v>1.26</v>
      </c>
      <c r="I43" s="13">
        <f t="shared" si="2"/>
        <v>17.75</v>
      </c>
    </row>
    <row r="44" spans="1:14">
      <c r="A44" s="17" t="s">
        <v>20</v>
      </c>
      <c r="B44" s="14">
        <v>44586</v>
      </c>
      <c r="C44" s="17">
        <v>30</v>
      </c>
      <c r="D44" s="17">
        <v>20</v>
      </c>
      <c r="E44" s="17" t="s">
        <v>5</v>
      </c>
      <c r="F44" s="13">
        <f t="shared" si="0"/>
        <v>4.2</v>
      </c>
      <c r="G44" s="13">
        <f t="shared" si="1"/>
        <v>1.6</v>
      </c>
      <c r="H44" s="18">
        <v>1.26</v>
      </c>
      <c r="I44" s="13">
        <f t="shared" si="2"/>
        <v>14.200000000000001</v>
      </c>
    </row>
    <row r="45" spans="1:14">
      <c r="A45" s="17" t="s">
        <v>6</v>
      </c>
      <c r="B45" s="14">
        <v>44587</v>
      </c>
      <c r="C45" s="17">
        <v>30</v>
      </c>
      <c r="D45" s="17">
        <v>25</v>
      </c>
      <c r="E45" s="17" t="s">
        <v>5</v>
      </c>
      <c r="F45" s="13">
        <f t="shared" si="0"/>
        <v>5.25</v>
      </c>
      <c r="G45" s="13">
        <f t="shared" si="1"/>
        <v>2</v>
      </c>
      <c r="H45" s="18">
        <v>1.26</v>
      </c>
      <c r="I45" s="13">
        <f t="shared" si="2"/>
        <v>17.75</v>
      </c>
    </row>
    <row r="46" spans="1:14">
      <c r="A46" s="15" t="s">
        <v>30</v>
      </c>
      <c r="B46" s="16">
        <v>44587</v>
      </c>
      <c r="C46" s="15">
        <v>35</v>
      </c>
      <c r="D46" s="15">
        <v>20</v>
      </c>
      <c r="E46" s="15" t="s">
        <v>22</v>
      </c>
      <c r="F46" s="15">
        <f t="shared" si="0"/>
        <v>4.2</v>
      </c>
      <c r="G46" s="15">
        <f t="shared" si="1"/>
        <v>0</v>
      </c>
      <c r="H46" s="15"/>
      <c r="I46" s="15">
        <f t="shared" si="2"/>
        <v>15.8</v>
      </c>
      <c r="J46" s="13" t="s">
        <v>86</v>
      </c>
    </row>
    <row r="47" spans="1:14">
      <c r="A47" s="15" t="s">
        <v>20</v>
      </c>
      <c r="B47" s="16">
        <v>44588</v>
      </c>
      <c r="C47" s="15">
        <v>60</v>
      </c>
      <c r="D47" s="15">
        <v>20</v>
      </c>
      <c r="E47" s="15" t="s">
        <v>22</v>
      </c>
      <c r="F47" s="15">
        <f t="shared" si="0"/>
        <v>4.2</v>
      </c>
      <c r="G47" s="15">
        <f t="shared" si="1"/>
        <v>0</v>
      </c>
      <c r="H47" s="15"/>
      <c r="I47" s="15">
        <f t="shared" si="2"/>
        <v>15.8</v>
      </c>
      <c r="J47" s="13" t="s">
        <v>87</v>
      </c>
    </row>
    <row r="48" spans="1:14">
      <c r="A48" s="15" t="s">
        <v>21</v>
      </c>
      <c r="B48" s="16">
        <v>44588</v>
      </c>
      <c r="C48" s="15">
        <v>60</v>
      </c>
      <c r="D48" s="15">
        <v>25</v>
      </c>
      <c r="E48" s="15" t="s">
        <v>22</v>
      </c>
      <c r="F48" s="15">
        <f t="shared" si="0"/>
        <v>5.25</v>
      </c>
      <c r="G48" s="15">
        <f t="shared" si="1"/>
        <v>0</v>
      </c>
      <c r="H48" s="15"/>
      <c r="I48" s="15">
        <f t="shared" si="2"/>
        <v>19.75</v>
      </c>
      <c r="J48" s="13" t="s">
        <v>88</v>
      </c>
    </row>
    <row r="49" spans="1:10">
      <c r="A49" s="17" t="s">
        <v>6</v>
      </c>
      <c r="B49" s="14">
        <v>44588</v>
      </c>
      <c r="C49" s="17">
        <v>35</v>
      </c>
      <c r="D49" s="17">
        <v>25</v>
      </c>
      <c r="E49" s="17" t="s">
        <v>5</v>
      </c>
      <c r="F49" s="13">
        <f t="shared" si="0"/>
        <v>5.25</v>
      </c>
      <c r="G49" s="13">
        <f t="shared" si="1"/>
        <v>2</v>
      </c>
      <c r="H49" s="13">
        <v>1.26</v>
      </c>
      <c r="I49" s="13">
        <f t="shared" si="2"/>
        <v>17.75</v>
      </c>
    </row>
    <row r="50" spans="1:10">
      <c r="A50" s="17" t="s">
        <v>6</v>
      </c>
      <c r="B50" s="14">
        <v>44589</v>
      </c>
      <c r="C50" s="17">
        <v>35</v>
      </c>
      <c r="D50" s="17">
        <v>25</v>
      </c>
      <c r="E50" s="17" t="s">
        <v>5</v>
      </c>
      <c r="F50" s="13">
        <f t="shared" si="0"/>
        <v>5.25</v>
      </c>
      <c r="G50" s="13">
        <f t="shared" si="1"/>
        <v>2</v>
      </c>
      <c r="H50" s="13" t="s">
        <v>27</v>
      </c>
      <c r="I50" s="13">
        <f t="shared" si="2"/>
        <v>17.75</v>
      </c>
    </row>
    <row r="51" spans="1:10">
      <c r="A51" s="17" t="s">
        <v>6</v>
      </c>
      <c r="B51" s="14">
        <v>44591</v>
      </c>
      <c r="C51" s="17">
        <v>35</v>
      </c>
      <c r="D51" s="17">
        <v>25</v>
      </c>
      <c r="E51" s="17" t="s">
        <v>5</v>
      </c>
      <c r="F51" s="13">
        <f t="shared" si="0"/>
        <v>5.25</v>
      </c>
      <c r="G51" s="13">
        <f t="shared" si="1"/>
        <v>2</v>
      </c>
      <c r="H51" s="13" t="s">
        <v>27</v>
      </c>
      <c r="I51" s="13">
        <f t="shared" si="2"/>
        <v>17.75</v>
      </c>
    </row>
    <row r="52" spans="1:10">
      <c r="A52" s="17" t="s">
        <v>41</v>
      </c>
      <c r="B52" s="14">
        <v>44591</v>
      </c>
      <c r="C52" s="17">
        <v>30</v>
      </c>
      <c r="D52" s="17">
        <v>20</v>
      </c>
      <c r="E52" s="17" t="s">
        <v>5</v>
      </c>
      <c r="F52" s="13">
        <f t="shared" si="0"/>
        <v>4.2</v>
      </c>
      <c r="G52" s="13">
        <f t="shared" si="1"/>
        <v>1.6</v>
      </c>
      <c r="H52" s="13">
        <v>1.25</v>
      </c>
      <c r="I52" s="13">
        <f t="shared" si="2"/>
        <v>14.200000000000001</v>
      </c>
    </row>
    <row r="53" spans="1:10">
      <c r="A53" s="17" t="s">
        <v>31</v>
      </c>
      <c r="B53" s="14">
        <v>44592</v>
      </c>
      <c r="C53" s="17">
        <v>30</v>
      </c>
      <c r="D53" s="17">
        <v>20</v>
      </c>
      <c r="E53" s="17" t="s">
        <v>5</v>
      </c>
      <c r="F53" s="13">
        <f t="shared" si="0"/>
        <v>4.2</v>
      </c>
      <c r="G53" s="13">
        <f t="shared" si="1"/>
        <v>1.6</v>
      </c>
      <c r="H53" s="13">
        <v>1.1599999999999999</v>
      </c>
      <c r="I53" s="13">
        <f t="shared" si="2"/>
        <v>14.200000000000001</v>
      </c>
    </row>
    <row r="54" spans="1:10">
      <c r="A54" s="17" t="s">
        <v>6</v>
      </c>
      <c r="B54" s="14">
        <v>44592</v>
      </c>
      <c r="C54" s="17">
        <v>35</v>
      </c>
      <c r="D54" s="17">
        <v>25</v>
      </c>
      <c r="E54" s="17" t="s">
        <v>5</v>
      </c>
      <c r="F54" s="13">
        <f t="shared" si="0"/>
        <v>5.25</v>
      </c>
      <c r="G54" s="13">
        <f t="shared" si="1"/>
        <v>2</v>
      </c>
      <c r="H54" s="18">
        <v>1.25</v>
      </c>
      <c r="I54" s="13">
        <f t="shared" si="2"/>
        <v>17.75</v>
      </c>
    </row>
    <row r="55" spans="1:10">
      <c r="A55" s="15" t="s">
        <v>42</v>
      </c>
      <c r="B55" s="16">
        <v>44592</v>
      </c>
      <c r="C55" s="15">
        <v>35</v>
      </c>
      <c r="D55" s="15">
        <v>20</v>
      </c>
      <c r="E55" s="15" t="s">
        <v>22</v>
      </c>
      <c r="F55" s="15">
        <f t="shared" si="0"/>
        <v>4.2</v>
      </c>
      <c r="G55" s="15">
        <f t="shared" si="1"/>
        <v>0</v>
      </c>
      <c r="H55" s="15"/>
      <c r="I55" s="15">
        <f t="shared" si="2"/>
        <v>15.8</v>
      </c>
      <c r="J55" s="13" t="s">
        <v>89</v>
      </c>
    </row>
    <row r="56" spans="1:10">
      <c r="A56" s="17" t="s">
        <v>29</v>
      </c>
      <c r="B56" s="14">
        <v>44592</v>
      </c>
      <c r="C56" s="17">
        <v>50</v>
      </c>
      <c r="D56" s="17">
        <v>20</v>
      </c>
      <c r="E56" s="17" t="s">
        <v>5</v>
      </c>
      <c r="F56" s="13">
        <f t="shared" si="0"/>
        <v>4.2</v>
      </c>
      <c r="G56" s="13">
        <f t="shared" si="1"/>
        <v>1.6</v>
      </c>
      <c r="H56" s="13" t="s">
        <v>27</v>
      </c>
      <c r="I56" s="13">
        <f t="shared" si="2"/>
        <v>14.200000000000001</v>
      </c>
    </row>
    <row r="57" spans="1:10">
      <c r="F57" s="13">
        <f t="shared" si="0"/>
        <v>0</v>
      </c>
      <c r="G57" s="13">
        <f t="shared" si="1"/>
        <v>0</v>
      </c>
      <c r="I57" s="13">
        <f t="shared" si="2"/>
        <v>0</v>
      </c>
    </row>
    <row r="58" spans="1:10">
      <c r="F58" s="13">
        <f t="shared" si="0"/>
        <v>0</v>
      </c>
      <c r="G58" s="13">
        <f t="shared" si="1"/>
        <v>0</v>
      </c>
      <c r="I58" s="13">
        <f t="shared" si="2"/>
        <v>0</v>
      </c>
    </row>
    <row r="59" spans="1:10">
      <c r="F59" s="13">
        <f t="shared" si="0"/>
        <v>0</v>
      </c>
      <c r="G59" s="13">
        <f t="shared" si="1"/>
        <v>0</v>
      </c>
      <c r="I59" s="13">
        <f t="shared" si="2"/>
        <v>0</v>
      </c>
    </row>
    <row r="60" spans="1:10">
      <c r="F60" s="13">
        <f t="shared" si="0"/>
        <v>0</v>
      </c>
      <c r="G60" s="13">
        <f t="shared" si="1"/>
        <v>0</v>
      </c>
      <c r="I60" s="13">
        <f t="shared" si="2"/>
        <v>0</v>
      </c>
    </row>
    <row r="61" spans="1:10">
      <c r="F61" s="13">
        <f t="shared" si="0"/>
        <v>0</v>
      </c>
      <c r="G61" s="13">
        <f t="shared" si="1"/>
        <v>0</v>
      </c>
      <c r="I61" s="13">
        <f t="shared" si="2"/>
        <v>0</v>
      </c>
    </row>
    <row r="62" spans="1:10">
      <c r="F62" s="13">
        <f t="shared" si="0"/>
        <v>0</v>
      </c>
      <c r="G62" s="13">
        <f t="shared" si="1"/>
        <v>0</v>
      </c>
      <c r="I62" s="13">
        <f t="shared" si="2"/>
        <v>0</v>
      </c>
    </row>
    <row r="63" spans="1:10">
      <c r="F63" s="13">
        <f t="shared" si="0"/>
        <v>0</v>
      </c>
      <c r="G63" s="13">
        <f t="shared" si="1"/>
        <v>0</v>
      </c>
      <c r="I63" s="13">
        <f t="shared" si="2"/>
        <v>0</v>
      </c>
    </row>
    <row r="64" spans="1:10">
      <c r="F64" s="13">
        <f t="shared" si="0"/>
        <v>0</v>
      </c>
      <c r="G64" s="13">
        <f t="shared" si="1"/>
        <v>0</v>
      </c>
      <c r="I64" s="13">
        <f t="shared" si="2"/>
        <v>0</v>
      </c>
    </row>
    <row r="65" spans="4:9">
      <c r="F65" s="13">
        <f t="shared" si="0"/>
        <v>0</v>
      </c>
      <c r="G65" s="13">
        <f t="shared" si="1"/>
        <v>0</v>
      </c>
      <c r="I65" s="13">
        <f t="shared" si="2"/>
        <v>0</v>
      </c>
    </row>
    <row r="66" spans="4:9">
      <c r="F66" s="13">
        <f t="shared" si="0"/>
        <v>0</v>
      </c>
      <c r="G66" s="13">
        <f t="shared" si="1"/>
        <v>0</v>
      </c>
      <c r="I66" s="13">
        <f t="shared" si="2"/>
        <v>0</v>
      </c>
    </row>
    <row r="67" spans="4:9">
      <c r="F67" s="13">
        <f t="shared" ref="F67:F75" si="4">D67*0.21</f>
        <v>0</v>
      </c>
      <c r="G67" s="13">
        <f t="shared" ref="G67:G75" si="5">IF(E67="TARJETA",D67*0.08,0)</f>
        <v>0</v>
      </c>
      <c r="I67" s="13">
        <f t="shared" ref="I67:I75" si="6">D67-F67-G67</f>
        <v>0</v>
      </c>
    </row>
    <row r="68" spans="4:9">
      <c r="F68" s="13">
        <f t="shared" si="4"/>
        <v>0</v>
      </c>
      <c r="G68" s="13">
        <f t="shared" si="5"/>
        <v>0</v>
      </c>
      <c r="I68" s="13">
        <f t="shared" si="6"/>
        <v>0</v>
      </c>
    </row>
    <row r="69" spans="4:9">
      <c r="F69" s="13">
        <f t="shared" si="4"/>
        <v>0</v>
      </c>
      <c r="G69" s="13">
        <f t="shared" si="5"/>
        <v>0</v>
      </c>
      <c r="I69" s="13">
        <f t="shared" si="6"/>
        <v>0</v>
      </c>
    </row>
    <row r="70" spans="4:9">
      <c r="F70" s="13">
        <f t="shared" si="4"/>
        <v>0</v>
      </c>
      <c r="G70" s="13">
        <f t="shared" si="5"/>
        <v>0</v>
      </c>
      <c r="I70" s="13">
        <f t="shared" si="6"/>
        <v>0</v>
      </c>
    </row>
    <row r="71" spans="4:9">
      <c r="F71" s="13">
        <f t="shared" si="4"/>
        <v>0</v>
      </c>
      <c r="G71" s="13">
        <f t="shared" si="5"/>
        <v>0</v>
      </c>
      <c r="I71" s="13">
        <f t="shared" si="6"/>
        <v>0</v>
      </c>
    </row>
    <row r="72" spans="4:9">
      <c r="F72" s="13">
        <f t="shared" si="4"/>
        <v>0</v>
      </c>
      <c r="G72" s="13">
        <f t="shared" si="5"/>
        <v>0</v>
      </c>
      <c r="I72" s="13">
        <f t="shared" si="6"/>
        <v>0</v>
      </c>
    </row>
    <row r="73" spans="4:9">
      <c r="F73" s="13">
        <f t="shared" si="4"/>
        <v>0</v>
      </c>
      <c r="G73" s="13">
        <f t="shared" si="5"/>
        <v>0</v>
      </c>
      <c r="I73" s="13">
        <f t="shared" si="6"/>
        <v>0</v>
      </c>
    </row>
    <row r="74" spans="4:9">
      <c r="F74" s="13">
        <f t="shared" si="4"/>
        <v>0</v>
      </c>
      <c r="G74" s="13">
        <f t="shared" si="5"/>
        <v>0</v>
      </c>
      <c r="I74" s="13">
        <f t="shared" si="6"/>
        <v>0</v>
      </c>
    </row>
    <row r="75" spans="4:9">
      <c r="F75" s="13">
        <f t="shared" si="4"/>
        <v>0</v>
      </c>
      <c r="G75" s="13">
        <f t="shared" si="5"/>
        <v>0</v>
      </c>
      <c r="I75" s="13">
        <f t="shared" si="6"/>
        <v>0</v>
      </c>
    </row>
    <row r="80" spans="4:9">
      <c r="D80" s="13">
        <f>SUM(D2:D75)</f>
        <v>1235</v>
      </c>
      <c r="F80" s="13">
        <f>SUM(F2:F75)</f>
        <v>259.34999999999997</v>
      </c>
      <c r="G80" s="13">
        <f>SUM(G2:G75)</f>
        <v>66.8</v>
      </c>
      <c r="H80" s="13">
        <f>SUM(H2:H79)</f>
        <v>32.500000000000014</v>
      </c>
      <c r="I80" s="13">
        <f>SUM(I1:I75)</f>
        <v>908.85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pane ySplit="1" topLeftCell="A2" activePane="bottomLeft" state="frozen"/>
      <selection pane="bottomLeft" activeCell="N36" sqref="N36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>
      <c r="B2" s="3"/>
      <c r="F2">
        <f>D2*0.21</f>
        <v>0</v>
      </c>
      <c r="G2">
        <f>IF(E2="TARJETA",D2*0.08,0)</f>
        <v>0</v>
      </c>
      <c r="I2">
        <f>D2-F2-G2</f>
        <v>0</v>
      </c>
    </row>
    <row r="3" spans="1:9">
      <c r="B3" s="3"/>
      <c r="F3">
        <f t="shared" ref="F3:F66" si="0">D3*0.21</f>
        <v>0</v>
      </c>
      <c r="G3">
        <f t="shared" ref="G3:G66" si="1">IF(E3="TARJETA",D3*0.08,0)</f>
        <v>0</v>
      </c>
      <c r="I3">
        <f t="shared" ref="I3:I66" si="2">D3-F3-G3</f>
        <v>0</v>
      </c>
    </row>
    <row r="4" spans="1:9">
      <c r="B4" s="3"/>
      <c r="F4">
        <f t="shared" si="0"/>
        <v>0</v>
      </c>
      <c r="G4">
        <f t="shared" si="1"/>
        <v>0</v>
      </c>
      <c r="I4">
        <f t="shared" si="2"/>
        <v>0</v>
      </c>
    </row>
    <row r="5" spans="1:9">
      <c r="B5" s="3"/>
      <c r="F5">
        <f t="shared" si="0"/>
        <v>0</v>
      </c>
      <c r="G5">
        <f t="shared" si="1"/>
        <v>0</v>
      </c>
      <c r="I5">
        <f t="shared" si="2"/>
        <v>0</v>
      </c>
    </row>
    <row r="6" spans="1:9">
      <c r="B6" s="3"/>
      <c r="F6">
        <f t="shared" si="0"/>
        <v>0</v>
      </c>
      <c r="G6">
        <f t="shared" si="1"/>
        <v>0</v>
      </c>
      <c r="I6">
        <f t="shared" si="2"/>
        <v>0</v>
      </c>
    </row>
    <row r="7" spans="1:9">
      <c r="B7" s="3"/>
      <c r="F7">
        <f t="shared" si="0"/>
        <v>0</v>
      </c>
      <c r="G7">
        <f t="shared" si="1"/>
        <v>0</v>
      </c>
      <c r="I7">
        <f t="shared" si="2"/>
        <v>0</v>
      </c>
    </row>
    <row r="8" spans="1:9">
      <c r="B8" s="3"/>
      <c r="F8">
        <f t="shared" si="0"/>
        <v>0</v>
      </c>
      <c r="G8">
        <f t="shared" si="1"/>
        <v>0</v>
      </c>
      <c r="I8">
        <f t="shared" si="2"/>
        <v>0</v>
      </c>
    </row>
    <row r="9" spans="1:9">
      <c r="B9" s="3"/>
      <c r="F9">
        <f t="shared" si="0"/>
        <v>0</v>
      </c>
      <c r="G9">
        <f t="shared" si="1"/>
        <v>0</v>
      </c>
      <c r="I9">
        <f t="shared" si="2"/>
        <v>0</v>
      </c>
    </row>
    <row r="10" spans="1:9">
      <c r="B10" s="3"/>
      <c r="F10">
        <v>0</v>
      </c>
      <c r="G10">
        <f t="shared" si="1"/>
        <v>0</v>
      </c>
      <c r="I10">
        <f t="shared" si="2"/>
        <v>0</v>
      </c>
    </row>
    <row r="11" spans="1:9">
      <c r="B11" s="3"/>
      <c r="F11">
        <v>0</v>
      </c>
      <c r="G11">
        <f t="shared" si="1"/>
        <v>0</v>
      </c>
      <c r="I11">
        <f t="shared" si="2"/>
        <v>0</v>
      </c>
    </row>
    <row r="12" spans="1:9">
      <c r="B12" s="3"/>
      <c r="F12">
        <f t="shared" si="0"/>
        <v>0</v>
      </c>
      <c r="G12">
        <f t="shared" si="1"/>
        <v>0</v>
      </c>
      <c r="I12">
        <f t="shared" si="2"/>
        <v>0</v>
      </c>
    </row>
    <row r="13" spans="1:9">
      <c r="B13" s="3"/>
      <c r="F13">
        <f t="shared" si="0"/>
        <v>0</v>
      </c>
      <c r="G13">
        <f t="shared" si="1"/>
        <v>0</v>
      </c>
      <c r="I13">
        <f t="shared" si="2"/>
        <v>0</v>
      </c>
    </row>
    <row r="14" spans="1:9">
      <c r="B14" s="3"/>
      <c r="F14">
        <f t="shared" si="0"/>
        <v>0</v>
      </c>
      <c r="G14">
        <f t="shared" si="1"/>
        <v>0</v>
      </c>
      <c r="I14">
        <f t="shared" si="2"/>
        <v>0</v>
      </c>
    </row>
    <row r="15" spans="1:9">
      <c r="B15" s="3"/>
      <c r="F15">
        <f t="shared" si="0"/>
        <v>0</v>
      </c>
      <c r="G15">
        <f t="shared" si="1"/>
        <v>0</v>
      </c>
      <c r="I15">
        <f t="shared" si="2"/>
        <v>0</v>
      </c>
    </row>
    <row r="16" spans="1:9">
      <c r="B16" s="3"/>
      <c r="F16">
        <f t="shared" si="0"/>
        <v>0</v>
      </c>
      <c r="G16">
        <f t="shared" si="1"/>
        <v>0</v>
      </c>
      <c r="I16">
        <f t="shared" si="2"/>
        <v>0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0</v>
      </c>
      <c r="F80">
        <f>SUM(F2:F75)</f>
        <v>0</v>
      </c>
      <c r="G80">
        <f>SUM(G2:G75)</f>
        <v>0</v>
      </c>
      <c r="I80">
        <f>SUM(I1:I75)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pane ySplit="1" topLeftCell="A2" activePane="bottomLeft" state="frozen"/>
      <selection pane="bottomLeft" activeCell="E34" sqref="E34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>
      <c r="B2" s="3"/>
      <c r="F2">
        <f>D2*0.21</f>
        <v>0</v>
      </c>
      <c r="G2">
        <f>IF(E2="TARJETA",D2*0.08,0)</f>
        <v>0</v>
      </c>
      <c r="I2">
        <f>D2-F2-G2</f>
        <v>0</v>
      </c>
    </row>
    <row r="3" spans="1:9">
      <c r="B3" s="3"/>
      <c r="F3">
        <f t="shared" ref="F3:F66" si="0">D3*0.21</f>
        <v>0</v>
      </c>
      <c r="G3">
        <f t="shared" ref="G3:G66" si="1">IF(E3="TARJETA",D3*0.08,0)</f>
        <v>0</v>
      </c>
      <c r="I3">
        <f t="shared" ref="I3:I66" si="2">D3-F3-G3</f>
        <v>0</v>
      </c>
    </row>
    <row r="4" spans="1:9">
      <c r="B4" s="3"/>
      <c r="F4">
        <f t="shared" si="0"/>
        <v>0</v>
      </c>
      <c r="G4">
        <f t="shared" si="1"/>
        <v>0</v>
      </c>
      <c r="I4">
        <f t="shared" si="2"/>
        <v>0</v>
      </c>
    </row>
    <row r="5" spans="1:9">
      <c r="B5" s="3"/>
      <c r="F5">
        <f t="shared" si="0"/>
        <v>0</v>
      </c>
      <c r="G5">
        <f t="shared" si="1"/>
        <v>0</v>
      </c>
      <c r="I5">
        <f t="shared" si="2"/>
        <v>0</v>
      </c>
    </row>
    <row r="6" spans="1:9">
      <c r="B6" s="3"/>
      <c r="F6">
        <f t="shared" si="0"/>
        <v>0</v>
      </c>
      <c r="G6">
        <f t="shared" si="1"/>
        <v>0</v>
      </c>
      <c r="I6">
        <f t="shared" si="2"/>
        <v>0</v>
      </c>
    </row>
    <row r="7" spans="1:9">
      <c r="B7" s="3"/>
      <c r="F7">
        <f t="shared" si="0"/>
        <v>0</v>
      </c>
      <c r="G7">
        <f t="shared" si="1"/>
        <v>0</v>
      </c>
      <c r="I7">
        <f t="shared" si="2"/>
        <v>0</v>
      </c>
    </row>
    <row r="8" spans="1:9">
      <c r="B8" s="3"/>
      <c r="F8">
        <f t="shared" si="0"/>
        <v>0</v>
      </c>
      <c r="G8">
        <f t="shared" si="1"/>
        <v>0</v>
      </c>
      <c r="I8">
        <f t="shared" si="2"/>
        <v>0</v>
      </c>
    </row>
    <row r="9" spans="1:9">
      <c r="B9" s="3"/>
      <c r="F9">
        <f t="shared" si="0"/>
        <v>0</v>
      </c>
      <c r="G9">
        <f t="shared" si="1"/>
        <v>0</v>
      </c>
      <c r="I9">
        <f t="shared" si="2"/>
        <v>0</v>
      </c>
    </row>
    <row r="10" spans="1:9">
      <c r="B10" s="3"/>
      <c r="F10">
        <v>0</v>
      </c>
      <c r="G10">
        <f t="shared" si="1"/>
        <v>0</v>
      </c>
      <c r="I10">
        <f t="shared" si="2"/>
        <v>0</v>
      </c>
    </row>
    <row r="11" spans="1:9">
      <c r="B11" s="3"/>
      <c r="F11">
        <v>0</v>
      </c>
      <c r="G11">
        <f t="shared" si="1"/>
        <v>0</v>
      </c>
      <c r="I11">
        <f t="shared" si="2"/>
        <v>0</v>
      </c>
    </row>
    <row r="12" spans="1:9">
      <c r="B12" s="3"/>
      <c r="F12">
        <f t="shared" si="0"/>
        <v>0</v>
      </c>
      <c r="G12">
        <f t="shared" si="1"/>
        <v>0</v>
      </c>
      <c r="I12">
        <f t="shared" si="2"/>
        <v>0</v>
      </c>
    </row>
    <row r="13" spans="1:9">
      <c r="B13" s="3"/>
      <c r="F13">
        <f t="shared" si="0"/>
        <v>0</v>
      </c>
      <c r="G13">
        <f t="shared" si="1"/>
        <v>0</v>
      </c>
      <c r="I13">
        <f t="shared" si="2"/>
        <v>0</v>
      </c>
    </row>
    <row r="14" spans="1:9">
      <c r="B14" s="3"/>
      <c r="F14">
        <f t="shared" si="0"/>
        <v>0</v>
      </c>
      <c r="G14">
        <f t="shared" si="1"/>
        <v>0</v>
      </c>
      <c r="I14">
        <f t="shared" si="2"/>
        <v>0</v>
      </c>
    </row>
    <row r="15" spans="1:9">
      <c r="B15" s="3"/>
      <c r="F15">
        <f t="shared" si="0"/>
        <v>0</v>
      </c>
      <c r="G15">
        <f t="shared" si="1"/>
        <v>0</v>
      </c>
      <c r="I15">
        <f t="shared" si="2"/>
        <v>0</v>
      </c>
    </row>
    <row r="16" spans="1:9">
      <c r="B16" s="3"/>
      <c r="F16">
        <f t="shared" si="0"/>
        <v>0</v>
      </c>
      <c r="G16">
        <f t="shared" si="1"/>
        <v>0</v>
      </c>
      <c r="I16">
        <f t="shared" si="2"/>
        <v>0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0</v>
      </c>
      <c r="F80">
        <f>SUM(F2:F75)</f>
        <v>0</v>
      </c>
      <c r="G80">
        <f>SUM(G2:G75)</f>
        <v>0</v>
      </c>
      <c r="I80">
        <f>SUM(I1:I75)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pane ySplit="1" topLeftCell="A2" activePane="bottomLeft" state="frozen"/>
      <selection pane="bottomLeft" activeCell="N33" sqref="N33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>
      <c r="B2" s="3"/>
      <c r="F2">
        <f>D2*0.21</f>
        <v>0</v>
      </c>
      <c r="G2">
        <f>IF(E2="TARJETA",D2*0.08,0)</f>
        <v>0</v>
      </c>
      <c r="I2">
        <f>D2-F2-G2</f>
        <v>0</v>
      </c>
    </row>
    <row r="3" spans="1:9">
      <c r="B3" s="3"/>
      <c r="F3">
        <f t="shared" ref="F3:F66" si="0">D3*0.21</f>
        <v>0</v>
      </c>
      <c r="G3">
        <f t="shared" ref="G3:G66" si="1">IF(E3="TARJETA",D3*0.08,0)</f>
        <v>0</v>
      </c>
      <c r="I3">
        <f t="shared" ref="I3:I66" si="2">D3-F3-G3</f>
        <v>0</v>
      </c>
    </row>
    <row r="4" spans="1:9">
      <c r="B4" s="3"/>
      <c r="F4">
        <f t="shared" si="0"/>
        <v>0</v>
      </c>
      <c r="G4">
        <f t="shared" si="1"/>
        <v>0</v>
      </c>
      <c r="I4">
        <f t="shared" si="2"/>
        <v>0</v>
      </c>
    </row>
    <row r="5" spans="1:9">
      <c r="B5" s="3"/>
      <c r="F5">
        <f t="shared" si="0"/>
        <v>0</v>
      </c>
      <c r="G5">
        <f t="shared" si="1"/>
        <v>0</v>
      </c>
      <c r="I5">
        <f t="shared" si="2"/>
        <v>0</v>
      </c>
    </row>
    <row r="6" spans="1:9">
      <c r="B6" s="3"/>
      <c r="F6">
        <f t="shared" si="0"/>
        <v>0</v>
      </c>
      <c r="G6">
        <f t="shared" si="1"/>
        <v>0</v>
      </c>
      <c r="I6">
        <f t="shared" si="2"/>
        <v>0</v>
      </c>
    </row>
    <row r="7" spans="1:9">
      <c r="B7" s="3"/>
      <c r="F7">
        <f t="shared" si="0"/>
        <v>0</v>
      </c>
      <c r="G7">
        <f t="shared" si="1"/>
        <v>0</v>
      </c>
      <c r="I7">
        <f t="shared" si="2"/>
        <v>0</v>
      </c>
    </row>
    <row r="8" spans="1:9">
      <c r="B8" s="3"/>
      <c r="F8">
        <f t="shared" si="0"/>
        <v>0</v>
      </c>
      <c r="G8">
        <f t="shared" si="1"/>
        <v>0</v>
      </c>
      <c r="I8">
        <f t="shared" si="2"/>
        <v>0</v>
      </c>
    </row>
    <row r="9" spans="1:9">
      <c r="B9" s="3"/>
      <c r="F9">
        <f t="shared" si="0"/>
        <v>0</v>
      </c>
      <c r="G9">
        <f t="shared" si="1"/>
        <v>0</v>
      </c>
      <c r="I9">
        <f t="shared" si="2"/>
        <v>0</v>
      </c>
    </row>
    <row r="10" spans="1:9">
      <c r="B10" s="3"/>
      <c r="F10">
        <v>0</v>
      </c>
      <c r="G10">
        <f t="shared" si="1"/>
        <v>0</v>
      </c>
      <c r="I10">
        <f t="shared" si="2"/>
        <v>0</v>
      </c>
    </row>
    <row r="11" spans="1:9">
      <c r="B11" s="3"/>
      <c r="F11">
        <v>0</v>
      </c>
      <c r="G11">
        <f t="shared" si="1"/>
        <v>0</v>
      </c>
      <c r="I11">
        <f t="shared" si="2"/>
        <v>0</v>
      </c>
    </row>
    <row r="12" spans="1:9">
      <c r="B12" s="3"/>
      <c r="F12">
        <f t="shared" si="0"/>
        <v>0</v>
      </c>
      <c r="G12">
        <f t="shared" si="1"/>
        <v>0</v>
      </c>
      <c r="I12">
        <f t="shared" si="2"/>
        <v>0</v>
      </c>
    </row>
    <row r="13" spans="1:9">
      <c r="B13" s="3"/>
      <c r="F13">
        <f t="shared" si="0"/>
        <v>0</v>
      </c>
      <c r="G13">
        <f t="shared" si="1"/>
        <v>0</v>
      </c>
      <c r="I13">
        <f t="shared" si="2"/>
        <v>0</v>
      </c>
    </row>
    <row r="14" spans="1:9">
      <c r="B14" s="3"/>
      <c r="F14">
        <f t="shared" si="0"/>
        <v>0</v>
      </c>
      <c r="G14">
        <f t="shared" si="1"/>
        <v>0</v>
      </c>
      <c r="I14">
        <f t="shared" si="2"/>
        <v>0</v>
      </c>
    </row>
    <row r="15" spans="1:9">
      <c r="B15" s="3"/>
      <c r="F15">
        <f t="shared" si="0"/>
        <v>0</v>
      </c>
      <c r="G15">
        <f t="shared" si="1"/>
        <v>0</v>
      </c>
      <c r="I15">
        <f t="shared" si="2"/>
        <v>0</v>
      </c>
    </row>
    <row r="16" spans="1:9">
      <c r="B16" s="3"/>
      <c r="F16">
        <f t="shared" si="0"/>
        <v>0</v>
      </c>
      <c r="G16">
        <f t="shared" si="1"/>
        <v>0</v>
      </c>
      <c r="I16">
        <f t="shared" si="2"/>
        <v>0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0</v>
      </c>
      <c r="F80">
        <f>SUM(F2:F75)</f>
        <v>0</v>
      </c>
      <c r="G80">
        <f>SUM(G2:G75)</f>
        <v>0</v>
      </c>
      <c r="I80">
        <f>SUM(I1:I75)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D5:H17"/>
  <sheetViews>
    <sheetView workbookViewId="0">
      <selection activeCell="G18" sqref="G18"/>
    </sheetView>
  </sheetViews>
  <sheetFormatPr baseColWidth="10" defaultRowHeight="15"/>
  <cols>
    <col min="4" max="4" width="13.85546875" customWidth="1"/>
    <col min="7" max="7" width="18.5703125" customWidth="1"/>
  </cols>
  <sheetData>
    <row r="5" spans="4:8">
      <c r="D5" s="4" t="s">
        <v>12</v>
      </c>
      <c r="G5" s="6" t="s">
        <v>16</v>
      </c>
    </row>
    <row r="6" spans="4:8">
      <c r="D6" s="5" t="s">
        <v>13</v>
      </c>
      <c r="E6" s="5">
        <v>960</v>
      </c>
      <c r="G6" s="7" t="s">
        <v>7</v>
      </c>
      <c r="H6" s="7">
        <f>ENERO!F80</f>
        <v>259.34999999999997</v>
      </c>
    </row>
    <row r="7" spans="4:8">
      <c r="D7" s="1" t="s">
        <v>14</v>
      </c>
      <c r="E7" s="1">
        <v>264</v>
      </c>
      <c r="G7" s="8" t="s">
        <v>11</v>
      </c>
      <c r="H7" s="8">
        <f>ENERO!G80</f>
        <v>66.8</v>
      </c>
    </row>
    <row r="8" spans="4:8">
      <c r="D8" s="5" t="s">
        <v>15</v>
      </c>
      <c r="E8" s="5">
        <v>3600</v>
      </c>
      <c r="G8" s="7" t="s">
        <v>9</v>
      </c>
      <c r="H8" s="7">
        <f>ENERO!H80</f>
        <v>32.500000000000014</v>
      </c>
    </row>
    <row r="12" spans="4:8">
      <c r="D12" s="9" t="s">
        <v>17</v>
      </c>
      <c r="E12" s="10">
        <v>7469</v>
      </c>
      <c r="G12" s="11" t="s">
        <v>18</v>
      </c>
      <c r="H12" s="11">
        <f>E12-(E6+E7+E8+H6+H7+H8)</f>
        <v>2286.3499999999995</v>
      </c>
    </row>
    <row r="17" spans="4:4">
      <c r="D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"/>
  <sheetViews>
    <sheetView workbookViewId="0">
      <pane ySplit="1" topLeftCell="A59" activePane="bottomLeft" state="frozen"/>
      <selection pane="bottomLeft" activeCell="R7" sqref="R7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  <col min="10" max="10" width="27.140625" bestFit="1" customWidth="1"/>
    <col min="11" max="11" width="22.140625" bestFit="1" customWidth="1"/>
    <col min="12" max="12" width="13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4">
      <c r="A2" t="s">
        <v>6</v>
      </c>
      <c r="B2" s="3">
        <v>44593</v>
      </c>
      <c r="C2">
        <v>30</v>
      </c>
      <c r="D2">
        <v>25</v>
      </c>
      <c r="E2" t="s">
        <v>5</v>
      </c>
      <c r="F2">
        <f>D2*0.21</f>
        <v>5.25</v>
      </c>
      <c r="G2">
        <f>IF(E2="TARJETA",D2*0.08,0)</f>
        <v>2</v>
      </c>
      <c r="H2">
        <v>1.6</v>
      </c>
      <c r="I2">
        <f>D2-F2-G2</f>
        <v>17.75</v>
      </c>
    </row>
    <row r="3" spans="1:14">
      <c r="A3" s="21" t="s">
        <v>21</v>
      </c>
      <c r="B3" s="22">
        <v>44593</v>
      </c>
      <c r="C3" s="21">
        <v>60</v>
      </c>
      <c r="D3" s="21">
        <v>25</v>
      </c>
      <c r="E3" s="21" t="s">
        <v>22</v>
      </c>
      <c r="F3" s="21">
        <f t="shared" ref="F3:F66" si="0">D3*0.21</f>
        <v>5.25</v>
      </c>
      <c r="G3" s="21">
        <f t="shared" ref="G3:G66" si="1">IF(E3="TARJETA",D3*0.08,0)</f>
        <v>0</v>
      </c>
      <c r="H3" s="21"/>
      <c r="I3" s="21">
        <f t="shared" ref="I3:I66" si="2">D3-F3-G3</f>
        <v>19.75</v>
      </c>
      <c r="J3" t="s">
        <v>90</v>
      </c>
      <c r="L3" s="9" t="s">
        <v>162</v>
      </c>
      <c r="M3" s="30"/>
      <c r="N3" s="30" t="s">
        <v>163</v>
      </c>
    </row>
    <row r="4" spans="1:14">
      <c r="A4" t="s">
        <v>6</v>
      </c>
      <c r="B4" s="3">
        <v>44594</v>
      </c>
      <c r="C4">
        <v>35</v>
      </c>
      <c r="D4">
        <v>25</v>
      </c>
      <c r="E4" t="s">
        <v>5</v>
      </c>
      <c r="F4">
        <f t="shared" si="0"/>
        <v>5.25</v>
      </c>
      <c r="G4">
        <f t="shared" si="1"/>
        <v>2</v>
      </c>
      <c r="H4">
        <v>1.6</v>
      </c>
      <c r="I4">
        <f t="shared" si="2"/>
        <v>17.75</v>
      </c>
      <c r="L4" s="34" t="s">
        <v>6</v>
      </c>
      <c r="M4" s="30">
        <f>COUNTIF(A:A,"GALLEGA")</f>
        <v>20</v>
      </c>
      <c r="N4" s="31">
        <f>(M4/55)*100</f>
        <v>36.363636363636367</v>
      </c>
    </row>
    <row r="5" spans="1:14">
      <c r="A5" s="21" t="s">
        <v>39</v>
      </c>
      <c r="B5" s="22">
        <v>44594</v>
      </c>
      <c r="C5" s="21">
        <v>20</v>
      </c>
      <c r="D5" s="21">
        <v>15</v>
      </c>
      <c r="E5" s="21" t="s">
        <v>22</v>
      </c>
      <c r="F5" s="21">
        <f t="shared" si="0"/>
        <v>3.15</v>
      </c>
      <c r="G5" s="21">
        <f t="shared" si="1"/>
        <v>0</v>
      </c>
      <c r="H5" s="21"/>
      <c r="I5" s="21">
        <f t="shared" si="2"/>
        <v>11.85</v>
      </c>
      <c r="J5" t="s">
        <v>91</v>
      </c>
      <c r="L5" s="36" t="s">
        <v>21</v>
      </c>
      <c r="M5" s="30">
        <f>COUNTIF(A:A,"ESTRELLA")</f>
        <v>4</v>
      </c>
      <c r="N5" s="37">
        <f t="shared" ref="N5:N18" si="3">(M5/55)*100</f>
        <v>7.2727272727272725</v>
      </c>
    </row>
    <row r="6" spans="1:14">
      <c r="A6" t="s">
        <v>6</v>
      </c>
      <c r="B6" s="3">
        <v>44595</v>
      </c>
      <c r="C6">
        <v>35</v>
      </c>
      <c r="D6">
        <v>25</v>
      </c>
      <c r="E6" t="s">
        <v>5</v>
      </c>
      <c r="F6">
        <f t="shared" si="0"/>
        <v>5.25</v>
      </c>
      <c r="G6">
        <f t="shared" si="1"/>
        <v>2</v>
      </c>
      <c r="H6" t="s">
        <v>27</v>
      </c>
      <c r="I6">
        <f t="shared" si="2"/>
        <v>17.75</v>
      </c>
      <c r="L6" s="30" t="s">
        <v>39</v>
      </c>
      <c r="M6" s="30">
        <f>COUNTIF(A:A,"SANDRA")</f>
        <v>1</v>
      </c>
      <c r="N6" s="31">
        <f t="shared" si="3"/>
        <v>1.8181818181818181</v>
      </c>
    </row>
    <row r="7" spans="1:14">
      <c r="A7" s="21" t="s">
        <v>30</v>
      </c>
      <c r="B7" s="22">
        <v>44595</v>
      </c>
      <c r="C7" s="21">
        <v>60</v>
      </c>
      <c r="D7" s="21">
        <v>20</v>
      </c>
      <c r="E7" s="21" t="s">
        <v>22</v>
      </c>
      <c r="F7" s="21">
        <f t="shared" si="0"/>
        <v>4.2</v>
      </c>
      <c r="G7" s="21">
        <f t="shared" si="1"/>
        <v>0</v>
      </c>
      <c r="H7" s="21"/>
      <c r="I7" s="21">
        <f t="shared" si="2"/>
        <v>15.8</v>
      </c>
      <c r="J7" t="s">
        <v>92</v>
      </c>
      <c r="L7" s="30" t="s">
        <v>33</v>
      </c>
      <c r="M7" s="30">
        <f>COUNTIF(A:A,"MERCY")</f>
        <v>1</v>
      </c>
      <c r="N7" s="31">
        <f t="shared" si="3"/>
        <v>1.8181818181818181</v>
      </c>
    </row>
    <row r="8" spans="1:14">
      <c r="A8" t="s">
        <v>43</v>
      </c>
      <c r="B8" s="3">
        <v>44595</v>
      </c>
      <c r="C8">
        <v>60</v>
      </c>
      <c r="D8">
        <v>20</v>
      </c>
      <c r="E8" t="s">
        <v>5</v>
      </c>
      <c r="F8">
        <f t="shared" si="0"/>
        <v>4.2</v>
      </c>
      <c r="G8">
        <f t="shared" si="1"/>
        <v>1.6</v>
      </c>
      <c r="H8">
        <v>1.2</v>
      </c>
      <c r="I8">
        <f t="shared" si="2"/>
        <v>14.200000000000001</v>
      </c>
      <c r="L8" s="30" t="s">
        <v>24</v>
      </c>
      <c r="M8" s="33">
        <f>COUNTIF(A:A,"COSMICA")</f>
        <v>3</v>
      </c>
      <c r="N8" s="31">
        <f t="shared" si="3"/>
        <v>5.4545454545454541</v>
      </c>
    </row>
    <row r="9" spans="1:14">
      <c r="A9" s="23" t="s">
        <v>6</v>
      </c>
      <c r="B9" s="3">
        <v>44596</v>
      </c>
      <c r="C9" s="23">
        <v>35</v>
      </c>
      <c r="D9" s="23">
        <v>25</v>
      </c>
      <c r="E9" s="23" t="s">
        <v>5</v>
      </c>
      <c r="F9">
        <f t="shared" si="0"/>
        <v>5.25</v>
      </c>
      <c r="G9">
        <f t="shared" si="1"/>
        <v>2</v>
      </c>
      <c r="H9">
        <v>1.6</v>
      </c>
      <c r="I9">
        <f t="shared" si="2"/>
        <v>17.75</v>
      </c>
      <c r="L9" s="30" t="s">
        <v>23</v>
      </c>
      <c r="M9" s="30">
        <f>COUNTIF(A:A,"IRENE")</f>
        <v>1</v>
      </c>
      <c r="N9" s="31">
        <f t="shared" si="3"/>
        <v>1.8181818181818181</v>
      </c>
    </row>
    <row r="10" spans="1:14">
      <c r="A10" s="21" t="s">
        <v>24</v>
      </c>
      <c r="B10" s="22">
        <v>44596</v>
      </c>
      <c r="C10" s="21">
        <v>60</v>
      </c>
      <c r="D10" s="21">
        <v>20</v>
      </c>
      <c r="E10" s="21" t="s">
        <v>22</v>
      </c>
      <c r="F10" s="21">
        <v>4.2</v>
      </c>
      <c r="G10" s="21">
        <f t="shared" si="1"/>
        <v>0</v>
      </c>
      <c r="H10" s="21"/>
      <c r="I10" s="21">
        <f t="shared" si="2"/>
        <v>15.8</v>
      </c>
      <c r="J10" t="s">
        <v>93</v>
      </c>
      <c r="L10" s="30" t="s">
        <v>51</v>
      </c>
      <c r="M10" s="30">
        <f>COUNTIF(A:A,"ESTIBALIZ")</f>
        <v>2</v>
      </c>
      <c r="N10" s="31">
        <f t="shared" si="3"/>
        <v>3.6363636363636362</v>
      </c>
    </row>
    <row r="11" spans="1:14">
      <c r="A11" t="s">
        <v>29</v>
      </c>
      <c r="B11" s="3">
        <v>44598</v>
      </c>
      <c r="C11">
        <v>30</v>
      </c>
      <c r="D11">
        <v>20</v>
      </c>
      <c r="E11" t="s">
        <v>5</v>
      </c>
      <c r="F11">
        <v>4.2</v>
      </c>
      <c r="G11">
        <f t="shared" si="1"/>
        <v>1.6</v>
      </c>
      <c r="H11" t="s">
        <v>27</v>
      </c>
      <c r="I11">
        <f t="shared" si="2"/>
        <v>14.200000000000001</v>
      </c>
      <c r="L11" s="30" t="s">
        <v>35</v>
      </c>
      <c r="M11" s="30">
        <f>COUNTIF(A:A,"RUBY")</f>
        <v>2</v>
      </c>
      <c r="N11" s="31">
        <f t="shared" si="3"/>
        <v>3.6363636363636362</v>
      </c>
    </row>
    <row r="12" spans="1:14">
      <c r="A12" t="s">
        <v>6</v>
      </c>
      <c r="B12" s="3">
        <v>44598</v>
      </c>
      <c r="C12">
        <v>35</v>
      </c>
      <c r="D12">
        <v>25</v>
      </c>
      <c r="E12" t="s">
        <v>5</v>
      </c>
      <c r="F12">
        <f t="shared" si="0"/>
        <v>5.25</v>
      </c>
      <c r="G12">
        <f t="shared" si="1"/>
        <v>2</v>
      </c>
      <c r="H12" t="s">
        <v>27</v>
      </c>
      <c r="I12">
        <f t="shared" si="2"/>
        <v>17.75</v>
      </c>
      <c r="L12" s="33" t="s">
        <v>31</v>
      </c>
      <c r="M12" s="30">
        <f>COUNTIF(A:A,"RAQUEL")</f>
        <v>1</v>
      </c>
      <c r="N12" s="31">
        <f t="shared" si="3"/>
        <v>1.8181818181818181</v>
      </c>
    </row>
    <row r="13" spans="1:14">
      <c r="A13" t="s">
        <v>6</v>
      </c>
      <c r="B13" s="3">
        <v>44234</v>
      </c>
      <c r="C13">
        <v>35</v>
      </c>
      <c r="D13">
        <v>25</v>
      </c>
      <c r="E13" t="s">
        <v>5</v>
      </c>
      <c r="F13">
        <f t="shared" si="0"/>
        <v>5.25</v>
      </c>
      <c r="G13">
        <f t="shared" si="1"/>
        <v>2</v>
      </c>
      <c r="H13" t="s">
        <v>27</v>
      </c>
      <c r="I13">
        <f t="shared" si="2"/>
        <v>17.75</v>
      </c>
      <c r="L13" s="30" t="s">
        <v>29</v>
      </c>
      <c r="M13" s="30">
        <f>COUNTIF(A:A,"TONY")</f>
        <v>3</v>
      </c>
      <c r="N13" s="31">
        <f t="shared" si="3"/>
        <v>5.4545454545454541</v>
      </c>
    </row>
    <row r="14" spans="1:14">
      <c r="A14" t="s">
        <v>44</v>
      </c>
      <c r="B14" s="3">
        <v>44600</v>
      </c>
      <c r="C14">
        <v>60</v>
      </c>
      <c r="D14">
        <v>25</v>
      </c>
      <c r="E14" t="s">
        <v>45</v>
      </c>
      <c r="F14">
        <v>0</v>
      </c>
      <c r="G14">
        <f t="shared" si="1"/>
        <v>0</v>
      </c>
      <c r="H14" t="s">
        <v>27</v>
      </c>
      <c r="I14">
        <v>25</v>
      </c>
      <c r="L14" s="36" t="s">
        <v>30</v>
      </c>
      <c r="M14" s="30">
        <f>COUNTIF(A:A,"ISABEL")</f>
        <v>4</v>
      </c>
      <c r="N14" s="37">
        <f t="shared" si="3"/>
        <v>7.2727272727272725</v>
      </c>
    </row>
    <row r="15" spans="1:14">
      <c r="A15" t="s">
        <v>6</v>
      </c>
      <c r="B15" s="3">
        <v>44600</v>
      </c>
      <c r="C15">
        <v>35</v>
      </c>
      <c r="D15">
        <v>25</v>
      </c>
      <c r="E15" t="s">
        <v>5</v>
      </c>
      <c r="F15">
        <f t="shared" si="0"/>
        <v>5.25</v>
      </c>
      <c r="G15">
        <f t="shared" si="1"/>
        <v>2</v>
      </c>
      <c r="H15">
        <v>1.6</v>
      </c>
      <c r="I15">
        <f t="shared" si="2"/>
        <v>17.75</v>
      </c>
      <c r="L15" s="30" t="s">
        <v>40</v>
      </c>
      <c r="M15" s="30">
        <f>COUNTIF(A:A,"ROSA")</f>
        <v>3</v>
      </c>
      <c r="N15" s="31">
        <f t="shared" si="3"/>
        <v>5.4545454545454541</v>
      </c>
    </row>
    <row r="16" spans="1:14">
      <c r="A16" s="21" t="s">
        <v>30</v>
      </c>
      <c r="B16" s="22">
        <v>44601</v>
      </c>
      <c r="C16" s="21">
        <v>60</v>
      </c>
      <c r="D16" s="21">
        <v>20</v>
      </c>
      <c r="E16" s="21" t="s">
        <v>22</v>
      </c>
      <c r="F16" s="21">
        <f t="shared" si="0"/>
        <v>4.2</v>
      </c>
      <c r="G16" s="21">
        <f t="shared" si="1"/>
        <v>0</v>
      </c>
      <c r="H16" s="21"/>
      <c r="I16" s="21">
        <f t="shared" si="2"/>
        <v>15.8</v>
      </c>
      <c r="J16" t="s">
        <v>94</v>
      </c>
      <c r="L16" s="30" t="s">
        <v>42</v>
      </c>
      <c r="M16" s="30">
        <f>COUNTIF(A:A,"TRINI")</f>
        <v>1</v>
      </c>
      <c r="N16" s="31">
        <f t="shared" si="3"/>
        <v>1.8181818181818181</v>
      </c>
    </row>
    <row r="17" spans="1:14">
      <c r="A17" t="s">
        <v>6</v>
      </c>
      <c r="B17" s="3">
        <v>44601</v>
      </c>
      <c r="C17">
        <v>35</v>
      </c>
      <c r="D17">
        <v>25</v>
      </c>
      <c r="E17" t="s">
        <v>5</v>
      </c>
      <c r="F17">
        <f t="shared" si="0"/>
        <v>5.25</v>
      </c>
      <c r="G17">
        <f t="shared" si="1"/>
        <v>2</v>
      </c>
      <c r="H17">
        <v>1.6</v>
      </c>
      <c r="I17">
        <f t="shared" si="2"/>
        <v>17.75</v>
      </c>
      <c r="L17" s="30" t="s">
        <v>47</v>
      </c>
      <c r="M17" s="30">
        <f>COUNTIF(A:A,"CRISTINA")</f>
        <v>1</v>
      </c>
      <c r="N17" s="31">
        <f t="shared" si="3"/>
        <v>1.8181818181818181</v>
      </c>
    </row>
    <row r="18" spans="1:14">
      <c r="A18" s="21" t="s">
        <v>46</v>
      </c>
      <c r="B18" s="22">
        <v>44601</v>
      </c>
      <c r="C18" s="21">
        <v>60</v>
      </c>
      <c r="D18" s="21">
        <v>25</v>
      </c>
      <c r="E18" s="21" t="s">
        <v>22</v>
      </c>
      <c r="F18" s="21">
        <f t="shared" si="0"/>
        <v>5.25</v>
      </c>
      <c r="G18" s="21">
        <f t="shared" si="1"/>
        <v>0</v>
      </c>
      <c r="H18" s="21"/>
      <c r="I18" s="21">
        <f t="shared" si="2"/>
        <v>19.75</v>
      </c>
      <c r="J18" s="26" t="s">
        <v>70</v>
      </c>
      <c r="K18" t="s">
        <v>95</v>
      </c>
      <c r="L18" s="30" t="s">
        <v>28</v>
      </c>
      <c r="M18" s="30">
        <f>COUNTIF(A:A,"ANA PEDRE")</f>
        <v>1</v>
      </c>
      <c r="N18" s="31">
        <f t="shared" si="3"/>
        <v>1.8181818181818181</v>
      </c>
    </row>
    <row r="19" spans="1:14">
      <c r="A19" t="s">
        <v>31</v>
      </c>
      <c r="B19" s="3">
        <v>44602</v>
      </c>
      <c r="C19">
        <v>30</v>
      </c>
      <c r="D19">
        <v>20</v>
      </c>
      <c r="E19" t="s">
        <v>5</v>
      </c>
      <c r="F19">
        <f t="shared" si="0"/>
        <v>4.2</v>
      </c>
      <c r="G19">
        <f t="shared" si="1"/>
        <v>1.6</v>
      </c>
      <c r="H19">
        <v>1.2</v>
      </c>
      <c r="I19">
        <f t="shared" si="2"/>
        <v>14.200000000000001</v>
      </c>
      <c r="N19" s="35">
        <f>SUM(N4:N18)</f>
        <v>87.272727272727252</v>
      </c>
    </row>
    <row r="20" spans="1:14">
      <c r="A20" s="21" t="s">
        <v>23</v>
      </c>
      <c r="B20" s="22">
        <v>44602</v>
      </c>
      <c r="C20" s="21">
        <v>50</v>
      </c>
      <c r="D20" s="21">
        <v>25</v>
      </c>
      <c r="E20" s="21" t="s">
        <v>22</v>
      </c>
      <c r="F20" s="21">
        <f t="shared" si="0"/>
        <v>5.25</v>
      </c>
      <c r="G20" s="21">
        <f t="shared" si="1"/>
        <v>0</v>
      </c>
      <c r="H20" s="21"/>
      <c r="I20" s="21">
        <f t="shared" si="2"/>
        <v>19.75</v>
      </c>
      <c r="J20" t="s">
        <v>96</v>
      </c>
    </row>
    <row r="21" spans="1:14">
      <c r="A21" t="s">
        <v>35</v>
      </c>
      <c r="B21" s="3">
        <v>44602</v>
      </c>
      <c r="C21">
        <v>20</v>
      </c>
      <c r="D21">
        <v>15</v>
      </c>
      <c r="E21" t="s">
        <v>5</v>
      </c>
      <c r="F21">
        <f t="shared" si="0"/>
        <v>3.15</v>
      </c>
      <c r="G21">
        <f t="shared" si="1"/>
        <v>1.2</v>
      </c>
      <c r="H21">
        <v>0.6</v>
      </c>
      <c r="I21">
        <f t="shared" si="2"/>
        <v>10.65</v>
      </c>
    </row>
    <row r="22" spans="1:14">
      <c r="A22" s="23" t="s">
        <v>6</v>
      </c>
      <c r="B22" s="3">
        <v>44602</v>
      </c>
      <c r="C22" s="23">
        <v>35</v>
      </c>
      <c r="D22" s="23">
        <v>25</v>
      </c>
      <c r="E22" s="23" t="s">
        <v>5</v>
      </c>
      <c r="F22">
        <f t="shared" si="0"/>
        <v>5.25</v>
      </c>
      <c r="G22">
        <f t="shared" si="1"/>
        <v>2</v>
      </c>
      <c r="H22" s="23">
        <v>1.6</v>
      </c>
      <c r="I22">
        <f t="shared" si="2"/>
        <v>17.75</v>
      </c>
    </row>
    <row r="23" spans="1:14">
      <c r="A23" t="s">
        <v>6</v>
      </c>
      <c r="B23" s="3">
        <v>44603</v>
      </c>
      <c r="C23">
        <v>30</v>
      </c>
      <c r="D23">
        <v>25</v>
      </c>
      <c r="E23" t="s">
        <v>5</v>
      </c>
      <c r="F23">
        <v>5.25</v>
      </c>
      <c r="G23">
        <f t="shared" si="1"/>
        <v>2</v>
      </c>
      <c r="H23" t="s">
        <v>27</v>
      </c>
      <c r="I23">
        <f t="shared" si="2"/>
        <v>17.75</v>
      </c>
    </row>
    <row r="24" spans="1:14">
      <c r="A24" t="s">
        <v>29</v>
      </c>
      <c r="B24" s="3">
        <v>44605</v>
      </c>
      <c r="C24">
        <v>60</v>
      </c>
      <c r="D24">
        <v>20</v>
      </c>
      <c r="E24" t="s">
        <v>5</v>
      </c>
      <c r="F24">
        <f t="shared" si="0"/>
        <v>4.2</v>
      </c>
      <c r="G24">
        <f t="shared" si="1"/>
        <v>1.6</v>
      </c>
      <c r="H24" t="s">
        <v>27</v>
      </c>
      <c r="I24">
        <f t="shared" si="2"/>
        <v>14.200000000000001</v>
      </c>
    </row>
    <row r="25" spans="1:14">
      <c r="A25" t="s">
        <v>6</v>
      </c>
      <c r="B25" s="3">
        <v>44605</v>
      </c>
      <c r="C25">
        <v>35</v>
      </c>
      <c r="D25">
        <v>25</v>
      </c>
      <c r="E25" t="s">
        <v>5</v>
      </c>
      <c r="F25">
        <f t="shared" si="0"/>
        <v>5.25</v>
      </c>
      <c r="G25">
        <f t="shared" si="1"/>
        <v>2</v>
      </c>
      <c r="H25">
        <v>1.6</v>
      </c>
      <c r="I25">
        <f t="shared" si="2"/>
        <v>17.75</v>
      </c>
    </row>
    <row r="26" spans="1:14">
      <c r="A26" s="21" t="s">
        <v>21</v>
      </c>
      <c r="B26" s="22">
        <v>44605</v>
      </c>
      <c r="C26" s="21">
        <v>60</v>
      </c>
      <c r="D26" s="21">
        <v>25</v>
      </c>
      <c r="E26" s="21" t="s">
        <v>22</v>
      </c>
      <c r="F26" s="21">
        <f t="shared" si="0"/>
        <v>5.25</v>
      </c>
      <c r="G26" s="21">
        <f t="shared" si="1"/>
        <v>0</v>
      </c>
      <c r="H26" s="21"/>
      <c r="I26" s="21">
        <f t="shared" si="2"/>
        <v>19.75</v>
      </c>
      <c r="J26" t="s">
        <v>97</v>
      </c>
    </row>
    <row r="27" spans="1:14">
      <c r="A27" s="21" t="s">
        <v>47</v>
      </c>
      <c r="B27" s="22">
        <v>44606</v>
      </c>
      <c r="C27" s="21">
        <v>60</v>
      </c>
      <c r="D27" s="21">
        <v>25</v>
      </c>
      <c r="E27" s="21" t="s">
        <v>22</v>
      </c>
      <c r="F27" s="21">
        <f t="shared" si="0"/>
        <v>5.25</v>
      </c>
      <c r="G27" s="21">
        <f t="shared" si="1"/>
        <v>0</v>
      </c>
      <c r="H27" s="21"/>
      <c r="I27" s="21">
        <f t="shared" si="2"/>
        <v>19.75</v>
      </c>
      <c r="J27" t="s">
        <v>98</v>
      </c>
      <c r="N27" s="23"/>
    </row>
    <row r="28" spans="1:14">
      <c r="A28" s="21" t="s">
        <v>24</v>
      </c>
      <c r="B28" s="22">
        <v>44606</v>
      </c>
      <c r="C28" s="21">
        <v>60</v>
      </c>
      <c r="D28" s="21">
        <v>20</v>
      </c>
      <c r="E28" s="21" t="s">
        <v>22</v>
      </c>
      <c r="F28" s="21">
        <f t="shared" si="0"/>
        <v>4.2</v>
      </c>
      <c r="G28" s="21">
        <f t="shared" si="1"/>
        <v>0</v>
      </c>
      <c r="H28" s="21"/>
      <c r="I28" s="21">
        <f t="shared" si="2"/>
        <v>15.8</v>
      </c>
      <c r="J28" t="s">
        <v>99</v>
      </c>
    </row>
    <row r="29" spans="1:14">
      <c r="A29" s="23" t="s">
        <v>6</v>
      </c>
      <c r="B29" s="3">
        <v>44606</v>
      </c>
      <c r="C29" s="23">
        <v>35</v>
      </c>
      <c r="D29" s="23">
        <v>25</v>
      </c>
      <c r="E29" s="23" t="s">
        <v>5</v>
      </c>
      <c r="F29">
        <f t="shared" si="0"/>
        <v>5.25</v>
      </c>
      <c r="G29">
        <f t="shared" si="1"/>
        <v>2</v>
      </c>
      <c r="H29">
        <v>1.6</v>
      </c>
      <c r="I29">
        <f t="shared" si="2"/>
        <v>17.75</v>
      </c>
    </row>
    <row r="30" spans="1:14">
      <c r="A30" s="23" t="s">
        <v>40</v>
      </c>
      <c r="B30" s="3">
        <v>44606</v>
      </c>
      <c r="C30" s="23">
        <v>30</v>
      </c>
      <c r="D30" s="23">
        <v>15</v>
      </c>
      <c r="E30" s="23" t="s">
        <v>5</v>
      </c>
      <c r="F30">
        <f t="shared" si="0"/>
        <v>3.15</v>
      </c>
      <c r="G30">
        <f t="shared" si="1"/>
        <v>1.2</v>
      </c>
      <c r="H30">
        <v>1.6</v>
      </c>
      <c r="I30">
        <f t="shared" si="2"/>
        <v>10.65</v>
      </c>
    </row>
    <row r="31" spans="1:14">
      <c r="A31" s="21" t="s">
        <v>48</v>
      </c>
      <c r="B31" s="22">
        <v>44607</v>
      </c>
      <c r="C31" s="21">
        <v>25</v>
      </c>
      <c r="D31" s="21">
        <v>15</v>
      </c>
      <c r="E31" s="21" t="s">
        <v>22</v>
      </c>
      <c r="F31" s="21">
        <f t="shared" si="0"/>
        <v>3.15</v>
      </c>
      <c r="G31" s="21">
        <f t="shared" si="1"/>
        <v>0</v>
      </c>
      <c r="H31" s="21"/>
      <c r="I31" s="21">
        <f t="shared" si="2"/>
        <v>11.85</v>
      </c>
      <c r="J31" t="s">
        <v>49</v>
      </c>
      <c r="K31" t="s">
        <v>100</v>
      </c>
    </row>
    <row r="32" spans="1:14">
      <c r="A32" s="23" t="s">
        <v>6</v>
      </c>
      <c r="B32" s="3">
        <v>44608</v>
      </c>
      <c r="C32" s="23">
        <v>35</v>
      </c>
      <c r="D32" s="23">
        <v>25</v>
      </c>
      <c r="E32" s="23" t="s">
        <v>5</v>
      </c>
      <c r="F32">
        <f t="shared" si="0"/>
        <v>5.25</v>
      </c>
      <c r="G32">
        <f t="shared" si="1"/>
        <v>2</v>
      </c>
      <c r="H32" t="s">
        <v>27</v>
      </c>
      <c r="I32">
        <f t="shared" si="2"/>
        <v>17.75</v>
      </c>
    </row>
    <row r="33" spans="1:11">
      <c r="A33" s="23" t="s">
        <v>50</v>
      </c>
      <c r="B33" s="3">
        <v>44608</v>
      </c>
      <c r="C33" s="23">
        <v>25</v>
      </c>
      <c r="D33" s="23">
        <v>12</v>
      </c>
      <c r="E33" s="23" t="s">
        <v>5</v>
      </c>
      <c r="F33">
        <f t="shared" si="0"/>
        <v>2.52</v>
      </c>
      <c r="G33">
        <f t="shared" si="1"/>
        <v>0.96</v>
      </c>
      <c r="I33">
        <f t="shared" si="2"/>
        <v>8.52</v>
      </c>
      <c r="J33" t="s">
        <v>49</v>
      </c>
    </row>
    <row r="34" spans="1:11">
      <c r="A34" s="23" t="s">
        <v>51</v>
      </c>
      <c r="B34" s="3">
        <v>44608</v>
      </c>
      <c r="C34" s="23">
        <v>25</v>
      </c>
      <c r="D34" s="23">
        <v>15</v>
      </c>
      <c r="E34" s="23" t="s">
        <v>5</v>
      </c>
      <c r="F34">
        <f t="shared" si="0"/>
        <v>3.15</v>
      </c>
      <c r="G34">
        <f t="shared" si="1"/>
        <v>1.2</v>
      </c>
      <c r="I34">
        <f t="shared" si="2"/>
        <v>10.65</v>
      </c>
      <c r="J34" t="s">
        <v>49</v>
      </c>
      <c r="K34" s="26" t="s">
        <v>71</v>
      </c>
    </row>
    <row r="35" spans="1:11">
      <c r="A35" s="23" t="s">
        <v>51</v>
      </c>
      <c r="B35" s="3">
        <v>44608</v>
      </c>
      <c r="C35" s="23">
        <v>20</v>
      </c>
      <c r="D35" s="23">
        <v>12</v>
      </c>
      <c r="E35" s="23" t="s">
        <v>5</v>
      </c>
      <c r="F35">
        <f t="shared" si="0"/>
        <v>2.52</v>
      </c>
      <c r="G35">
        <f t="shared" si="1"/>
        <v>0.96</v>
      </c>
      <c r="I35">
        <f t="shared" si="2"/>
        <v>8.52</v>
      </c>
      <c r="J35" t="s">
        <v>49</v>
      </c>
    </row>
    <row r="36" spans="1:11">
      <c r="A36" s="21" t="s">
        <v>28</v>
      </c>
      <c r="B36" s="22">
        <v>44608</v>
      </c>
      <c r="C36" s="21">
        <v>60</v>
      </c>
      <c r="D36" s="21">
        <v>25</v>
      </c>
      <c r="E36" s="21" t="s">
        <v>22</v>
      </c>
      <c r="F36" s="21">
        <f t="shared" si="0"/>
        <v>5.25</v>
      </c>
      <c r="G36" s="21">
        <f t="shared" si="1"/>
        <v>0</v>
      </c>
      <c r="H36" s="21"/>
      <c r="I36" s="21">
        <f t="shared" si="2"/>
        <v>19.75</v>
      </c>
      <c r="J36" t="s">
        <v>101</v>
      </c>
    </row>
    <row r="37" spans="1:11">
      <c r="A37" s="21" t="s">
        <v>30</v>
      </c>
      <c r="B37" s="22">
        <v>44608</v>
      </c>
      <c r="C37" s="21">
        <v>60</v>
      </c>
      <c r="D37" s="21">
        <v>20</v>
      </c>
      <c r="E37" s="21" t="s">
        <v>22</v>
      </c>
      <c r="F37" s="21">
        <f t="shared" si="0"/>
        <v>4.2</v>
      </c>
      <c r="G37" s="21">
        <f t="shared" si="1"/>
        <v>0</v>
      </c>
      <c r="H37" s="21"/>
      <c r="I37" s="21">
        <f t="shared" si="2"/>
        <v>15.8</v>
      </c>
      <c r="J37" t="s">
        <v>102</v>
      </c>
    </row>
    <row r="38" spans="1:11">
      <c r="A38" s="23" t="s">
        <v>40</v>
      </c>
      <c r="B38" s="3">
        <v>44610</v>
      </c>
      <c r="C38" s="23">
        <v>30</v>
      </c>
      <c r="D38" s="23">
        <v>15</v>
      </c>
      <c r="E38" s="23" t="s">
        <v>5</v>
      </c>
      <c r="F38">
        <f t="shared" si="0"/>
        <v>3.15</v>
      </c>
      <c r="G38">
        <f t="shared" si="1"/>
        <v>1.2</v>
      </c>
      <c r="H38">
        <v>1.2</v>
      </c>
      <c r="I38">
        <f t="shared" si="2"/>
        <v>10.65</v>
      </c>
      <c r="J38" t="s">
        <v>49</v>
      </c>
    </row>
    <row r="39" spans="1:11">
      <c r="A39" s="23" t="s">
        <v>6</v>
      </c>
      <c r="B39" s="3">
        <v>44610</v>
      </c>
      <c r="C39" s="23">
        <v>30</v>
      </c>
      <c r="D39" s="23">
        <v>25</v>
      </c>
      <c r="E39" s="23" t="s">
        <v>5</v>
      </c>
      <c r="F39">
        <f t="shared" si="0"/>
        <v>5.25</v>
      </c>
      <c r="G39">
        <f t="shared" si="1"/>
        <v>2</v>
      </c>
      <c r="H39" t="s">
        <v>27</v>
      </c>
      <c r="I39">
        <f t="shared" si="2"/>
        <v>17.75</v>
      </c>
    </row>
    <row r="40" spans="1:11">
      <c r="A40" s="23" t="s">
        <v>20</v>
      </c>
      <c r="B40" s="3">
        <v>44610</v>
      </c>
      <c r="C40" s="23">
        <v>60</v>
      </c>
      <c r="D40" s="23">
        <v>25</v>
      </c>
      <c r="E40" s="23" t="s">
        <v>5</v>
      </c>
      <c r="F40">
        <f t="shared" si="0"/>
        <v>5.25</v>
      </c>
      <c r="G40">
        <f t="shared" si="1"/>
        <v>2</v>
      </c>
      <c r="H40">
        <v>1.6</v>
      </c>
      <c r="I40">
        <f t="shared" si="2"/>
        <v>17.75</v>
      </c>
    </row>
    <row r="41" spans="1:11">
      <c r="A41" s="23" t="s">
        <v>29</v>
      </c>
      <c r="B41" s="3">
        <v>44612</v>
      </c>
      <c r="C41" s="23">
        <v>60</v>
      </c>
      <c r="D41" s="23">
        <v>20</v>
      </c>
      <c r="E41" s="23" t="s">
        <v>5</v>
      </c>
      <c r="F41">
        <f t="shared" si="0"/>
        <v>4.2</v>
      </c>
      <c r="G41">
        <f t="shared" si="1"/>
        <v>1.6</v>
      </c>
      <c r="H41" t="s">
        <v>27</v>
      </c>
      <c r="I41">
        <f t="shared" si="2"/>
        <v>14.200000000000001</v>
      </c>
    </row>
    <row r="42" spans="1:11">
      <c r="A42" s="23" t="s">
        <v>6</v>
      </c>
      <c r="B42" s="3">
        <v>44612</v>
      </c>
      <c r="C42" s="23">
        <v>35</v>
      </c>
      <c r="D42" s="23">
        <v>25</v>
      </c>
      <c r="E42" s="23" t="s">
        <v>5</v>
      </c>
      <c r="F42">
        <f t="shared" si="0"/>
        <v>5.25</v>
      </c>
      <c r="G42">
        <f t="shared" si="1"/>
        <v>2</v>
      </c>
      <c r="H42">
        <v>1.6</v>
      </c>
      <c r="I42">
        <f t="shared" si="2"/>
        <v>17.75</v>
      </c>
    </row>
    <row r="43" spans="1:11">
      <c r="A43" s="21" t="s">
        <v>21</v>
      </c>
      <c r="B43" s="22">
        <v>44612</v>
      </c>
      <c r="C43" s="21">
        <v>60</v>
      </c>
      <c r="D43" s="21">
        <v>25</v>
      </c>
      <c r="E43" s="21" t="s">
        <v>22</v>
      </c>
      <c r="F43" s="21">
        <f t="shared" si="0"/>
        <v>5.25</v>
      </c>
      <c r="G43" s="21">
        <f t="shared" si="1"/>
        <v>0</v>
      </c>
      <c r="H43" s="21"/>
      <c r="I43" s="21">
        <f t="shared" si="2"/>
        <v>19.75</v>
      </c>
      <c r="J43" t="s">
        <v>103</v>
      </c>
    </row>
    <row r="44" spans="1:11">
      <c r="A44" s="23" t="s">
        <v>40</v>
      </c>
      <c r="B44" s="3">
        <v>44613</v>
      </c>
      <c r="C44" s="23">
        <v>30</v>
      </c>
      <c r="D44" s="23">
        <v>20</v>
      </c>
      <c r="E44" s="23" t="s">
        <v>5</v>
      </c>
      <c r="F44">
        <f t="shared" si="0"/>
        <v>4.2</v>
      </c>
      <c r="G44">
        <f t="shared" si="1"/>
        <v>1.6</v>
      </c>
      <c r="H44">
        <v>1.2</v>
      </c>
      <c r="I44">
        <f t="shared" si="2"/>
        <v>14.200000000000001</v>
      </c>
    </row>
    <row r="45" spans="1:11">
      <c r="A45" s="23" t="s">
        <v>6</v>
      </c>
      <c r="B45" s="3">
        <v>44613</v>
      </c>
      <c r="C45" s="23">
        <v>30</v>
      </c>
      <c r="D45" s="23">
        <v>25</v>
      </c>
      <c r="E45" s="23" t="s">
        <v>5</v>
      </c>
      <c r="F45">
        <f t="shared" si="0"/>
        <v>5.25</v>
      </c>
      <c r="G45">
        <f t="shared" si="1"/>
        <v>2</v>
      </c>
      <c r="H45" t="s">
        <v>27</v>
      </c>
      <c r="I45">
        <f t="shared" si="2"/>
        <v>17.75</v>
      </c>
    </row>
    <row r="46" spans="1:11">
      <c r="A46" s="23" t="s">
        <v>6</v>
      </c>
      <c r="B46" s="3">
        <v>44615</v>
      </c>
      <c r="C46" s="23">
        <v>30</v>
      </c>
      <c r="D46" s="23">
        <v>25</v>
      </c>
      <c r="E46" s="23" t="s">
        <v>5</v>
      </c>
      <c r="F46">
        <f t="shared" si="0"/>
        <v>5.25</v>
      </c>
      <c r="G46">
        <f t="shared" si="1"/>
        <v>2</v>
      </c>
      <c r="H46">
        <v>1.6</v>
      </c>
      <c r="I46">
        <f t="shared" si="2"/>
        <v>17.75</v>
      </c>
    </row>
    <row r="47" spans="1:11">
      <c r="A47" s="21" t="s">
        <v>24</v>
      </c>
      <c r="B47" s="22">
        <v>44615</v>
      </c>
      <c r="C47" s="21">
        <v>30</v>
      </c>
      <c r="D47" s="21">
        <v>20</v>
      </c>
      <c r="E47" s="21" t="s">
        <v>22</v>
      </c>
      <c r="F47" s="21">
        <f t="shared" si="0"/>
        <v>4.2</v>
      </c>
      <c r="G47" s="21">
        <f t="shared" si="1"/>
        <v>0</v>
      </c>
      <c r="H47" s="21"/>
      <c r="I47" s="21">
        <f t="shared" si="2"/>
        <v>15.8</v>
      </c>
      <c r="J47" t="s">
        <v>104</v>
      </c>
    </row>
    <row r="48" spans="1:11">
      <c r="A48" s="23" t="s">
        <v>33</v>
      </c>
      <c r="B48" s="3">
        <v>44615</v>
      </c>
      <c r="C48" s="23">
        <v>30</v>
      </c>
      <c r="D48" s="23">
        <v>20</v>
      </c>
      <c r="E48" s="23" t="s">
        <v>5</v>
      </c>
      <c r="F48">
        <f t="shared" si="0"/>
        <v>4.2</v>
      </c>
      <c r="G48">
        <f t="shared" si="1"/>
        <v>1.6</v>
      </c>
      <c r="H48" t="s">
        <v>27</v>
      </c>
      <c r="I48">
        <f t="shared" si="2"/>
        <v>14.200000000000001</v>
      </c>
    </row>
    <row r="49" spans="1:13">
      <c r="A49" s="23" t="s">
        <v>35</v>
      </c>
      <c r="B49" s="3">
        <v>44616</v>
      </c>
      <c r="C49" s="23">
        <v>30</v>
      </c>
      <c r="D49" s="23">
        <v>20</v>
      </c>
      <c r="E49" s="23" t="s">
        <v>5</v>
      </c>
      <c r="F49">
        <f t="shared" si="0"/>
        <v>4.2</v>
      </c>
      <c r="G49">
        <f t="shared" si="1"/>
        <v>1.6</v>
      </c>
      <c r="H49" t="s">
        <v>27</v>
      </c>
      <c r="I49">
        <f t="shared" si="2"/>
        <v>14.200000000000001</v>
      </c>
    </row>
    <row r="50" spans="1:13">
      <c r="A50" s="23" t="s">
        <v>6</v>
      </c>
      <c r="B50" s="3">
        <v>44616</v>
      </c>
      <c r="C50" s="23">
        <v>30</v>
      </c>
      <c r="D50" s="23">
        <v>25</v>
      </c>
      <c r="E50" s="23" t="s">
        <v>5</v>
      </c>
      <c r="F50">
        <f t="shared" si="0"/>
        <v>5.25</v>
      </c>
      <c r="G50">
        <f t="shared" si="1"/>
        <v>2</v>
      </c>
      <c r="H50" t="s">
        <v>27</v>
      </c>
      <c r="I50">
        <f t="shared" si="2"/>
        <v>17.75</v>
      </c>
    </row>
    <row r="51" spans="1:13">
      <c r="A51" s="23" t="s">
        <v>6</v>
      </c>
      <c r="B51" s="3">
        <v>44617</v>
      </c>
      <c r="C51" s="23">
        <v>30</v>
      </c>
      <c r="D51" s="23">
        <v>25</v>
      </c>
      <c r="E51" s="23" t="s">
        <v>5</v>
      </c>
      <c r="F51">
        <f t="shared" si="0"/>
        <v>5.25</v>
      </c>
      <c r="G51">
        <f t="shared" si="1"/>
        <v>2</v>
      </c>
      <c r="H51" t="s">
        <v>27</v>
      </c>
      <c r="I51">
        <f t="shared" si="2"/>
        <v>17.75</v>
      </c>
    </row>
    <row r="52" spans="1:13">
      <c r="A52" s="21" t="s">
        <v>30</v>
      </c>
      <c r="B52" s="22">
        <v>44617</v>
      </c>
      <c r="C52" s="21">
        <v>60</v>
      </c>
      <c r="D52" s="21">
        <v>20</v>
      </c>
      <c r="E52" s="21" t="s">
        <v>22</v>
      </c>
      <c r="F52" s="21">
        <f t="shared" si="0"/>
        <v>4.2</v>
      </c>
      <c r="G52" s="21">
        <f t="shared" si="1"/>
        <v>0</v>
      </c>
      <c r="H52" s="21"/>
      <c r="I52" s="21">
        <f t="shared" si="2"/>
        <v>15.8</v>
      </c>
      <c r="J52" t="s">
        <v>105</v>
      </c>
    </row>
    <row r="53" spans="1:13">
      <c r="A53" s="21" t="s">
        <v>21</v>
      </c>
      <c r="B53" s="22">
        <v>44617</v>
      </c>
      <c r="C53" s="21">
        <v>60</v>
      </c>
      <c r="D53" s="21">
        <v>25</v>
      </c>
      <c r="E53" s="21" t="s">
        <v>22</v>
      </c>
      <c r="F53" s="21">
        <f t="shared" si="0"/>
        <v>5.25</v>
      </c>
      <c r="G53" s="21">
        <f t="shared" si="1"/>
        <v>0</v>
      </c>
      <c r="H53" s="21"/>
      <c r="I53" s="21">
        <f t="shared" si="2"/>
        <v>19.75</v>
      </c>
      <c r="J53" t="s">
        <v>106</v>
      </c>
    </row>
    <row r="54" spans="1:13">
      <c r="A54" s="23" t="s">
        <v>6</v>
      </c>
      <c r="B54" s="3">
        <v>44620</v>
      </c>
      <c r="C54" s="23">
        <v>35</v>
      </c>
      <c r="D54" s="23">
        <v>25</v>
      </c>
      <c r="E54" s="23" t="s">
        <v>5</v>
      </c>
      <c r="F54">
        <f t="shared" si="0"/>
        <v>5.25</v>
      </c>
      <c r="G54">
        <f t="shared" si="1"/>
        <v>2</v>
      </c>
      <c r="H54">
        <v>1.6</v>
      </c>
      <c r="I54">
        <f t="shared" si="2"/>
        <v>17.75</v>
      </c>
    </row>
    <row r="55" spans="1:13">
      <c r="A55" s="23" t="s">
        <v>52</v>
      </c>
      <c r="B55" s="3">
        <v>44620</v>
      </c>
      <c r="C55" s="23">
        <v>20</v>
      </c>
      <c r="D55" s="23">
        <v>20</v>
      </c>
      <c r="E55" s="23" t="s">
        <v>5</v>
      </c>
      <c r="F55">
        <f t="shared" si="0"/>
        <v>4.2</v>
      </c>
      <c r="G55">
        <f t="shared" si="1"/>
        <v>1.6</v>
      </c>
      <c r="H55">
        <v>1.2</v>
      </c>
      <c r="I55">
        <f t="shared" si="2"/>
        <v>14.200000000000001</v>
      </c>
      <c r="J55" s="26" t="s">
        <v>69</v>
      </c>
    </row>
    <row r="56" spans="1:13">
      <c r="A56" s="21" t="s">
        <v>42</v>
      </c>
      <c r="B56" s="22">
        <v>44620</v>
      </c>
      <c r="C56" s="21">
        <v>30</v>
      </c>
      <c r="D56" s="21">
        <v>20</v>
      </c>
      <c r="E56" s="21" t="s">
        <v>22</v>
      </c>
      <c r="F56" s="21">
        <f t="shared" si="0"/>
        <v>4.2</v>
      </c>
      <c r="G56" s="21">
        <f t="shared" si="1"/>
        <v>0</v>
      </c>
      <c r="H56" s="21"/>
      <c r="I56" s="21">
        <f t="shared" si="2"/>
        <v>15.8</v>
      </c>
      <c r="J56" t="s">
        <v>107</v>
      </c>
    </row>
    <row r="57" spans="1:13">
      <c r="F57">
        <f t="shared" si="0"/>
        <v>0</v>
      </c>
      <c r="G57">
        <f t="shared" si="1"/>
        <v>0</v>
      </c>
      <c r="I57">
        <f t="shared" si="2"/>
        <v>0</v>
      </c>
    </row>
    <row r="58" spans="1:13">
      <c r="F58">
        <f t="shared" si="0"/>
        <v>0</v>
      </c>
      <c r="G58">
        <f t="shared" si="1"/>
        <v>0</v>
      </c>
      <c r="I58">
        <f t="shared" si="2"/>
        <v>0</v>
      </c>
      <c r="L58" s="23"/>
    </row>
    <row r="59" spans="1:13">
      <c r="F59">
        <f t="shared" si="0"/>
        <v>0</v>
      </c>
      <c r="G59">
        <f t="shared" si="1"/>
        <v>0</v>
      </c>
      <c r="I59">
        <f t="shared" si="2"/>
        <v>0</v>
      </c>
    </row>
    <row r="60" spans="1:13">
      <c r="F60">
        <f t="shared" si="0"/>
        <v>0</v>
      </c>
      <c r="G60">
        <f t="shared" si="1"/>
        <v>0</v>
      </c>
      <c r="I60">
        <f t="shared" si="2"/>
        <v>0</v>
      </c>
    </row>
    <row r="61" spans="1:13">
      <c r="F61">
        <f t="shared" si="0"/>
        <v>0</v>
      </c>
      <c r="G61">
        <f t="shared" si="1"/>
        <v>0</v>
      </c>
      <c r="I61">
        <f t="shared" si="2"/>
        <v>0</v>
      </c>
    </row>
    <row r="62" spans="1:13">
      <c r="F62">
        <f t="shared" si="0"/>
        <v>0</v>
      </c>
      <c r="G62">
        <f t="shared" si="1"/>
        <v>0</v>
      </c>
      <c r="I62">
        <f t="shared" si="2"/>
        <v>0</v>
      </c>
      <c r="K62" s="23"/>
      <c r="L62" s="21"/>
    </row>
    <row r="63" spans="1:13">
      <c r="F63">
        <f t="shared" si="0"/>
        <v>0</v>
      </c>
      <c r="G63">
        <f t="shared" si="1"/>
        <v>0</v>
      </c>
      <c r="I63">
        <f t="shared" si="2"/>
        <v>0</v>
      </c>
    </row>
    <row r="64" spans="1:13">
      <c r="F64">
        <f t="shared" si="0"/>
        <v>0</v>
      </c>
      <c r="G64">
        <f t="shared" si="1"/>
        <v>0</v>
      </c>
      <c r="I64">
        <f t="shared" si="2"/>
        <v>0</v>
      </c>
      <c r="M64" s="23"/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4">D67*0.21</f>
        <v>0</v>
      </c>
      <c r="G67">
        <f t="shared" ref="G67:G75" si="5">IF(E67="TARJETA",D67*0.08,0)</f>
        <v>0</v>
      </c>
      <c r="I67">
        <f t="shared" ref="I67:I75" si="6">D67-F67-G67</f>
        <v>0</v>
      </c>
    </row>
    <row r="68" spans="4:9">
      <c r="F68">
        <f t="shared" si="4"/>
        <v>0</v>
      </c>
      <c r="G68">
        <f t="shared" si="5"/>
        <v>0</v>
      </c>
      <c r="I68">
        <f t="shared" si="6"/>
        <v>0</v>
      </c>
    </row>
    <row r="69" spans="4:9">
      <c r="F69">
        <f t="shared" si="4"/>
        <v>0</v>
      </c>
      <c r="G69">
        <f t="shared" si="5"/>
        <v>0</v>
      </c>
      <c r="I69">
        <f t="shared" si="6"/>
        <v>0</v>
      </c>
    </row>
    <row r="70" spans="4:9">
      <c r="F70">
        <f t="shared" si="4"/>
        <v>0</v>
      </c>
      <c r="G70">
        <f t="shared" si="5"/>
        <v>0</v>
      </c>
      <c r="I70">
        <f t="shared" si="6"/>
        <v>0</v>
      </c>
    </row>
    <row r="71" spans="4:9">
      <c r="F71">
        <f t="shared" si="4"/>
        <v>0</v>
      </c>
      <c r="G71">
        <f t="shared" si="5"/>
        <v>0</v>
      </c>
      <c r="I71">
        <f t="shared" si="6"/>
        <v>0</v>
      </c>
    </row>
    <row r="72" spans="4:9">
      <c r="F72">
        <f t="shared" si="4"/>
        <v>0</v>
      </c>
      <c r="G72">
        <f t="shared" si="5"/>
        <v>0</v>
      </c>
      <c r="I72">
        <f t="shared" si="6"/>
        <v>0</v>
      </c>
    </row>
    <row r="73" spans="4:9">
      <c r="F73">
        <f t="shared" si="4"/>
        <v>0</v>
      </c>
      <c r="G73">
        <f t="shared" si="5"/>
        <v>0</v>
      </c>
      <c r="I73">
        <f t="shared" si="6"/>
        <v>0</v>
      </c>
    </row>
    <row r="74" spans="4:9">
      <c r="F74">
        <f t="shared" si="4"/>
        <v>0</v>
      </c>
      <c r="G74">
        <f t="shared" si="5"/>
        <v>0</v>
      </c>
      <c r="I74">
        <f t="shared" si="6"/>
        <v>0</v>
      </c>
    </row>
    <row r="75" spans="4:9">
      <c r="F75">
        <f t="shared" si="4"/>
        <v>0</v>
      </c>
      <c r="G75">
        <f t="shared" si="5"/>
        <v>0</v>
      </c>
      <c r="I75">
        <f t="shared" si="6"/>
        <v>0</v>
      </c>
    </row>
    <row r="80" spans="4:9">
      <c r="D80">
        <f>SUM(D2:D75)</f>
        <v>1204</v>
      </c>
      <c r="F80">
        <f>SUM(F2:F75)</f>
        <v>247.58999999999997</v>
      </c>
      <c r="G80">
        <f>SUM(G2:G75)</f>
        <v>63.120000000000019</v>
      </c>
      <c r="I80">
        <f>SUM(I1:I75)</f>
        <v>893.29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pane ySplit="1" topLeftCell="A2" activePane="bottomLeft" state="frozen"/>
      <selection pane="bottomLeft" activeCell="M81" sqref="M81"/>
    </sheetView>
  </sheetViews>
  <sheetFormatPr baseColWidth="10" defaultRowHeight="15"/>
  <cols>
    <col min="1" max="1" width="11.5703125" bestFit="1" customWidth="1"/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  <col min="14" max="14" width="13.28515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6">
      <c r="A2" t="s">
        <v>6</v>
      </c>
      <c r="B2" s="3">
        <v>44621</v>
      </c>
      <c r="C2">
        <v>35</v>
      </c>
      <c r="D2">
        <v>25</v>
      </c>
      <c r="E2" t="s">
        <v>5</v>
      </c>
      <c r="F2">
        <f>D2*0.21</f>
        <v>5.25</v>
      </c>
      <c r="G2">
        <f>IF(E2="TARJETA",D2*0.08,0)</f>
        <v>2</v>
      </c>
      <c r="H2">
        <v>1.6</v>
      </c>
      <c r="I2">
        <f>D2-F2-G2</f>
        <v>17.75</v>
      </c>
    </row>
    <row r="3" spans="1:16">
      <c r="A3" t="s">
        <v>29</v>
      </c>
      <c r="B3" s="3">
        <v>44621</v>
      </c>
      <c r="C3">
        <v>60</v>
      </c>
      <c r="D3">
        <v>20</v>
      </c>
      <c r="E3" t="s">
        <v>5</v>
      </c>
      <c r="F3">
        <f t="shared" ref="F3:F66" si="0">D3*0.21</f>
        <v>4.2</v>
      </c>
      <c r="G3">
        <f t="shared" ref="G3:G66" si="1">IF(E3="TARJETA",D3*0.08,0)</f>
        <v>1.6</v>
      </c>
      <c r="H3">
        <v>1.2</v>
      </c>
      <c r="I3">
        <f t="shared" ref="I3:I66" si="2">D3-F3-G3</f>
        <v>14.200000000000001</v>
      </c>
    </row>
    <row r="4" spans="1:16">
      <c r="A4" s="21" t="s">
        <v>54</v>
      </c>
      <c r="B4" s="22">
        <v>44621</v>
      </c>
      <c r="C4" s="21">
        <v>60</v>
      </c>
      <c r="D4" s="21">
        <v>25</v>
      </c>
      <c r="E4" s="21" t="s">
        <v>22</v>
      </c>
      <c r="F4" s="21">
        <f t="shared" si="0"/>
        <v>5.25</v>
      </c>
      <c r="G4" s="21">
        <f t="shared" si="1"/>
        <v>0</v>
      </c>
      <c r="H4" s="21"/>
      <c r="I4" s="21">
        <f t="shared" si="2"/>
        <v>19.75</v>
      </c>
      <c r="J4" t="s">
        <v>108</v>
      </c>
      <c r="N4" s="9" t="s">
        <v>161</v>
      </c>
      <c r="O4" s="30"/>
      <c r="P4" s="9" t="s">
        <v>164</v>
      </c>
    </row>
    <row r="5" spans="1:16">
      <c r="A5" s="21" t="s">
        <v>55</v>
      </c>
      <c r="B5" s="22">
        <v>44621</v>
      </c>
      <c r="C5" s="21">
        <v>60</v>
      </c>
      <c r="D5" s="21">
        <v>30</v>
      </c>
      <c r="E5" s="21" t="s">
        <v>22</v>
      </c>
      <c r="F5" s="21">
        <f t="shared" si="0"/>
        <v>6.3</v>
      </c>
      <c r="G5" s="21">
        <f t="shared" si="1"/>
        <v>0</v>
      </c>
      <c r="H5" s="21"/>
      <c r="I5" s="21">
        <f t="shared" si="2"/>
        <v>23.7</v>
      </c>
      <c r="J5" t="s">
        <v>109</v>
      </c>
      <c r="N5" s="34" t="s">
        <v>6</v>
      </c>
      <c r="O5" s="30">
        <f>COUNTIF(A:A,"GALLEGA")</f>
        <v>19</v>
      </c>
      <c r="P5" s="38">
        <f>(O5/73)*100</f>
        <v>26.027397260273972</v>
      </c>
    </row>
    <row r="6" spans="1:16">
      <c r="A6" t="s">
        <v>6</v>
      </c>
      <c r="B6" s="3">
        <v>44622</v>
      </c>
      <c r="C6">
        <v>35</v>
      </c>
      <c r="D6">
        <v>25</v>
      </c>
      <c r="E6" t="s">
        <v>5</v>
      </c>
      <c r="F6">
        <f t="shared" si="0"/>
        <v>5.25</v>
      </c>
      <c r="G6">
        <f t="shared" si="1"/>
        <v>2</v>
      </c>
      <c r="H6">
        <v>1.6</v>
      </c>
      <c r="I6">
        <f t="shared" si="2"/>
        <v>17.75</v>
      </c>
      <c r="N6" s="30" t="s">
        <v>29</v>
      </c>
      <c r="O6" s="30">
        <f>COUNTIF(A:A,"TONY")</f>
        <v>4</v>
      </c>
      <c r="P6" s="31">
        <f t="shared" ref="P6:P22" si="3">(O6/73)*100</f>
        <v>5.4794520547945202</v>
      </c>
    </row>
    <row r="7" spans="1:16">
      <c r="A7" s="21" t="s">
        <v>24</v>
      </c>
      <c r="B7" s="22">
        <v>44623</v>
      </c>
      <c r="C7" s="21">
        <v>60</v>
      </c>
      <c r="D7" s="21">
        <v>20</v>
      </c>
      <c r="E7" s="21" t="s">
        <v>22</v>
      </c>
      <c r="F7" s="21">
        <f t="shared" si="0"/>
        <v>4.2</v>
      </c>
      <c r="G7" s="21">
        <f t="shared" si="1"/>
        <v>0</v>
      </c>
      <c r="H7" s="21"/>
      <c r="I7" s="21">
        <f t="shared" si="2"/>
        <v>15.8</v>
      </c>
      <c r="J7" t="s">
        <v>110</v>
      </c>
      <c r="M7" t="s">
        <v>136</v>
      </c>
      <c r="N7" s="30" t="s">
        <v>54</v>
      </c>
      <c r="O7" s="30">
        <f>COUNTIF(A:A,"INMA")</f>
        <v>1</v>
      </c>
      <c r="P7" s="31">
        <f t="shared" si="3"/>
        <v>1.3698630136986301</v>
      </c>
    </row>
    <row r="8" spans="1:16">
      <c r="A8" s="21" t="s">
        <v>21</v>
      </c>
      <c r="B8" s="22">
        <v>44623</v>
      </c>
      <c r="C8" s="21">
        <v>60</v>
      </c>
      <c r="D8" s="21">
        <v>25</v>
      </c>
      <c r="E8" s="21" t="s">
        <v>22</v>
      </c>
      <c r="F8" s="21">
        <f t="shared" si="0"/>
        <v>5.25</v>
      </c>
      <c r="G8" s="21">
        <f t="shared" si="1"/>
        <v>0</v>
      </c>
      <c r="H8" s="21"/>
      <c r="I8" s="21">
        <f t="shared" si="2"/>
        <v>19.75</v>
      </c>
      <c r="J8" t="s">
        <v>111</v>
      </c>
      <c r="N8" s="30" t="s">
        <v>55</v>
      </c>
      <c r="O8" s="30">
        <f>COUNTIF(A:A,"MAMEN")</f>
        <v>2</v>
      </c>
      <c r="P8" s="31">
        <f t="shared" si="3"/>
        <v>2.7397260273972601</v>
      </c>
    </row>
    <row r="9" spans="1:16">
      <c r="A9" s="21" t="s">
        <v>31</v>
      </c>
      <c r="B9" s="22">
        <v>44623</v>
      </c>
      <c r="C9" s="21">
        <v>30</v>
      </c>
      <c r="D9" s="21">
        <v>20</v>
      </c>
      <c r="E9" s="21" t="s">
        <v>22</v>
      </c>
      <c r="F9" s="21">
        <f t="shared" si="0"/>
        <v>4.2</v>
      </c>
      <c r="G9" s="21">
        <f t="shared" si="1"/>
        <v>0</v>
      </c>
      <c r="H9" s="21">
        <v>1.2</v>
      </c>
      <c r="I9" s="21">
        <f t="shared" si="2"/>
        <v>15.8</v>
      </c>
      <c r="J9" t="s">
        <v>112</v>
      </c>
      <c r="N9" s="36" t="s">
        <v>24</v>
      </c>
      <c r="O9" s="30">
        <f>COUNTIF(A:A,"COSMICA")</f>
        <v>6</v>
      </c>
      <c r="P9" s="37">
        <f t="shared" si="3"/>
        <v>8.2191780821917799</v>
      </c>
    </row>
    <row r="10" spans="1:16">
      <c r="A10" s="23" t="s">
        <v>6</v>
      </c>
      <c r="B10" s="3">
        <v>44623</v>
      </c>
      <c r="C10" s="23">
        <v>30</v>
      </c>
      <c r="D10" s="23">
        <v>25</v>
      </c>
      <c r="E10" s="23" t="s">
        <v>5</v>
      </c>
      <c r="F10">
        <v>0</v>
      </c>
      <c r="G10">
        <f t="shared" si="1"/>
        <v>2</v>
      </c>
      <c r="H10" s="23">
        <v>1.6</v>
      </c>
      <c r="I10">
        <f t="shared" si="2"/>
        <v>23</v>
      </c>
      <c r="L10" s="23"/>
      <c r="N10" s="30" t="s">
        <v>165</v>
      </c>
      <c r="O10" s="30">
        <f>COUNTIF(A:A,"SHIJAM")</f>
        <v>1</v>
      </c>
      <c r="P10" s="31">
        <f t="shared" si="3"/>
        <v>1.3698630136986301</v>
      </c>
    </row>
    <row r="11" spans="1:16">
      <c r="A11" s="21" t="s">
        <v>56</v>
      </c>
      <c r="B11" s="22">
        <v>44624</v>
      </c>
      <c r="C11" s="21">
        <v>60</v>
      </c>
      <c r="D11" s="21">
        <v>30</v>
      </c>
      <c r="E11" s="21" t="s">
        <v>22</v>
      </c>
      <c r="F11" s="21">
        <v>0</v>
      </c>
      <c r="G11" s="21">
        <f t="shared" si="1"/>
        <v>0</v>
      </c>
      <c r="H11" s="21"/>
      <c r="I11" s="21">
        <f t="shared" si="2"/>
        <v>30</v>
      </c>
      <c r="J11" t="s">
        <v>113</v>
      </c>
      <c r="N11" s="39" t="s">
        <v>30</v>
      </c>
      <c r="O11" s="30">
        <f>COUNTIF(A:A,"ISABEL")</f>
        <v>5</v>
      </c>
      <c r="P11" s="40">
        <f t="shared" si="3"/>
        <v>6.8493150684931505</v>
      </c>
    </row>
    <row r="12" spans="1:16">
      <c r="A12" s="21" t="s">
        <v>30</v>
      </c>
      <c r="B12" s="22">
        <v>44624</v>
      </c>
      <c r="C12" s="21">
        <v>60</v>
      </c>
      <c r="D12" s="21">
        <v>20</v>
      </c>
      <c r="E12" s="21" t="s">
        <v>22</v>
      </c>
      <c r="F12" s="21">
        <f t="shared" si="0"/>
        <v>4.2</v>
      </c>
      <c r="G12" s="21">
        <f t="shared" si="1"/>
        <v>0</v>
      </c>
      <c r="H12" s="21"/>
      <c r="I12" s="21">
        <f t="shared" si="2"/>
        <v>15.8</v>
      </c>
      <c r="J12" t="s">
        <v>114</v>
      </c>
      <c r="N12" s="30" t="s">
        <v>51</v>
      </c>
      <c r="O12" s="30">
        <f>COUNTIF(A:A,"ESTIBALIZ")</f>
        <v>2</v>
      </c>
      <c r="P12" s="31">
        <f t="shared" si="3"/>
        <v>2.7397260273972601</v>
      </c>
    </row>
    <row r="13" spans="1:16">
      <c r="A13" s="23" t="s">
        <v>6</v>
      </c>
      <c r="B13" s="3">
        <v>44627</v>
      </c>
      <c r="C13" s="23">
        <v>35</v>
      </c>
      <c r="D13" s="23">
        <v>25</v>
      </c>
      <c r="E13" s="23" t="s">
        <v>5</v>
      </c>
      <c r="F13">
        <f t="shared" si="0"/>
        <v>5.25</v>
      </c>
      <c r="G13">
        <f t="shared" si="1"/>
        <v>2</v>
      </c>
      <c r="H13" t="s">
        <v>57</v>
      </c>
      <c r="I13">
        <f t="shared" si="2"/>
        <v>17.75</v>
      </c>
      <c r="N13" s="30" t="s">
        <v>21</v>
      </c>
      <c r="O13" s="30">
        <f>COUNTIF(A:A,"ESTRELLA")</f>
        <v>4</v>
      </c>
      <c r="P13" s="31">
        <f t="shared" si="3"/>
        <v>5.4794520547945202</v>
      </c>
    </row>
    <row r="14" spans="1:16">
      <c r="A14" s="21" t="s">
        <v>30</v>
      </c>
      <c r="B14" s="22">
        <v>44627</v>
      </c>
      <c r="C14" s="21">
        <v>50</v>
      </c>
      <c r="D14" s="21">
        <v>20</v>
      </c>
      <c r="E14" s="21" t="s">
        <v>22</v>
      </c>
      <c r="F14" s="21">
        <f t="shared" si="0"/>
        <v>4.2</v>
      </c>
      <c r="G14" s="21">
        <f t="shared" si="1"/>
        <v>0</v>
      </c>
      <c r="H14" s="21"/>
      <c r="I14" s="21">
        <f t="shared" si="2"/>
        <v>15.8</v>
      </c>
      <c r="J14" t="s">
        <v>115</v>
      </c>
      <c r="N14" s="30" t="s">
        <v>31</v>
      </c>
      <c r="O14" s="30">
        <f>COUNTIF(A:A,"RAQUEL")</f>
        <v>4</v>
      </c>
      <c r="P14" s="31">
        <f t="shared" si="3"/>
        <v>5.4794520547945202</v>
      </c>
    </row>
    <row r="15" spans="1:16">
      <c r="A15" s="23" t="s">
        <v>43</v>
      </c>
      <c r="B15" s="3">
        <v>44627</v>
      </c>
      <c r="C15" s="23">
        <v>60</v>
      </c>
      <c r="D15" s="23">
        <v>20</v>
      </c>
      <c r="E15" s="23" t="s">
        <v>5</v>
      </c>
      <c r="F15">
        <f t="shared" si="0"/>
        <v>4.2</v>
      </c>
      <c r="G15">
        <f t="shared" si="1"/>
        <v>1.6</v>
      </c>
      <c r="H15">
        <v>1.6</v>
      </c>
      <c r="I15">
        <f t="shared" si="2"/>
        <v>14.200000000000001</v>
      </c>
      <c r="K15" s="23"/>
      <c r="N15" s="30" t="s">
        <v>40</v>
      </c>
      <c r="O15" s="30">
        <f>COUNTIF(A:A,"ROSA")</f>
        <v>4</v>
      </c>
      <c r="P15" s="31">
        <f t="shared" si="3"/>
        <v>5.4794520547945202</v>
      </c>
    </row>
    <row r="16" spans="1:16">
      <c r="A16" s="23" t="s">
        <v>6</v>
      </c>
      <c r="B16" s="3">
        <v>44628</v>
      </c>
      <c r="C16" s="23">
        <v>30</v>
      </c>
      <c r="D16" s="23">
        <v>25</v>
      </c>
      <c r="E16" s="23" t="s">
        <v>5</v>
      </c>
      <c r="F16">
        <f t="shared" si="0"/>
        <v>5.25</v>
      </c>
      <c r="G16">
        <f t="shared" si="1"/>
        <v>2</v>
      </c>
      <c r="H16" t="s">
        <v>57</v>
      </c>
      <c r="I16">
        <f t="shared" si="2"/>
        <v>17.75</v>
      </c>
      <c r="N16" s="33" t="s">
        <v>66</v>
      </c>
      <c r="O16" s="30">
        <f>COUNTIF(A:A,"MARTA")</f>
        <v>2</v>
      </c>
      <c r="P16" s="31">
        <f t="shared" si="3"/>
        <v>2.7397260273972601</v>
      </c>
    </row>
    <row r="17" spans="1:16">
      <c r="A17" s="21" t="s">
        <v>20</v>
      </c>
      <c r="B17" s="22">
        <v>44628</v>
      </c>
      <c r="C17" s="21">
        <v>50</v>
      </c>
      <c r="D17" s="21">
        <v>20</v>
      </c>
      <c r="E17" s="21" t="s">
        <v>22</v>
      </c>
      <c r="F17" s="21">
        <f t="shared" si="0"/>
        <v>4.2</v>
      </c>
      <c r="G17" s="21">
        <f t="shared" si="1"/>
        <v>0</v>
      </c>
      <c r="H17" s="21"/>
      <c r="I17" s="21">
        <f t="shared" si="2"/>
        <v>15.8</v>
      </c>
      <c r="J17" t="s">
        <v>116</v>
      </c>
      <c r="N17" s="30" t="s">
        <v>20</v>
      </c>
      <c r="O17" s="30">
        <f>COUNTIF(A:A,"MONTSE")</f>
        <v>3</v>
      </c>
      <c r="P17" s="31">
        <f t="shared" si="3"/>
        <v>4.10958904109589</v>
      </c>
    </row>
    <row r="18" spans="1:16">
      <c r="A18" s="21" t="s">
        <v>24</v>
      </c>
      <c r="B18" s="22">
        <v>44629</v>
      </c>
      <c r="C18" s="21">
        <v>50</v>
      </c>
      <c r="D18" s="21">
        <v>20</v>
      </c>
      <c r="E18" s="21" t="s">
        <v>22</v>
      </c>
      <c r="F18" s="21">
        <f t="shared" si="0"/>
        <v>4.2</v>
      </c>
      <c r="G18" s="21">
        <f t="shared" si="1"/>
        <v>0</v>
      </c>
      <c r="H18" s="21"/>
      <c r="I18" s="21">
        <f t="shared" si="2"/>
        <v>15.8</v>
      </c>
      <c r="J18" t="s">
        <v>117</v>
      </c>
      <c r="N18" s="30" t="s">
        <v>58</v>
      </c>
      <c r="O18" s="30">
        <f>COUNTIF(A:A,"MAYTE")</f>
        <v>1</v>
      </c>
      <c r="P18" s="31">
        <f t="shared" si="3"/>
        <v>1.3698630136986301</v>
      </c>
    </row>
    <row r="19" spans="1:16">
      <c r="A19" s="23" t="s">
        <v>6</v>
      </c>
      <c r="B19" s="3">
        <v>44629</v>
      </c>
      <c r="C19" s="23">
        <v>30</v>
      </c>
      <c r="D19" s="23">
        <v>25</v>
      </c>
      <c r="E19" s="23" t="s">
        <v>5</v>
      </c>
      <c r="F19">
        <f t="shared" si="0"/>
        <v>5.25</v>
      </c>
      <c r="G19">
        <f t="shared" si="1"/>
        <v>2</v>
      </c>
      <c r="H19" t="s">
        <v>57</v>
      </c>
      <c r="I19">
        <f t="shared" si="2"/>
        <v>17.75</v>
      </c>
      <c r="N19" s="30" t="s">
        <v>52</v>
      </c>
      <c r="O19" s="30">
        <f>COUNTIF(A:A,"MARIA JOSE")</f>
        <v>1</v>
      </c>
      <c r="P19" s="31">
        <f t="shared" si="3"/>
        <v>1.3698630136986301</v>
      </c>
    </row>
    <row r="20" spans="1:16">
      <c r="A20" s="23" t="s">
        <v>52</v>
      </c>
      <c r="B20" s="3">
        <v>44629</v>
      </c>
      <c r="C20" s="23">
        <v>30</v>
      </c>
      <c r="D20" s="23">
        <v>20</v>
      </c>
      <c r="E20" s="23" t="s">
        <v>5</v>
      </c>
      <c r="F20">
        <f t="shared" si="0"/>
        <v>4.2</v>
      </c>
      <c r="G20">
        <f t="shared" si="1"/>
        <v>1.6</v>
      </c>
      <c r="H20">
        <v>1.2</v>
      </c>
      <c r="I20">
        <f t="shared" si="2"/>
        <v>14.200000000000001</v>
      </c>
      <c r="M20" s="23"/>
      <c r="N20" s="30" t="s">
        <v>43</v>
      </c>
      <c r="O20" s="30">
        <f>COUNTIF(A:A,"CATY")</f>
        <v>1</v>
      </c>
      <c r="P20" s="31">
        <f t="shared" si="3"/>
        <v>1.3698630136986301</v>
      </c>
    </row>
    <row r="21" spans="1:16">
      <c r="A21" s="23" t="s">
        <v>58</v>
      </c>
      <c r="B21" s="3">
        <v>44630</v>
      </c>
      <c r="C21" s="23">
        <v>30</v>
      </c>
      <c r="D21" s="23">
        <v>20</v>
      </c>
      <c r="E21" s="23" t="s">
        <v>5</v>
      </c>
      <c r="F21">
        <f t="shared" si="0"/>
        <v>4.2</v>
      </c>
      <c r="G21">
        <f t="shared" si="1"/>
        <v>1.6</v>
      </c>
      <c r="H21">
        <v>1.2</v>
      </c>
      <c r="I21">
        <f t="shared" si="2"/>
        <v>14.200000000000001</v>
      </c>
      <c r="N21" s="30" t="s">
        <v>61</v>
      </c>
      <c r="O21" s="30">
        <f>COUNTIF(A:A,"MAITE")</f>
        <v>2</v>
      </c>
      <c r="P21" s="31">
        <f t="shared" si="3"/>
        <v>2.7397260273972601</v>
      </c>
    </row>
    <row r="22" spans="1:16">
      <c r="A22" s="23" t="s">
        <v>51</v>
      </c>
      <c r="B22" s="3">
        <v>44630</v>
      </c>
      <c r="C22" s="23">
        <v>30</v>
      </c>
      <c r="D22" s="23">
        <v>20</v>
      </c>
      <c r="E22" s="23" t="s">
        <v>5</v>
      </c>
      <c r="F22">
        <f t="shared" si="0"/>
        <v>4.2</v>
      </c>
      <c r="G22">
        <f t="shared" si="1"/>
        <v>1.6</v>
      </c>
      <c r="I22">
        <f t="shared" si="2"/>
        <v>14.200000000000001</v>
      </c>
      <c r="N22" s="30" t="s">
        <v>35</v>
      </c>
      <c r="O22" s="30">
        <f>COUNTIF(A:A,"RUBY")</f>
        <v>1</v>
      </c>
      <c r="P22" s="31">
        <f t="shared" si="3"/>
        <v>1.3698630136986301</v>
      </c>
    </row>
    <row r="23" spans="1:16">
      <c r="A23" s="23" t="s">
        <v>51</v>
      </c>
      <c r="B23" s="3">
        <v>44630</v>
      </c>
      <c r="C23" s="23">
        <v>30</v>
      </c>
      <c r="D23" s="23">
        <v>20</v>
      </c>
      <c r="E23" s="23" t="s">
        <v>5</v>
      </c>
      <c r="F23">
        <v>0</v>
      </c>
      <c r="G23">
        <f t="shared" si="1"/>
        <v>1.6</v>
      </c>
      <c r="H23" s="23">
        <v>1.2</v>
      </c>
      <c r="I23">
        <f t="shared" si="2"/>
        <v>18.399999999999999</v>
      </c>
      <c r="P23" s="35">
        <f>SUM(P5:P22)</f>
        <v>86.30136986301369</v>
      </c>
    </row>
    <row r="24" spans="1:16">
      <c r="A24" s="21" t="s">
        <v>21</v>
      </c>
      <c r="B24" s="22">
        <v>44630</v>
      </c>
      <c r="C24" s="21">
        <v>30</v>
      </c>
      <c r="D24" s="21">
        <v>25</v>
      </c>
      <c r="E24" s="21" t="s">
        <v>22</v>
      </c>
      <c r="F24" s="21">
        <f t="shared" si="0"/>
        <v>5.25</v>
      </c>
      <c r="G24" s="21">
        <f t="shared" si="1"/>
        <v>0</v>
      </c>
      <c r="H24" s="21"/>
      <c r="I24" s="21">
        <f t="shared" si="2"/>
        <v>19.75</v>
      </c>
      <c r="J24" t="s">
        <v>118</v>
      </c>
    </row>
    <row r="25" spans="1:16">
      <c r="A25" s="23" t="s">
        <v>29</v>
      </c>
      <c r="B25" s="3">
        <v>44630</v>
      </c>
      <c r="C25" s="23">
        <v>50</v>
      </c>
      <c r="D25" s="23">
        <v>20</v>
      </c>
      <c r="E25" s="23" t="s">
        <v>5</v>
      </c>
      <c r="F25">
        <f t="shared" si="0"/>
        <v>4.2</v>
      </c>
      <c r="G25">
        <f t="shared" si="1"/>
        <v>1.6</v>
      </c>
      <c r="H25" t="s">
        <v>57</v>
      </c>
      <c r="I25">
        <f t="shared" si="2"/>
        <v>14.200000000000001</v>
      </c>
    </row>
    <row r="26" spans="1:16">
      <c r="A26" s="23" t="s">
        <v>6</v>
      </c>
      <c r="B26" s="3">
        <v>44631</v>
      </c>
      <c r="C26" s="23">
        <v>30</v>
      </c>
      <c r="D26" s="23">
        <v>25</v>
      </c>
      <c r="E26" s="23" t="s">
        <v>5</v>
      </c>
      <c r="F26">
        <f t="shared" si="0"/>
        <v>5.25</v>
      </c>
      <c r="G26">
        <f t="shared" si="1"/>
        <v>2</v>
      </c>
      <c r="I26">
        <f t="shared" si="2"/>
        <v>17.75</v>
      </c>
    </row>
    <row r="27" spans="1:16">
      <c r="A27" s="23" t="s">
        <v>6</v>
      </c>
      <c r="B27" s="3">
        <v>44634</v>
      </c>
      <c r="C27" s="23">
        <v>37</v>
      </c>
      <c r="D27" s="23">
        <v>25</v>
      </c>
      <c r="E27" s="23" t="s">
        <v>5</v>
      </c>
      <c r="F27">
        <f t="shared" si="0"/>
        <v>5.25</v>
      </c>
      <c r="G27">
        <f t="shared" si="1"/>
        <v>2</v>
      </c>
      <c r="H27" t="s">
        <v>57</v>
      </c>
      <c r="I27">
        <f t="shared" si="2"/>
        <v>17.75</v>
      </c>
    </row>
    <row r="28" spans="1:16">
      <c r="A28" s="23" t="s">
        <v>20</v>
      </c>
      <c r="B28" s="3">
        <v>44634</v>
      </c>
      <c r="C28" s="23">
        <v>60</v>
      </c>
      <c r="D28" s="23">
        <v>25</v>
      </c>
      <c r="E28" s="23" t="s">
        <v>5</v>
      </c>
      <c r="F28">
        <f t="shared" si="0"/>
        <v>5.25</v>
      </c>
      <c r="G28">
        <f t="shared" si="1"/>
        <v>2</v>
      </c>
      <c r="H28" t="s">
        <v>57</v>
      </c>
      <c r="I28">
        <f t="shared" si="2"/>
        <v>17.75</v>
      </c>
    </row>
    <row r="29" spans="1:16">
      <c r="A29" s="21" t="s">
        <v>30</v>
      </c>
      <c r="B29" s="22">
        <v>44634</v>
      </c>
      <c r="C29" s="21">
        <v>60</v>
      </c>
      <c r="D29" s="21">
        <v>20</v>
      </c>
      <c r="E29" s="21" t="s">
        <v>22</v>
      </c>
      <c r="F29" s="21">
        <f t="shared" si="0"/>
        <v>4.2</v>
      </c>
      <c r="G29" s="21">
        <f t="shared" si="1"/>
        <v>0</v>
      </c>
      <c r="H29" s="21"/>
      <c r="I29" s="21">
        <f t="shared" si="2"/>
        <v>15.8</v>
      </c>
      <c r="J29" t="s">
        <v>119</v>
      </c>
    </row>
    <row r="30" spans="1:16">
      <c r="A30" s="21" t="s">
        <v>59</v>
      </c>
      <c r="B30" s="22">
        <v>44635</v>
      </c>
      <c r="C30" s="21">
        <v>60</v>
      </c>
      <c r="D30" s="21">
        <v>30</v>
      </c>
      <c r="E30" s="21" t="s">
        <v>60</v>
      </c>
      <c r="F30" s="21">
        <f t="shared" si="0"/>
        <v>6.3</v>
      </c>
      <c r="G30" s="21">
        <f t="shared" si="1"/>
        <v>0</v>
      </c>
      <c r="H30" s="21"/>
      <c r="I30" s="21">
        <f t="shared" si="2"/>
        <v>23.7</v>
      </c>
      <c r="J30" t="s">
        <v>120</v>
      </c>
    </row>
    <row r="31" spans="1:16">
      <c r="A31" s="21" t="s">
        <v>61</v>
      </c>
      <c r="B31" s="22">
        <v>44635</v>
      </c>
      <c r="C31" s="21">
        <v>30</v>
      </c>
      <c r="D31" s="21">
        <v>20</v>
      </c>
      <c r="E31" s="21" t="s">
        <v>22</v>
      </c>
      <c r="F31" s="21">
        <f t="shared" si="0"/>
        <v>4.2</v>
      </c>
      <c r="G31" s="21">
        <f t="shared" si="1"/>
        <v>0</v>
      </c>
      <c r="H31" s="21"/>
      <c r="I31" s="21">
        <f t="shared" si="2"/>
        <v>15.8</v>
      </c>
      <c r="J31" t="s">
        <v>121</v>
      </c>
    </row>
    <row r="32" spans="1:16">
      <c r="A32" s="23" t="s">
        <v>6</v>
      </c>
      <c r="B32" s="3">
        <v>44635</v>
      </c>
      <c r="C32" s="23">
        <v>30</v>
      </c>
      <c r="D32" s="23">
        <v>25</v>
      </c>
      <c r="E32" s="23" t="s">
        <v>5</v>
      </c>
      <c r="F32">
        <f t="shared" si="0"/>
        <v>5.25</v>
      </c>
      <c r="G32">
        <f t="shared" si="1"/>
        <v>2</v>
      </c>
      <c r="H32">
        <v>1.6</v>
      </c>
      <c r="I32">
        <f t="shared" si="2"/>
        <v>17.75</v>
      </c>
    </row>
    <row r="33" spans="1:14">
      <c r="A33" s="23" t="s">
        <v>31</v>
      </c>
      <c r="B33" s="3">
        <v>44636</v>
      </c>
      <c r="C33" s="23">
        <v>30</v>
      </c>
      <c r="D33" s="23">
        <v>20</v>
      </c>
      <c r="E33" s="23" t="s">
        <v>5</v>
      </c>
      <c r="F33">
        <f t="shared" si="0"/>
        <v>4.2</v>
      </c>
      <c r="G33">
        <f t="shared" si="1"/>
        <v>1.6</v>
      </c>
      <c r="H33">
        <v>1.2</v>
      </c>
      <c r="I33">
        <f t="shared" si="2"/>
        <v>14.200000000000001</v>
      </c>
    </row>
    <row r="34" spans="1:14">
      <c r="A34" s="23" t="s">
        <v>62</v>
      </c>
      <c r="B34" s="3">
        <v>44636</v>
      </c>
      <c r="C34" s="23">
        <v>50</v>
      </c>
      <c r="D34" s="23">
        <v>25</v>
      </c>
      <c r="E34" s="23" t="s">
        <v>63</v>
      </c>
      <c r="F34">
        <f t="shared" si="0"/>
        <v>5.25</v>
      </c>
      <c r="G34">
        <f t="shared" si="1"/>
        <v>0</v>
      </c>
      <c r="I34">
        <f t="shared" si="2"/>
        <v>19.75</v>
      </c>
    </row>
    <row r="35" spans="1:14">
      <c r="A35" s="23" t="s">
        <v>40</v>
      </c>
      <c r="B35" s="3">
        <v>44636</v>
      </c>
      <c r="C35" s="23">
        <v>30</v>
      </c>
      <c r="D35" s="23">
        <v>20</v>
      </c>
      <c r="E35" s="23" t="s">
        <v>5</v>
      </c>
      <c r="F35">
        <f t="shared" si="0"/>
        <v>4.2</v>
      </c>
      <c r="G35">
        <f t="shared" si="1"/>
        <v>1.6</v>
      </c>
      <c r="H35" t="s">
        <v>57</v>
      </c>
      <c r="I35">
        <f t="shared" si="2"/>
        <v>14.200000000000001</v>
      </c>
      <c r="N35" s="23"/>
    </row>
    <row r="36" spans="1:14">
      <c r="A36" s="23" t="s">
        <v>6</v>
      </c>
      <c r="B36" s="3">
        <v>44636</v>
      </c>
      <c r="C36" s="23">
        <v>30</v>
      </c>
      <c r="D36" s="23">
        <v>25</v>
      </c>
      <c r="E36" s="23" t="s">
        <v>5</v>
      </c>
      <c r="F36">
        <f t="shared" si="0"/>
        <v>5.25</v>
      </c>
      <c r="G36">
        <f t="shared" si="1"/>
        <v>2</v>
      </c>
      <c r="I36">
        <f t="shared" si="2"/>
        <v>17.75</v>
      </c>
    </row>
    <row r="37" spans="1:14">
      <c r="A37" s="23" t="s">
        <v>29</v>
      </c>
      <c r="B37" s="3">
        <v>44636</v>
      </c>
      <c r="C37" s="23">
        <v>50</v>
      </c>
      <c r="D37" s="23">
        <v>20</v>
      </c>
      <c r="E37" s="23" t="s">
        <v>5</v>
      </c>
      <c r="F37">
        <f t="shared" si="0"/>
        <v>4.2</v>
      </c>
      <c r="G37">
        <f t="shared" si="1"/>
        <v>1.6</v>
      </c>
      <c r="H37" t="s">
        <v>57</v>
      </c>
      <c r="I37">
        <f t="shared" si="2"/>
        <v>14.200000000000001</v>
      </c>
      <c r="M37" s="23"/>
    </row>
    <row r="38" spans="1:14">
      <c r="A38" s="21" t="s">
        <v>28</v>
      </c>
      <c r="B38" s="22">
        <v>44637</v>
      </c>
      <c r="C38" s="21">
        <v>50</v>
      </c>
      <c r="D38" s="21">
        <v>25</v>
      </c>
      <c r="E38" s="21" t="s">
        <v>22</v>
      </c>
      <c r="F38" s="21">
        <f t="shared" si="0"/>
        <v>5.25</v>
      </c>
      <c r="G38" s="21">
        <f t="shared" si="1"/>
        <v>0</v>
      </c>
      <c r="H38" s="21"/>
      <c r="I38" s="21">
        <f t="shared" si="2"/>
        <v>19.75</v>
      </c>
      <c r="J38" t="s">
        <v>122</v>
      </c>
    </row>
    <row r="39" spans="1:14">
      <c r="A39" s="23" t="s">
        <v>6</v>
      </c>
      <c r="B39" s="3">
        <v>44637</v>
      </c>
      <c r="C39" s="23">
        <v>35</v>
      </c>
      <c r="D39" s="23">
        <v>25</v>
      </c>
      <c r="E39" s="23" t="s">
        <v>5</v>
      </c>
      <c r="F39">
        <f t="shared" si="0"/>
        <v>5.25</v>
      </c>
      <c r="G39">
        <f t="shared" si="1"/>
        <v>2</v>
      </c>
      <c r="I39">
        <f t="shared" si="2"/>
        <v>17.75</v>
      </c>
      <c r="M39" s="23"/>
    </row>
    <row r="40" spans="1:14">
      <c r="A40" s="21" t="s">
        <v>24</v>
      </c>
      <c r="B40" s="22">
        <v>44637</v>
      </c>
      <c r="C40" s="21">
        <v>50</v>
      </c>
      <c r="D40" s="21">
        <v>20</v>
      </c>
      <c r="E40" s="21" t="s">
        <v>22</v>
      </c>
      <c r="F40" s="21">
        <f t="shared" si="0"/>
        <v>4.2</v>
      </c>
      <c r="G40" s="21">
        <f t="shared" si="1"/>
        <v>0</v>
      </c>
      <c r="H40" s="21"/>
      <c r="I40" s="21">
        <f t="shared" si="2"/>
        <v>15.8</v>
      </c>
      <c r="J40" t="s">
        <v>123</v>
      </c>
    </row>
    <row r="41" spans="1:14">
      <c r="A41" s="23" t="s">
        <v>40</v>
      </c>
      <c r="B41" s="3">
        <v>44638</v>
      </c>
      <c r="C41" s="23">
        <v>30</v>
      </c>
      <c r="D41" s="23">
        <v>20</v>
      </c>
      <c r="E41" s="23" t="s">
        <v>5</v>
      </c>
      <c r="F41">
        <f t="shared" si="0"/>
        <v>4.2</v>
      </c>
      <c r="G41">
        <f t="shared" si="1"/>
        <v>1.6</v>
      </c>
      <c r="H41">
        <v>1.2</v>
      </c>
      <c r="I41">
        <f t="shared" si="2"/>
        <v>14.200000000000001</v>
      </c>
    </row>
    <row r="42" spans="1:14">
      <c r="A42" s="23" t="s">
        <v>6</v>
      </c>
      <c r="B42" s="3">
        <v>44638</v>
      </c>
      <c r="C42" s="23">
        <v>30</v>
      </c>
      <c r="D42" s="23">
        <v>25</v>
      </c>
      <c r="E42" s="23" t="s">
        <v>5</v>
      </c>
      <c r="F42">
        <f t="shared" si="0"/>
        <v>5.25</v>
      </c>
      <c r="G42">
        <f t="shared" si="1"/>
        <v>2</v>
      </c>
      <c r="H42" t="s">
        <v>57</v>
      </c>
      <c r="I42">
        <f t="shared" si="2"/>
        <v>17.75</v>
      </c>
    </row>
    <row r="43" spans="1:14">
      <c r="A43" s="21" t="s">
        <v>64</v>
      </c>
      <c r="B43" s="22">
        <v>44638</v>
      </c>
      <c r="C43" s="21">
        <v>40</v>
      </c>
      <c r="D43" s="21">
        <v>20</v>
      </c>
      <c r="E43" s="21" t="s">
        <v>22</v>
      </c>
      <c r="F43" s="21">
        <f t="shared" si="0"/>
        <v>4.2</v>
      </c>
      <c r="G43" s="21">
        <f t="shared" si="1"/>
        <v>0</v>
      </c>
      <c r="H43" s="21"/>
      <c r="I43" s="21">
        <f t="shared" si="2"/>
        <v>15.8</v>
      </c>
      <c r="J43" t="s">
        <v>124</v>
      </c>
    </row>
    <row r="44" spans="1:14">
      <c r="A44" s="23" t="s">
        <v>6</v>
      </c>
      <c r="B44" s="3">
        <v>44640</v>
      </c>
      <c r="C44" s="23">
        <v>30</v>
      </c>
      <c r="D44" s="23">
        <v>25</v>
      </c>
      <c r="E44" s="23" t="s">
        <v>5</v>
      </c>
      <c r="F44">
        <f t="shared" si="0"/>
        <v>5.25</v>
      </c>
      <c r="G44">
        <f t="shared" si="1"/>
        <v>2</v>
      </c>
      <c r="I44">
        <f t="shared" si="2"/>
        <v>17.75</v>
      </c>
    </row>
    <row r="45" spans="1:14">
      <c r="A45" s="21" t="s">
        <v>28</v>
      </c>
      <c r="B45" s="22">
        <v>44641</v>
      </c>
      <c r="C45" s="21">
        <v>50</v>
      </c>
      <c r="D45" s="21">
        <v>25</v>
      </c>
      <c r="E45" s="21" t="s">
        <v>22</v>
      </c>
      <c r="F45" s="21">
        <f t="shared" si="0"/>
        <v>5.25</v>
      </c>
      <c r="G45" s="21">
        <f t="shared" si="1"/>
        <v>0</v>
      </c>
      <c r="H45" s="21"/>
      <c r="I45" s="21">
        <f t="shared" si="2"/>
        <v>19.75</v>
      </c>
      <c r="J45" t="s">
        <v>125</v>
      </c>
      <c r="L45" s="23"/>
    </row>
    <row r="46" spans="1:14">
      <c r="A46" s="23" t="s">
        <v>6</v>
      </c>
      <c r="B46" s="3">
        <v>44641</v>
      </c>
      <c r="C46" s="23">
        <v>35</v>
      </c>
      <c r="D46" s="23">
        <v>25</v>
      </c>
      <c r="E46" s="23" t="s">
        <v>5</v>
      </c>
      <c r="F46">
        <f t="shared" si="0"/>
        <v>5.25</v>
      </c>
      <c r="G46">
        <f t="shared" si="1"/>
        <v>2</v>
      </c>
      <c r="H46">
        <v>1.6</v>
      </c>
      <c r="I46">
        <f t="shared" si="2"/>
        <v>17.75</v>
      </c>
      <c r="N46" s="23"/>
    </row>
    <row r="47" spans="1:14">
      <c r="A47" s="21" t="s">
        <v>21</v>
      </c>
      <c r="B47" s="22">
        <v>44641</v>
      </c>
      <c r="C47" s="21">
        <v>60</v>
      </c>
      <c r="D47" s="21">
        <v>25</v>
      </c>
      <c r="E47" s="21" t="s">
        <v>22</v>
      </c>
      <c r="F47" s="21">
        <f t="shared" si="0"/>
        <v>5.25</v>
      </c>
      <c r="G47" s="21">
        <f t="shared" si="1"/>
        <v>0</v>
      </c>
      <c r="H47" s="21"/>
      <c r="I47" s="21">
        <f t="shared" si="2"/>
        <v>19.75</v>
      </c>
      <c r="J47" t="s">
        <v>126</v>
      </c>
    </row>
    <row r="48" spans="1:14">
      <c r="A48" s="21" t="s">
        <v>24</v>
      </c>
      <c r="B48" s="22">
        <v>44642</v>
      </c>
      <c r="C48" s="21">
        <v>60</v>
      </c>
      <c r="D48" s="21">
        <v>20</v>
      </c>
      <c r="E48" s="21" t="s">
        <v>22</v>
      </c>
      <c r="F48" s="21">
        <f t="shared" si="0"/>
        <v>4.2</v>
      </c>
      <c r="G48" s="21">
        <f t="shared" si="1"/>
        <v>0</v>
      </c>
      <c r="H48" s="24"/>
      <c r="I48" s="21">
        <f t="shared" si="2"/>
        <v>15.8</v>
      </c>
      <c r="J48" t="s">
        <v>127</v>
      </c>
    </row>
    <row r="49" spans="1:13">
      <c r="A49" s="21" t="s">
        <v>42</v>
      </c>
      <c r="B49" s="22">
        <v>44642</v>
      </c>
      <c r="C49" s="21">
        <v>60</v>
      </c>
      <c r="D49" s="21">
        <v>20</v>
      </c>
      <c r="E49" s="21" t="s">
        <v>22</v>
      </c>
      <c r="F49" s="21">
        <f t="shared" si="0"/>
        <v>4.2</v>
      </c>
      <c r="G49" s="21">
        <f t="shared" si="1"/>
        <v>0</v>
      </c>
      <c r="H49" s="21"/>
      <c r="I49" s="21">
        <f t="shared" si="2"/>
        <v>15.8</v>
      </c>
      <c r="J49" t="s">
        <v>128</v>
      </c>
    </row>
    <row r="50" spans="1:13">
      <c r="A50" s="23" t="s">
        <v>65</v>
      </c>
      <c r="B50" s="3">
        <v>44642</v>
      </c>
      <c r="C50" s="23">
        <v>30</v>
      </c>
      <c r="D50" s="23">
        <v>20</v>
      </c>
      <c r="E50" s="23" t="s">
        <v>5</v>
      </c>
      <c r="F50">
        <f t="shared" si="0"/>
        <v>4.2</v>
      </c>
      <c r="G50">
        <f t="shared" si="1"/>
        <v>1.6</v>
      </c>
      <c r="H50" t="s">
        <v>57</v>
      </c>
      <c r="I50">
        <f t="shared" si="2"/>
        <v>14.200000000000001</v>
      </c>
    </row>
    <row r="51" spans="1:13">
      <c r="A51" s="21" t="s">
        <v>30</v>
      </c>
      <c r="B51" s="22">
        <v>44642</v>
      </c>
      <c r="C51" s="21">
        <v>60</v>
      </c>
      <c r="D51" s="21">
        <v>20</v>
      </c>
      <c r="E51" s="21" t="s">
        <v>22</v>
      </c>
      <c r="F51" s="21">
        <f t="shared" si="0"/>
        <v>4.2</v>
      </c>
      <c r="G51" s="21">
        <f t="shared" si="1"/>
        <v>0</v>
      </c>
      <c r="H51" s="21"/>
      <c r="I51" s="21">
        <f t="shared" si="2"/>
        <v>15.8</v>
      </c>
      <c r="J51" t="s">
        <v>129</v>
      </c>
    </row>
    <row r="52" spans="1:13">
      <c r="A52" s="23" t="s">
        <v>66</v>
      </c>
      <c r="B52" s="3">
        <v>44643</v>
      </c>
      <c r="C52" s="23">
        <v>30</v>
      </c>
      <c r="D52" s="23">
        <v>20</v>
      </c>
      <c r="E52" s="23" t="s">
        <v>5</v>
      </c>
      <c r="F52">
        <f t="shared" si="0"/>
        <v>4.2</v>
      </c>
      <c r="G52">
        <f t="shared" si="1"/>
        <v>1.6</v>
      </c>
      <c r="H52" t="s">
        <v>57</v>
      </c>
      <c r="I52">
        <f t="shared" si="2"/>
        <v>14.200000000000001</v>
      </c>
      <c r="M52" s="23"/>
    </row>
    <row r="53" spans="1:13">
      <c r="A53" s="23" t="s">
        <v>66</v>
      </c>
      <c r="B53" s="25">
        <v>44643</v>
      </c>
      <c r="C53" s="23">
        <v>30</v>
      </c>
      <c r="D53" s="23">
        <v>20</v>
      </c>
      <c r="E53" s="23" t="s">
        <v>5</v>
      </c>
      <c r="F53">
        <f t="shared" si="0"/>
        <v>4.2</v>
      </c>
      <c r="G53">
        <f t="shared" si="1"/>
        <v>1.6</v>
      </c>
      <c r="H53" t="s">
        <v>57</v>
      </c>
      <c r="I53">
        <f t="shared" si="2"/>
        <v>14.200000000000001</v>
      </c>
    </row>
    <row r="54" spans="1:13">
      <c r="A54" s="23" t="s">
        <v>35</v>
      </c>
      <c r="B54" s="3">
        <v>44644</v>
      </c>
      <c r="C54" s="23">
        <v>20</v>
      </c>
      <c r="D54" s="23">
        <v>15</v>
      </c>
      <c r="E54" s="23" t="s">
        <v>5</v>
      </c>
      <c r="F54">
        <f t="shared" si="0"/>
        <v>3.15</v>
      </c>
      <c r="G54">
        <f t="shared" si="1"/>
        <v>1.2</v>
      </c>
      <c r="H54">
        <v>0.6</v>
      </c>
      <c r="I54">
        <f t="shared" si="2"/>
        <v>10.65</v>
      </c>
    </row>
    <row r="55" spans="1:13">
      <c r="A55" s="23" t="s">
        <v>6</v>
      </c>
      <c r="B55" s="3">
        <v>44644</v>
      </c>
      <c r="C55" s="23">
        <v>35</v>
      </c>
      <c r="D55" s="23">
        <v>25</v>
      </c>
      <c r="E55" s="23" t="s">
        <v>5</v>
      </c>
      <c r="F55">
        <f t="shared" si="0"/>
        <v>5.25</v>
      </c>
      <c r="G55">
        <f t="shared" si="1"/>
        <v>2</v>
      </c>
      <c r="H55" t="s">
        <v>57</v>
      </c>
      <c r="I55">
        <f t="shared" si="2"/>
        <v>17.75</v>
      </c>
    </row>
    <row r="56" spans="1:13">
      <c r="A56" s="23" t="s">
        <v>6</v>
      </c>
      <c r="B56" s="3">
        <v>44645</v>
      </c>
      <c r="C56" s="23">
        <v>35</v>
      </c>
      <c r="D56" s="23">
        <v>25</v>
      </c>
      <c r="E56" s="23" t="s">
        <v>5</v>
      </c>
      <c r="F56">
        <f t="shared" si="0"/>
        <v>5.25</v>
      </c>
      <c r="G56">
        <f t="shared" si="1"/>
        <v>2</v>
      </c>
      <c r="H56">
        <v>1.6</v>
      </c>
      <c r="I56">
        <f t="shared" si="2"/>
        <v>17.75</v>
      </c>
    </row>
    <row r="57" spans="1:13">
      <c r="A57" s="23" t="s">
        <v>62</v>
      </c>
      <c r="B57" s="3">
        <v>44645</v>
      </c>
      <c r="C57" s="23">
        <v>60</v>
      </c>
      <c r="D57" s="23">
        <v>25</v>
      </c>
      <c r="E57" s="23" t="s">
        <v>63</v>
      </c>
      <c r="F57">
        <f t="shared" si="0"/>
        <v>5.25</v>
      </c>
      <c r="G57">
        <f t="shared" si="1"/>
        <v>0</v>
      </c>
      <c r="I57">
        <f t="shared" si="2"/>
        <v>19.75</v>
      </c>
    </row>
    <row r="58" spans="1:13">
      <c r="A58" s="23" t="s">
        <v>31</v>
      </c>
      <c r="B58" s="3">
        <v>44645</v>
      </c>
      <c r="C58" s="23">
        <v>30</v>
      </c>
      <c r="D58" s="23">
        <v>20</v>
      </c>
      <c r="E58" s="23" t="s">
        <v>5</v>
      </c>
      <c r="F58">
        <f t="shared" si="0"/>
        <v>4.2</v>
      </c>
      <c r="G58">
        <f t="shared" si="1"/>
        <v>1.6</v>
      </c>
      <c r="H58">
        <v>1.2</v>
      </c>
      <c r="I58">
        <f t="shared" si="2"/>
        <v>14.200000000000001</v>
      </c>
    </row>
    <row r="59" spans="1:13">
      <c r="A59" s="21" t="s">
        <v>21</v>
      </c>
      <c r="B59" s="22">
        <v>44645</v>
      </c>
      <c r="C59" s="21">
        <v>60</v>
      </c>
      <c r="D59" s="21">
        <v>25</v>
      </c>
      <c r="E59" s="21" t="s">
        <v>22</v>
      </c>
      <c r="F59" s="21">
        <f t="shared" si="0"/>
        <v>5.25</v>
      </c>
      <c r="G59" s="21">
        <f t="shared" si="1"/>
        <v>0</v>
      </c>
      <c r="H59" s="21"/>
      <c r="I59" s="21">
        <f t="shared" si="2"/>
        <v>19.75</v>
      </c>
      <c r="J59" t="s">
        <v>130</v>
      </c>
      <c r="M59" s="23"/>
    </row>
    <row r="60" spans="1:13">
      <c r="A60" s="21" t="s">
        <v>24</v>
      </c>
      <c r="B60" s="22">
        <v>44645</v>
      </c>
      <c r="C60" s="21">
        <v>60</v>
      </c>
      <c r="D60" s="21">
        <v>20</v>
      </c>
      <c r="E60" s="21" t="s">
        <v>22</v>
      </c>
      <c r="F60" s="21">
        <f t="shared" si="0"/>
        <v>4.2</v>
      </c>
      <c r="G60" s="21">
        <f t="shared" si="1"/>
        <v>0</v>
      </c>
      <c r="H60" s="21"/>
      <c r="I60" s="21">
        <f t="shared" si="2"/>
        <v>15.8</v>
      </c>
      <c r="J60" t="s">
        <v>131</v>
      </c>
    </row>
    <row r="61" spans="1:13">
      <c r="A61" s="23" t="s">
        <v>29</v>
      </c>
      <c r="B61" s="3">
        <v>44647</v>
      </c>
      <c r="C61" s="23">
        <v>60</v>
      </c>
      <c r="D61" s="23">
        <v>20</v>
      </c>
      <c r="E61" s="23" t="s">
        <v>5</v>
      </c>
      <c r="F61">
        <f t="shared" si="0"/>
        <v>4.2</v>
      </c>
      <c r="G61">
        <f t="shared" si="1"/>
        <v>1.6</v>
      </c>
      <c r="H61" t="s">
        <v>57</v>
      </c>
      <c r="I61">
        <f t="shared" si="2"/>
        <v>14.200000000000001</v>
      </c>
    </row>
    <row r="62" spans="1:13">
      <c r="A62" s="23" t="s">
        <v>6</v>
      </c>
      <c r="B62" s="3">
        <v>44648</v>
      </c>
      <c r="C62" s="23">
        <v>35</v>
      </c>
      <c r="D62" s="23">
        <v>25</v>
      </c>
      <c r="E62" s="23" t="s">
        <v>5</v>
      </c>
      <c r="F62">
        <f t="shared" si="0"/>
        <v>5.25</v>
      </c>
      <c r="G62">
        <f t="shared" si="1"/>
        <v>2</v>
      </c>
      <c r="H62">
        <v>1.6</v>
      </c>
      <c r="I62">
        <f t="shared" si="2"/>
        <v>17.75</v>
      </c>
    </row>
    <row r="63" spans="1:13">
      <c r="A63" s="23" t="s">
        <v>67</v>
      </c>
      <c r="B63" s="3">
        <v>44648</v>
      </c>
      <c r="C63" s="23">
        <v>40</v>
      </c>
      <c r="D63" s="23">
        <v>25</v>
      </c>
      <c r="E63" s="23" t="s">
        <v>5</v>
      </c>
      <c r="F63">
        <f t="shared" si="0"/>
        <v>5.25</v>
      </c>
      <c r="G63">
        <f t="shared" si="1"/>
        <v>2</v>
      </c>
      <c r="H63">
        <v>1.6</v>
      </c>
      <c r="I63">
        <f t="shared" si="2"/>
        <v>17.75</v>
      </c>
      <c r="J63" t="s">
        <v>68</v>
      </c>
      <c r="M63" s="26" t="s">
        <v>53</v>
      </c>
    </row>
    <row r="64" spans="1:13">
      <c r="A64" s="23" t="s">
        <v>40</v>
      </c>
      <c r="B64" s="3">
        <v>44648</v>
      </c>
      <c r="C64" s="23">
        <v>30</v>
      </c>
      <c r="D64" s="23">
        <v>20</v>
      </c>
      <c r="E64" s="23" t="s">
        <v>5</v>
      </c>
      <c r="F64">
        <f t="shared" si="0"/>
        <v>4.2</v>
      </c>
      <c r="G64">
        <f t="shared" si="1"/>
        <v>1.6</v>
      </c>
      <c r="H64">
        <v>1.2</v>
      </c>
      <c r="I64">
        <f t="shared" si="2"/>
        <v>14.200000000000001</v>
      </c>
    </row>
    <row r="65" spans="1:12">
      <c r="A65" s="23" t="s">
        <v>40</v>
      </c>
      <c r="B65" s="3">
        <v>44648</v>
      </c>
      <c r="C65" s="23">
        <v>20</v>
      </c>
      <c r="D65" s="23">
        <v>15</v>
      </c>
      <c r="E65" s="23" t="s">
        <v>5</v>
      </c>
      <c r="F65">
        <f t="shared" si="0"/>
        <v>3.15</v>
      </c>
      <c r="G65">
        <f t="shared" si="1"/>
        <v>1.2</v>
      </c>
      <c r="H65">
        <v>0.6</v>
      </c>
      <c r="I65">
        <f t="shared" si="2"/>
        <v>10.65</v>
      </c>
    </row>
    <row r="66" spans="1:12">
      <c r="A66" s="23" t="s">
        <v>55</v>
      </c>
      <c r="B66" s="25">
        <v>44648</v>
      </c>
      <c r="C66" s="23">
        <v>60</v>
      </c>
      <c r="D66" s="23">
        <v>25</v>
      </c>
      <c r="E66" s="23" t="s">
        <v>22</v>
      </c>
      <c r="F66" s="23">
        <f t="shared" si="0"/>
        <v>5.25</v>
      </c>
      <c r="G66" s="23">
        <f t="shared" si="1"/>
        <v>0</v>
      </c>
      <c r="H66" s="23"/>
      <c r="I66" s="23">
        <f t="shared" si="2"/>
        <v>19.75</v>
      </c>
    </row>
    <row r="67" spans="1:12">
      <c r="A67" s="21" t="s">
        <v>30</v>
      </c>
      <c r="B67" s="22">
        <v>44648</v>
      </c>
      <c r="C67" s="21">
        <v>60</v>
      </c>
      <c r="D67" s="21">
        <v>20</v>
      </c>
      <c r="E67" s="21" t="s">
        <v>22</v>
      </c>
      <c r="F67" s="21">
        <f t="shared" ref="F67:F75" si="4">D67*0.21</f>
        <v>4.2</v>
      </c>
      <c r="G67" s="21">
        <f t="shared" ref="G67:G75" si="5">IF(E67="TARJETA",D67*0.08,0)</f>
        <v>0</v>
      </c>
      <c r="H67" s="21"/>
      <c r="I67" s="21">
        <f t="shared" ref="I67:I75" si="6">D67-F67-G67</f>
        <v>15.8</v>
      </c>
      <c r="J67" t="s">
        <v>132</v>
      </c>
    </row>
    <row r="68" spans="1:12">
      <c r="A68" s="23" t="s">
        <v>6</v>
      </c>
      <c r="B68" s="3">
        <v>44649</v>
      </c>
      <c r="C68" s="23">
        <v>35</v>
      </c>
      <c r="D68" s="23">
        <v>25</v>
      </c>
      <c r="E68" s="23" t="s">
        <v>5</v>
      </c>
      <c r="F68">
        <f t="shared" si="4"/>
        <v>5.25</v>
      </c>
      <c r="G68">
        <f t="shared" si="5"/>
        <v>2</v>
      </c>
      <c r="I68">
        <f t="shared" si="6"/>
        <v>17.75</v>
      </c>
      <c r="L68" s="23"/>
    </row>
    <row r="69" spans="1:12">
      <c r="A69" s="21" t="s">
        <v>28</v>
      </c>
      <c r="B69" s="22">
        <v>44710</v>
      </c>
      <c r="C69" s="21">
        <v>60</v>
      </c>
      <c r="D69" s="21">
        <v>25</v>
      </c>
      <c r="E69" s="21" t="s">
        <v>22</v>
      </c>
      <c r="F69" s="21">
        <f t="shared" si="4"/>
        <v>5.25</v>
      </c>
      <c r="G69" s="21">
        <f t="shared" si="5"/>
        <v>0</v>
      </c>
      <c r="H69" s="21"/>
      <c r="I69" s="21">
        <f t="shared" si="6"/>
        <v>19.75</v>
      </c>
      <c r="J69" t="s">
        <v>180</v>
      </c>
    </row>
    <row r="70" spans="1:12">
      <c r="A70" s="23" t="s">
        <v>31</v>
      </c>
      <c r="B70" s="25">
        <v>44710</v>
      </c>
      <c r="C70" s="23">
        <v>60</v>
      </c>
      <c r="D70" s="23">
        <v>20</v>
      </c>
      <c r="E70" s="23" t="s">
        <v>45</v>
      </c>
      <c r="F70" s="23">
        <v>0</v>
      </c>
      <c r="G70" s="23">
        <f t="shared" si="5"/>
        <v>0</v>
      </c>
      <c r="H70" s="23"/>
      <c r="I70" s="23">
        <v>20</v>
      </c>
    </row>
    <row r="71" spans="1:12">
      <c r="A71" s="23" t="s">
        <v>6</v>
      </c>
      <c r="B71" s="3">
        <v>44712</v>
      </c>
      <c r="C71" s="23">
        <v>50</v>
      </c>
      <c r="D71" s="23">
        <v>25</v>
      </c>
      <c r="E71" s="23" t="s">
        <v>5</v>
      </c>
      <c r="F71">
        <f t="shared" si="4"/>
        <v>5.25</v>
      </c>
      <c r="G71">
        <f t="shared" si="5"/>
        <v>2</v>
      </c>
      <c r="I71">
        <f t="shared" si="6"/>
        <v>17.75</v>
      </c>
      <c r="L71" s="23"/>
    </row>
    <row r="72" spans="1:12">
      <c r="A72" s="21" t="s">
        <v>24</v>
      </c>
      <c r="B72" s="22">
        <v>44712</v>
      </c>
      <c r="C72" s="21">
        <v>50</v>
      </c>
      <c r="D72" s="21">
        <v>20</v>
      </c>
      <c r="E72" s="21" t="s">
        <v>22</v>
      </c>
      <c r="F72" s="21">
        <f t="shared" si="4"/>
        <v>4.2</v>
      </c>
      <c r="G72" s="21">
        <f t="shared" si="5"/>
        <v>0</v>
      </c>
      <c r="H72" s="21"/>
      <c r="I72" s="21">
        <f t="shared" si="6"/>
        <v>15.8</v>
      </c>
      <c r="J72" t="s">
        <v>181</v>
      </c>
    </row>
    <row r="73" spans="1:12">
      <c r="A73" s="21" t="s">
        <v>20</v>
      </c>
      <c r="B73" s="22">
        <v>44712</v>
      </c>
      <c r="C73" s="21">
        <v>50</v>
      </c>
      <c r="D73" s="21">
        <v>20</v>
      </c>
      <c r="E73" s="21" t="s">
        <v>22</v>
      </c>
      <c r="F73" s="21">
        <f t="shared" si="4"/>
        <v>4.2</v>
      </c>
      <c r="G73" s="21">
        <f t="shared" si="5"/>
        <v>0</v>
      </c>
      <c r="H73" s="21"/>
      <c r="I73" s="21">
        <f t="shared" si="6"/>
        <v>15.8</v>
      </c>
      <c r="J73" t="s">
        <v>182</v>
      </c>
    </row>
    <row r="74" spans="1:12">
      <c r="A74" s="21" t="s">
        <v>61</v>
      </c>
      <c r="B74" s="22">
        <v>44712</v>
      </c>
      <c r="C74" s="21">
        <v>30</v>
      </c>
      <c r="D74" s="21">
        <v>20</v>
      </c>
      <c r="E74" s="21" t="s">
        <v>22</v>
      </c>
      <c r="F74" s="21">
        <f t="shared" si="4"/>
        <v>4.2</v>
      </c>
      <c r="G74" s="21">
        <f t="shared" si="5"/>
        <v>0</v>
      </c>
      <c r="H74" s="21"/>
      <c r="I74" s="21">
        <f t="shared" si="6"/>
        <v>15.8</v>
      </c>
      <c r="J74" t="s">
        <v>183</v>
      </c>
      <c r="L74" s="21"/>
    </row>
    <row r="75" spans="1:12">
      <c r="F75">
        <f t="shared" si="4"/>
        <v>0</v>
      </c>
      <c r="G75">
        <f t="shared" si="5"/>
        <v>0</v>
      </c>
      <c r="I75">
        <f t="shared" si="6"/>
        <v>0</v>
      </c>
    </row>
    <row r="80" spans="1:12">
      <c r="D80">
        <f>SUM(D2:D75)</f>
        <v>1640</v>
      </c>
      <c r="F80">
        <f>SUM(F2:F75)</f>
        <v>324.44999999999976</v>
      </c>
      <c r="G80">
        <f>SUM(G2:G75)</f>
        <v>71.600000000000009</v>
      </c>
      <c r="I80">
        <f>SUM(I1:I75)</f>
        <v>1243.95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pane ySplit="1" topLeftCell="A38" activePane="bottomLeft" state="frozen"/>
      <selection pane="bottomLeft" activeCell="L63" sqref="L63"/>
    </sheetView>
  </sheetViews>
  <sheetFormatPr baseColWidth="10" defaultRowHeight="15"/>
  <cols>
    <col min="1" max="1" width="12.42578125" bestFit="1" customWidth="1"/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  <col min="16" max="16" width="13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8">
      <c r="A2" t="s">
        <v>6</v>
      </c>
      <c r="B2" s="3">
        <v>44652</v>
      </c>
      <c r="C2">
        <v>35</v>
      </c>
      <c r="D2">
        <v>25</v>
      </c>
      <c r="E2" t="s">
        <v>5</v>
      </c>
      <c r="F2">
        <f>D2*0.21</f>
        <v>5.25</v>
      </c>
      <c r="G2">
        <f>IF(E2="TARJETA",D2*0.08,0)</f>
        <v>2</v>
      </c>
      <c r="H2" t="s">
        <v>27</v>
      </c>
      <c r="I2">
        <f>D2-F2-G2</f>
        <v>17.75</v>
      </c>
    </row>
    <row r="3" spans="1:18">
      <c r="A3" t="s">
        <v>31</v>
      </c>
      <c r="B3" s="3">
        <v>44652</v>
      </c>
      <c r="C3">
        <v>30</v>
      </c>
      <c r="D3">
        <v>20</v>
      </c>
      <c r="E3" t="s">
        <v>5</v>
      </c>
      <c r="F3">
        <f t="shared" ref="F3:F66" si="0">D3*0.21</f>
        <v>4.2</v>
      </c>
      <c r="G3">
        <f t="shared" ref="G3:G66" si="1">IF(E3="TARJETA",D3*0.08,0)</f>
        <v>1.6</v>
      </c>
      <c r="H3" t="s">
        <v>27</v>
      </c>
      <c r="I3">
        <f t="shared" ref="I3:I66" si="2">D3-F3-G3</f>
        <v>14.200000000000001</v>
      </c>
    </row>
    <row r="4" spans="1:18">
      <c r="A4" s="21" t="s">
        <v>21</v>
      </c>
      <c r="B4" s="22">
        <v>44654</v>
      </c>
      <c r="C4" s="21">
        <v>60</v>
      </c>
      <c r="D4" s="21">
        <v>25</v>
      </c>
      <c r="E4" s="21" t="s">
        <v>22</v>
      </c>
      <c r="F4" s="21">
        <f t="shared" si="0"/>
        <v>5.25</v>
      </c>
      <c r="G4" s="21">
        <f t="shared" si="1"/>
        <v>0</v>
      </c>
      <c r="H4" s="21"/>
      <c r="I4" s="21">
        <f t="shared" si="2"/>
        <v>19.75</v>
      </c>
      <c r="J4" t="s">
        <v>184</v>
      </c>
      <c r="P4" s="9" t="s">
        <v>161</v>
      </c>
      <c r="Q4" s="30"/>
      <c r="R4" s="9" t="s">
        <v>166</v>
      </c>
    </row>
    <row r="5" spans="1:18">
      <c r="A5" t="s">
        <v>6</v>
      </c>
      <c r="B5" s="3">
        <v>44654</v>
      </c>
      <c r="C5">
        <v>50</v>
      </c>
      <c r="D5">
        <v>25</v>
      </c>
      <c r="E5" t="s">
        <v>5</v>
      </c>
      <c r="F5">
        <f t="shared" si="0"/>
        <v>5.25</v>
      </c>
      <c r="G5">
        <f t="shared" si="1"/>
        <v>2</v>
      </c>
      <c r="H5" t="s">
        <v>27</v>
      </c>
      <c r="I5">
        <f t="shared" si="2"/>
        <v>17.75</v>
      </c>
      <c r="P5" s="34" t="s">
        <v>6</v>
      </c>
      <c r="Q5" s="30">
        <f>COUNTIF(A:A,"GALLEGA")</f>
        <v>17</v>
      </c>
      <c r="R5" s="38">
        <f>(Q5/62)*100</f>
        <v>27.419354838709676</v>
      </c>
    </row>
    <row r="6" spans="1:18">
      <c r="A6" s="21" t="s">
        <v>30</v>
      </c>
      <c r="B6" s="22">
        <v>44654</v>
      </c>
      <c r="C6" s="21">
        <v>60</v>
      </c>
      <c r="D6" s="21">
        <v>20</v>
      </c>
      <c r="E6" s="21" t="s">
        <v>22</v>
      </c>
      <c r="F6" s="21">
        <f t="shared" si="0"/>
        <v>4.2</v>
      </c>
      <c r="G6" s="21">
        <f t="shared" si="1"/>
        <v>0</v>
      </c>
      <c r="H6" s="21"/>
      <c r="I6" s="21">
        <f t="shared" si="2"/>
        <v>15.8</v>
      </c>
      <c r="J6" t="s">
        <v>185</v>
      </c>
      <c r="P6" s="30" t="s">
        <v>31</v>
      </c>
      <c r="Q6" s="30">
        <f>COUNTIF(A:A,"RAQUEL")</f>
        <v>3</v>
      </c>
      <c r="R6" s="31">
        <f t="shared" ref="R6:R20" si="3">(Q6/62)*100</f>
        <v>4.838709677419355</v>
      </c>
    </row>
    <row r="7" spans="1:18">
      <c r="A7" t="s">
        <v>6</v>
      </c>
      <c r="B7" s="3">
        <v>44654</v>
      </c>
      <c r="C7">
        <v>30</v>
      </c>
      <c r="D7">
        <v>25</v>
      </c>
      <c r="E7" t="s">
        <v>5</v>
      </c>
      <c r="F7">
        <f t="shared" si="0"/>
        <v>5.25</v>
      </c>
      <c r="G7">
        <f t="shared" si="1"/>
        <v>2</v>
      </c>
      <c r="H7" t="s">
        <v>27</v>
      </c>
      <c r="I7">
        <f t="shared" si="2"/>
        <v>17.75</v>
      </c>
      <c r="P7" s="30" t="s">
        <v>21</v>
      </c>
      <c r="Q7" s="30">
        <f>COUNTIF(A:A,"ESTRELLA")</f>
        <v>3</v>
      </c>
      <c r="R7" s="31">
        <f t="shared" si="3"/>
        <v>4.838709677419355</v>
      </c>
    </row>
    <row r="8" spans="1:18">
      <c r="A8" s="23" t="s">
        <v>44</v>
      </c>
      <c r="B8" s="3">
        <v>44654</v>
      </c>
      <c r="C8" s="23">
        <v>50</v>
      </c>
      <c r="D8" s="23">
        <v>25</v>
      </c>
      <c r="E8" s="23" t="s">
        <v>133</v>
      </c>
      <c r="F8">
        <v>0</v>
      </c>
      <c r="G8">
        <f t="shared" si="1"/>
        <v>0</v>
      </c>
      <c r="I8">
        <v>25</v>
      </c>
      <c r="P8" s="30" t="s">
        <v>30</v>
      </c>
      <c r="Q8" s="30">
        <f>COUNTIF(A:A,"ISABEL")</f>
        <v>3</v>
      </c>
      <c r="R8" s="31">
        <f t="shared" si="3"/>
        <v>4.838709677419355</v>
      </c>
    </row>
    <row r="9" spans="1:18">
      <c r="A9" s="21" t="s">
        <v>24</v>
      </c>
      <c r="B9" s="22">
        <v>44655</v>
      </c>
      <c r="C9" s="21">
        <v>50</v>
      </c>
      <c r="D9" s="21">
        <v>20</v>
      </c>
      <c r="E9" s="21" t="s">
        <v>22</v>
      </c>
      <c r="F9" s="21">
        <f t="shared" si="0"/>
        <v>4.2</v>
      </c>
      <c r="G9" s="21">
        <f t="shared" si="1"/>
        <v>0</v>
      </c>
      <c r="H9" s="21"/>
      <c r="I9" s="21">
        <f t="shared" si="2"/>
        <v>15.8</v>
      </c>
      <c r="J9" t="s">
        <v>186</v>
      </c>
      <c r="P9" s="30" t="s">
        <v>44</v>
      </c>
      <c r="Q9" s="30">
        <f>COUNTIF(A:A,"VILLACA")</f>
        <v>2</v>
      </c>
      <c r="R9" s="31">
        <f t="shared" si="3"/>
        <v>3.225806451612903</v>
      </c>
    </row>
    <row r="10" spans="1:18">
      <c r="A10" t="s">
        <v>51</v>
      </c>
      <c r="B10" s="3">
        <v>44655</v>
      </c>
      <c r="C10">
        <v>15</v>
      </c>
      <c r="D10">
        <v>12</v>
      </c>
      <c r="E10" t="s">
        <v>5</v>
      </c>
      <c r="F10">
        <v>0</v>
      </c>
      <c r="G10">
        <f t="shared" si="1"/>
        <v>0.96</v>
      </c>
      <c r="I10">
        <f t="shared" si="2"/>
        <v>11.04</v>
      </c>
      <c r="P10" s="36" t="s">
        <v>24</v>
      </c>
      <c r="Q10" s="30">
        <f>COUNTIF(A:A,"COSMICA")</f>
        <v>4</v>
      </c>
      <c r="R10" s="37">
        <f t="shared" si="3"/>
        <v>6.4516129032258061</v>
      </c>
    </row>
    <row r="11" spans="1:18">
      <c r="A11" t="s">
        <v>6</v>
      </c>
      <c r="B11" s="3">
        <v>44656</v>
      </c>
      <c r="C11">
        <v>30</v>
      </c>
      <c r="D11">
        <v>25</v>
      </c>
      <c r="E11" t="s">
        <v>5</v>
      </c>
      <c r="F11">
        <v>0</v>
      </c>
      <c r="G11">
        <f t="shared" si="1"/>
        <v>2</v>
      </c>
      <c r="I11">
        <f t="shared" si="2"/>
        <v>23</v>
      </c>
      <c r="P11" s="30" t="s">
        <v>51</v>
      </c>
      <c r="Q11" s="30">
        <f>COUNTIF(A:A,"ESTIBALIZ")</f>
        <v>3</v>
      </c>
      <c r="R11" s="31">
        <f t="shared" si="3"/>
        <v>4.838709677419355</v>
      </c>
    </row>
    <row r="12" spans="1:18">
      <c r="A12" s="21" t="s">
        <v>50</v>
      </c>
      <c r="B12" s="22">
        <v>44657</v>
      </c>
      <c r="C12" s="21">
        <v>30</v>
      </c>
      <c r="D12" s="21">
        <v>20</v>
      </c>
      <c r="E12" s="21" t="s">
        <v>22</v>
      </c>
      <c r="F12" s="21">
        <f t="shared" si="0"/>
        <v>4.2</v>
      </c>
      <c r="G12" s="21">
        <f t="shared" si="1"/>
        <v>0</v>
      </c>
      <c r="H12" s="21"/>
      <c r="I12" s="21">
        <f t="shared" si="2"/>
        <v>15.8</v>
      </c>
      <c r="J12" s="28" t="s">
        <v>53</v>
      </c>
      <c r="K12" t="s">
        <v>187</v>
      </c>
      <c r="P12" s="30" t="s">
        <v>50</v>
      </c>
      <c r="Q12" s="30">
        <f>COUNTIF(A:A,"CARMEN")</f>
        <v>2</v>
      </c>
      <c r="R12" s="31">
        <f t="shared" si="3"/>
        <v>3.225806451612903</v>
      </c>
    </row>
    <row r="13" spans="1:18">
      <c r="A13" t="s">
        <v>6</v>
      </c>
      <c r="B13" s="3">
        <v>44657</v>
      </c>
      <c r="C13">
        <v>30</v>
      </c>
      <c r="D13">
        <v>25</v>
      </c>
      <c r="E13" t="s">
        <v>5</v>
      </c>
      <c r="F13">
        <f t="shared" si="0"/>
        <v>5.25</v>
      </c>
      <c r="G13">
        <f t="shared" si="1"/>
        <v>2</v>
      </c>
      <c r="H13" t="s">
        <v>27</v>
      </c>
      <c r="I13">
        <f t="shared" si="2"/>
        <v>17.75</v>
      </c>
      <c r="P13" s="30" t="s">
        <v>167</v>
      </c>
      <c r="Q13" s="30">
        <f>COUNTIF(A:A,"JOSEFA ")</f>
        <v>1</v>
      </c>
      <c r="R13" s="31">
        <f t="shared" si="3"/>
        <v>1.6129032258064515</v>
      </c>
    </row>
    <row r="14" spans="1:18">
      <c r="A14" t="s">
        <v>51</v>
      </c>
      <c r="B14" s="3">
        <v>44657</v>
      </c>
      <c r="C14">
        <v>30</v>
      </c>
      <c r="D14">
        <v>20</v>
      </c>
      <c r="E14" t="s">
        <v>5</v>
      </c>
      <c r="F14">
        <f t="shared" si="0"/>
        <v>4.2</v>
      </c>
      <c r="G14">
        <f t="shared" si="1"/>
        <v>1.6</v>
      </c>
      <c r="I14">
        <f t="shared" si="2"/>
        <v>14.200000000000001</v>
      </c>
      <c r="P14" s="30" t="s">
        <v>66</v>
      </c>
      <c r="Q14" s="30">
        <f>COUNTIF(A:A,"MARTA")</f>
        <v>2</v>
      </c>
      <c r="R14" s="31">
        <f t="shared" si="3"/>
        <v>3.225806451612903</v>
      </c>
    </row>
    <row r="15" spans="1:18">
      <c r="A15" t="s">
        <v>134</v>
      </c>
      <c r="B15" s="3">
        <v>44657</v>
      </c>
      <c r="C15">
        <v>20</v>
      </c>
      <c r="D15">
        <v>15</v>
      </c>
      <c r="E15" t="s">
        <v>5</v>
      </c>
      <c r="F15">
        <f t="shared" si="0"/>
        <v>3.15</v>
      </c>
      <c r="G15">
        <f t="shared" si="1"/>
        <v>1.2</v>
      </c>
      <c r="I15">
        <f t="shared" si="2"/>
        <v>10.65</v>
      </c>
      <c r="J15" s="27" t="s">
        <v>135</v>
      </c>
      <c r="P15" s="30" t="s">
        <v>139</v>
      </c>
      <c r="Q15" s="30">
        <f>COUNTIF(A:A,"CRISTOBAL")</f>
        <v>2</v>
      </c>
      <c r="R15" s="31">
        <f t="shared" si="3"/>
        <v>3.225806451612903</v>
      </c>
    </row>
    <row r="16" spans="1:18">
      <c r="A16" t="s">
        <v>66</v>
      </c>
      <c r="B16" s="3">
        <v>44658</v>
      </c>
      <c r="C16">
        <v>30</v>
      </c>
      <c r="D16">
        <v>20</v>
      </c>
      <c r="E16" t="s">
        <v>5</v>
      </c>
      <c r="F16">
        <f t="shared" si="0"/>
        <v>4.2</v>
      </c>
      <c r="G16">
        <f t="shared" si="1"/>
        <v>1.6</v>
      </c>
      <c r="I16">
        <f t="shared" si="2"/>
        <v>14.200000000000001</v>
      </c>
      <c r="J16" s="27"/>
      <c r="P16" s="30" t="s">
        <v>42</v>
      </c>
      <c r="Q16" s="30">
        <f>COUNTIF(A:A,"TRINI")</f>
        <v>1</v>
      </c>
      <c r="R16" s="31">
        <f t="shared" si="3"/>
        <v>1.6129032258064515</v>
      </c>
    </row>
    <row r="17" spans="1:18">
      <c r="A17" t="s">
        <v>6</v>
      </c>
      <c r="B17" s="3">
        <v>44658</v>
      </c>
      <c r="C17">
        <v>35</v>
      </c>
      <c r="D17">
        <v>25</v>
      </c>
      <c r="E17" t="s">
        <v>5</v>
      </c>
      <c r="F17">
        <f t="shared" si="0"/>
        <v>5.25</v>
      </c>
      <c r="G17">
        <f t="shared" si="1"/>
        <v>2</v>
      </c>
      <c r="I17">
        <f t="shared" si="2"/>
        <v>17.75</v>
      </c>
      <c r="P17" s="30" t="s">
        <v>40</v>
      </c>
      <c r="Q17" s="30">
        <f>COUNTIF(A:A,"ROSA")</f>
        <v>3</v>
      </c>
      <c r="R17" s="31">
        <f t="shared" si="3"/>
        <v>4.838709677419355</v>
      </c>
    </row>
    <row r="18" spans="1:18">
      <c r="A18" t="s">
        <v>40</v>
      </c>
      <c r="B18" s="3">
        <v>44658</v>
      </c>
      <c r="C18">
        <v>30</v>
      </c>
      <c r="D18">
        <v>20</v>
      </c>
      <c r="E18" t="s">
        <v>5</v>
      </c>
      <c r="F18">
        <f t="shared" si="0"/>
        <v>4.2</v>
      </c>
      <c r="G18">
        <f t="shared" si="1"/>
        <v>1.6</v>
      </c>
      <c r="I18">
        <f t="shared" si="2"/>
        <v>14.200000000000001</v>
      </c>
      <c r="P18" s="30" t="s">
        <v>23</v>
      </c>
      <c r="Q18" s="30">
        <f>COUNTIF(A:A,"IRENE")</f>
        <v>1</v>
      </c>
      <c r="R18" s="31">
        <f t="shared" si="3"/>
        <v>1.6129032258064515</v>
      </c>
    </row>
    <row r="19" spans="1:18">
      <c r="A19" t="s">
        <v>40</v>
      </c>
      <c r="B19" s="3">
        <v>44658</v>
      </c>
      <c r="C19">
        <v>20</v>
      </c>
      <c r="D19">
        <v>15</v>
      </c>
      <c r="E19" t="s">
        <v>5</v>
      </c>
      <c r="F19">
        <f t="shared" si="0"/>
        <v>3.15</v>
      </c>
      <c r="G19">
        <f t="shared" si="1"/>
        <v>1.2</v>
      </c>
      <c r="I19">
        <f t="shared" si="2"/>
        <v>10.65</v>
      </c>
      <c r="P19" s="30" t="s">
        <v>146</v>
      </c>
      <c r="Q19" s="30">
        <f>COUNTIF(A:A,"BEATRIZ")</f>
        <v>1</v>
      </c>
      <c r="R19" s="31">
        <f t="shared" si="3"/>
        <v>1.6129032258064515</v>
      </c>
    </row>
    <row r="20" spans="1:18">
      <c r="A20" s="21" t="s">
        <v>55</v>
      </c>
      <c r="B20" s="22">
        <v>44659</v>
      </c>
      <c r="C20" s="21">
        <v>60</v>
      </c>
      <c r="D20" s="21">
        <v>30</v>
      </c>
      <c r="E20" s="21" t="s">
        <v>22</v>
      </c>
      <c r="F20" s="21">
        <f t="shared" si="0"/>
        <v>6.3</v>
      </c>
      <c r="G20" s="21">
        <f t="shared" si="1"/>
        <v>0</v>
      </c>
      <c r="H20" s="21"/>
      <c r="I20" s="21">
        <f t="shared" si="2"/>
        <v>23.7</v>
      </c>
      <c r="J20" t="s">
        <v>188</v>
      </c>
      <c r="P20" s="30" t="s">
        <v>29</v>
      </c>
      <c r="Q20" s="30">
        <f>COUNTIF(A:A,"TONY")</f>
        <v>3</v>
      </c>
      <c r="R20" s="31">
        <f t="shared" si="3"/>
        <v>4.838709677419355</v>
      </c>
    </row>
    <row r="21" spans="1:18">
      <c r="A21" t="s">
        <v>6</v>
      </c>
      <c r="B21" s="3">
        <v>44659</v>
      </c>
      <c r="C21">
        <v>35</v>
      </c>
      <c r="D21">
        <v>25</v>
      </c>
      <c r="E21" t="s">
        <v>5</v>
      </c>
      <c r="F21">
        <f t="shared" si="0"/>
        <v>5.25</v>
      </c>
      <c r="G21">
        <f t="shared" si="1"/>
        <v>2</v>
      </c>
      <c r="H21" t="s">
        <v>27</v>
      </c>
      <c r="I21">
        <f t="shared" si="2"/>
        <v>17.75</v>
      </c>
      <c r="R21" s="35"/>
    </row>
    <row r="22" spans="1:18">
      <c r="A22" t="s">
        <v>29</v>
      </c>
      <c r="B22" s="3">
        <v>44661</v>
      </c>
      <c r="C22">
        <v>60</v>
      </c>
      <c r="D22">
        <v>20</v>
      </c>
      <c r="E22" t="s">
        <v>5</v>
      </c>
      <c r="F22">
        <f t="shared" si="0"/>
        <v>4.2</v>
      </c>
      <c r="G22">
        <f t="shared" si="1"/>
        <v>1.6</v>
      </c>
      <c r="I22">
        <f t="shared" si="2"/>
        <v>14.200000000000001</v>
      </c>
    </row>
    <row r="23" spans="1:18">
      <c r="A23" t="s">
        <v>6</v>
      </c>
      <c r="B23" s="3">
        <v>44662</v>
      </c>
      <c r="C23">
        <v>50</v>
      </c>
      <c r="D23">
        <v>25</v>
      </c>
      <c r="E23" t="s">
        <v>5</v>
      </c>
      <c r="F23">
        <v>0</v>
      </c>
      <c r="G23">
        <f t="shared" si="1"/>
        <v>2</v>
      </c>
      <c r="I23">
        <f t="shared" si="2"/>
        <v>23</v>
      </c>
    </row>
    <row r="24" spans="1:18">
      <c r="A24" s="21" t="s">
        <v>64</v>
      </c>
      <c r="B24" s="22">
        <v>44662</v>
      </c>
      <c r="C24" s="21">
        <v>60</v>
      </c>
      <c r="D24" s="21">
        <v>20</v>
      </c>
      <c r="E24" s="21" t="s">
        <v>22</v>
      </c>
      <c r="F24" s="21">
        <f t="shared" si="0"/>
        <v>4.2</v>
      </c>
      <c r="G24" s="21">
        <f t="shared" si="1"/>
        <v>0</v>
      </c>
      <c r="H24" s="21"/>
      <c r="I24" s="21">
        <f t="shared" si="2"/>
        <v>15.8</v>
      </c>
      <c r="J24" t="s">
        <v>189</v>
      </c>
    </row>
    <row r="25" spans="1:18">
      <c r="A25" s="21" t="s">
        <v>137</v>
      </c>
      <c r="B25" s="22">
        <v>44662</v>
      </c>
      <c r="C25" s="21">
        <v>60</v>
      </c>
      <c r="D25" s="21">
        <v>25</v>
      </c>
      <c r="E25" s="21" t="s">
        <v>22</v>
      </c>
      <c r="F25" s="21">
        <f t="shared" si="0"/>
        <v>5.25</v>
      </c>
      <c r="G25" s="21">
        <f t="shared" si="1"/>
        <v>0</v>
      </c>
      <c r="H25" s="21"/>
      <c r="I25" s="21">
        <f t="shared" si="2"/>
        <v>19.75</v>
      </c>
      <c r="J25" s="27" t="s">
        <v>138</v>
      </c>
      <c r="N25" t="s">
        <v>190</v>
      </c>
    </row>
    <row r="26" spans="1:18">
      <c r="A26" s="21" t="s">
        <v>30</v>
      </c>
      <c r="B26" s="22">
        <v>44662</v>
      </c>
      <c r="C26" s="21">
        <v>60</v>
      </c>
      <c r="D26" s="21">
        <v>20</v>
      </c>
      <c r="E26" s="21"/>
      <c r="F26" s="21">
        <f t="shared" si="0"/>
        <v>4.2</v>
      </c>
      <c r="G26" s="21">
        <f t="shared" si="1"/>
        <v>0</v>
      </c>
      <c r="H26" s="21"/>
      <c r="I26" s="21">
        <f t="shared" si="2"/>
        <v>15.8</v>
      </c>
      <c r="J26" t="s">
        <v>191</v>
      </c>
    </row>
    <row r="27" spans="1:18">
      <c r="A27" s="21" t="s">
        <v>139</v>
      </c>
      <c r="B27" s="22">
        <v>44662</v>
      </c>
      <c r="C27" s="21">
        <v>60</v>
      </c>
      <c r="D27" s="21">
        <v>100</v>
      </c>
      <c r="E27" s="21" t="s">
        <v>133</v>
      </c>
      <c r="F27" s="21">
        <f t="shared" si="0"/>
        <v>21</v>
      </c>
      <c r="G27" s="21">
        <f t="shared" si="1"/>
        <v>0</v>
      </c>
      <c r="H27" s="21"/>
      <c r="I27" s="21">
        <f t="shared" si="2"/>
        <v>79</v>
      </c>
      <c r="J27" s="27" t="s">
        <v>140</v>
      </c>
      <c r="M27" t="s">
        <v>194</v>
      </c>
    </row>
    <row r="28" spans="1:18">
      <c r="A28" s="21" t="s">
        <v>21</v>
      </c>
      <c r="B28" s="22">
        <v>44662</v>
      </c>
      <c r="C28" s="21">
        <v>60</v>
      </c>
      <c r="D28" s="21">
        <v>25</v>
      </c>
      <c r="E28" s="21" t="s">
        <v>22</v>
      </c>
      <c r="F28" s="21">
        <f t="shared" si="0"/>
        <v>5.25</v>
      </c>
      <c r="G28" s="21">
        <f t="shared" si="1"/>
        <v>0</v>
      </c>
      <c r="H28" s="21"/>
      <c r="I28" s="21">
        <f t="shared" si="2"/>
        <v>19.75</v>
      </c>
      <c r="J28" t="s">
        <v>195</v>
      </c>
    </row>
    <row r="29" spans="1:18">
      <c r="A29" s="21" t="s">
        <v>31</v>
      </c>
      <c r="B29" s="22">
        <v>44663</v>
      </c>
      <c r="C29" s="21">
        <v>30</v>
      </c>
      <c r="D29" s="21">
        <v>20</v>
      </c>
      <c r="E29" s="21" t="s">
        <v>22</v>
      </c>
      <c r="F29" s="21">
        <f t="shared" si="0"/>
        <v>4.2</v>
      </c>
      <c r="G29" s="21">
        <f t="shared" si="1"/>
        <v>0</v>
      </c>
      <c r="H29" s="21"/>
      <c r="I29" s="21">
        <f t="shared" si="2"/>
        <v>15.8</v>
      </c>
      <c r="J29" s="41"/>
      <c r="K29" t="s">
        <v>196</v>
      </c>
    </row>
    <row r="30" spans="1:18">
      <c r="A30" s="21" t="s">
        <v>42</v>
      </c>
      <c r="B30" s="22">
        <v>44664</v>
      </c>
      <c r="C30" s="21">
        <v>50</v>
      </c>
      <c r="D30" s="21">
        <v>20</v>
      </c>
      <c r="E30" s="21" t="s">
        <v>22</v>
      </c>
      <c r="F30" s="21">
        <f t="shared" si="0"/>
        <v>4.2</v>
      </c>
      <c r="G30" s="21">
        <f t="shared" si="1"/>
        <v>0</v>
      </c>
      <c r="H30" s="21"/>
      <c r="I30" s="21">
        <f t="shared" si="2"/>
        <v>15.8</v>
      </c>
      <c r="J30" t="s">
        <v>197</v>
      </c>
    </row>
    <row r="31" spans="1:18">
      <c r="A31" s="21" t="s">
        <v>44</v>
      </c>
      <c r="B31" s="22">
        <v>44664</v>
      </c>
      <c r="C31" s="21">
        <v>30</v>
      </c>
      <c r="D31" s="21">
        <v>25</v>
      </c>
      <c r="E31" s="21" t="s">
        <v>133</v>
      </c>
      <c r="F31" s="21">
        <f t="shared" si="0"/>
        <v>5.25</v>
      </c>
      <c r="G31" s="21">
        <f t="shared" si="1"/>
        <v>0</v>
      </c>
      <c r="H31" s="21"/>
      <c r="I31" s="21">
        <f t="shared" si="2"/>
        <v>19.75</v>
      </c>
      <c r="J31" t="s">
        <v>198</v>
      </c>
      <c r="K31" s="27"/>
    </row>
    <row r="32" spans="1:18">
      <c r="A32" s="21" t="s">
        <v>50</v>
      </c>
      <c r="B32" s="22">
        <v>44664</v>
      </c>
      <c r="C32" s="21">
        <v>30</v>
      </c>
      <c r="D32" s="21">
        <v>20</v>
      </c>
      <c r="E32" s="21" t="s">
        <v>22</v>
      </c>
      <c r="F32" s="21">
        <f t="shared" si="0"/>
        <v>4.2</v>
      </c>
      <c r="G32" s="21">
        <f t="shared" si="1"/>
        <v>0</v>
      </c>
      <c r="H32" s="21"/>
      <c r="I32" s="21">
        <f t="shared" si="2"/>
        <v>15.8</v>
      </c>
      <c r="J32" s="27" t="s">
        <v>141</v>
      </c>
      <c r="L32" t="s">
        <v>199</v>
      </c>
    </row>
    <row r="33" spans="1:13">
      <c r="A33" s="23" t="s">
        <v>6</v>
      </c>
      <c r="B33" s="3">
        <v>44664</v>
      </c>
      <c r="C33" s="23">
        <v>30</v>
      </c>
      <c r="D33" s="23">
        <v>25</v>
      </c>
      <c r="E33" s="23" t="s">
        <v>5</v>
      </c>
      <c r="F33" s="23">
        <f t="shared" si="0"/>
        <v>5.25</v>
      </c>
      <c r="G33">
        <f t="shared" si="1"/>
        <v>2</v>
      </c>
      <c r="H33" t="s">
        <v>27</v>
      </c>
      <c r="I33">
        <f t="shared" si="2"/>
        <v>17.75</v>
      </c>
    </row>
    <row r="34" spans="1:13">
      <c r="A34" s="21" t="s">
        <v>139</v>
      </c>
      <c r="B34" s="22">
        <v>44668</v>
      </c>
      <c r="C34" s="21">
        <v>60</v>
      </c>
      <c r="D34" s="21">
        <v>100</v>
      </c>
      <c r="E34" s="21" t="s">
        <v>133</v>
      </c>
      <c r="F34" s="21">
        <f t="shared" si="0"/>
        <v>21</v>
      </c>
      <c r="G34" s="21">
        <f t="shared" si="1"/>
        <v>0</v>
      </c>
      <c r="H34" s="21"/>
      <c r="I34" s="21">
        <f t="shared" si="2"/>
        <v>79</v>
      </c>
      <c r="J34" t="s">
        <v>200</v>
      </c>
    </row>
    <row r="35" spans="1:13">
      <c r="A35" s="23" t="s">
        <v>29</v>
      </c>
      <c r="B35" s="3">
        <v>44668</v>
      </c>
      <c r="C35" s="23">
        <v>50</v>
      </c>
      <c r="D35" s="23">
        <v>20</v>
      </c>
      <c r="E35" s="23" t="s">
        <v>5</v>
      </c>
      <c r="F35">
        <f t="shared" si="0"/>
        <v>4.2</v>
      </c>
      <c r="G35">
        <f t="shared" si="1"/>
        <v>1.6</v>
      </c>
      <c r="I35">
        <f t="shared" si="2"/>
        <v>14.200000000000001</v>
      </c>
      <c r="L35" s="21"/>
    </row>
    <row r="36" spans="1:13">
      <c r="A36" s="21" t="s">
        <v>23</v>
      </c>
      <c r="B36" s="22">
        <v>44668</v>
      </c>
      <c r="C36" s="21">
        <v>60</v>
      </c>
      <c r="D36" s="21">
        <v>25</v>
      </c>
      <c r="E36" s="21" t="s">
        <v>22</v>
      </c>
      <c r="F36" s="21">
        <f t="shared" si="0"/>
        <v>5.25</v>
      </c>
      <c r="G36" s="21">
        <f t="shared" si="1"/>
        <v>0</v>
      </c>
      <c r="H36" s="21"/>
      <c r="I36" s="21">
        <f t="shared" si="2"/>
        <v>19.75</v>
      </c>
      <c r="J36" t="s">
        <v>201</v>
      </c>
    </row>
    <row r="37" spans="1:13">
      <c r="A37" s="23" t="s">
        <v>6</v>
      </c>
      <c r="B37" s="3">
        <v>44668</v>
      </c>
      <c r="C37" s="23">
        <v>35</v>
      </c>
      <c r="D37" s="23">
        <v>25</v>
      </c>
      <c r="E37" s="23" t="s">
        <v>5</v>
      </c>
      <c r="F37">
        <f t="shared" si="0"/>
        <v>5.25</v>
      </c>
      <c r="G37">
        <f t="shared" si="1"/>
        <v>2</v>
      </c>
      <c r="I37">
        <f t="shared" si="2"/>
        <v>17.75</v>
      </c>
    </row>
    <row r="38" spans="1:13">
      <c r="A38" s="23" t="s">
        <v>142</v>
      </c>
      <c r="B38" s="3">
        <v>44669</v>
      </c>
      <c r="C38" s="23">
        <v>60</v>
      </c>
      <c r="D38" s="23">
        <v>25</v>
      </c>
      <c r="E38" s="23" t="s">
        <v>45</v>
      </c>
      <c r="F38">
        <f t="shared" si="0"/>
        <v>5.25</v>
      </c>
      <c r="G38">
        <f t="shared" si="1"/>
        <v>0</v>
      </c>
      <c r="I38">
        <f t="shared" si="2"/>
        <v>19.75</v>
      </c>
      <c r="J38" s="27" t="s">
        <v>143</v>
      </c>
    </row>
    <row r="39" spans="1:13">
      <c r="A39" s="21" t="s">
        <v>21</v>
      </c>
      <c r="B39" s="22">
        <v>44669</v>
      </c>
      <c r="C39" s="21">
        <v>60</v>
      </c>
      <c r="D39" s="21">
        <v>25</v>
      </c>
      <c r="E39" s="21" t="s">
        <v>22</v>
      </c>
      <c r="F39" s="21">
        <f t="shared" si="0"/>
        <v>5.25</v>
      </c>
      <c r="G39" s="21">
        <f t="shared" si="1"/>
        <v>0</v>
      </c>
      <c r="H39" s="21"/>
      <c r="I39" s="21">
        <f t="shared" si="2"/>
        <v>19.75</v>
      </c>
      <c r="J39" t="s">
        <v>202</v>
      </c>
    </row>
    <row r="40" spans="1:13">
      <c r="A40" s="21" t="s">
        <v>24</v>
      </c>
      <c r="B40" s="22">
        <v>44669</v>
      </c>
      <c r="C40" s="21">
        <v>40</v>
      </c>
      <c r="D40" s="21">
        <v>20</v>
      </c>
      <c r="E40" s="21" t="s">
        <v>22</v>
      </c>
      <c r="F40" s="21">
        <f t="shared" si="0"/>
        <v>4.2</v>
      </c>
      <c r="G40" s="21">
        <f t="shared" si="1"/>
        <v>0</v>
      </c>
      <c r="H40" s="21"/>
      <c r="I40" s="21">
        <f t="shared" si="2"/>
        <v>15.8</v>
      </c>
      <c r="J40" t="s">
        <v>203</v>
      </c>
    </row>
    <row r="41" spans="1:13">
      <c r="A41" s="23" t="s">
        <v>6</v>
      </c>
      <c r="B41" s="3">
        <v>44669</v>
      </c>
      <c r="C41" s="23">
        <v>40</v>
      </c>
      <c r="D41" s="23">
        <v>25</v>
      </c>
      <c r="E41" s="23" t="s">
        <v>5</v>
      </c>
      <c r="F41">
        <f t="shared" si="0"/>
        <v>5.25</v>
      </c>
      <c r="G41">
        <f t="shared" si="1"/>
        <v>2</v>
      </c>
      <c r="I41">
        <f t="shared" si="2"/>
        <v>17.75</v>
      </c>
    </row>
    <row r="42" spans="1:13">
      <c r="A42" s="21" t="s">
        <v>144</v>
      </c>
      <c r="B42" s="22">
        <v>44671</v>
      </c>
      <c r="C42" s="21">
        <v>60</v>
      </c>
      <c r="D42" s="21">
        <v>25</v>
      </c>
      <c r="E42" s="21" t="s">
        <v>22</v>
      </c>
      <c r="F42" s="21">
        <f t="shared" si="0"/>
        <v>5.25</v>
      </c>
      <c r="G42" s="21">
        <f t="shared" si="1"/>
        <v>0</v>
      </c>
      <c r="H42" s="21"/>
      <c r="I42" s="21">
        <f t="shared" si="2"/>
        <v>19.75</v>
      </c>
      <c r="J42" s="27" t="s">
        <v>145</v>
      </c>
      <c r="M42" t="s">
        <v>204</v>
      </c>
    </row>
    <row r="43" spans="1:13">
      <c r="A43" s="21" t="s">
        <v>31</v>
      </c>
      <c r="B43" s="22">
        <v>44671</v>
      </c>
      <c r="C43" s="21">
        <v>30</v>
      </c>
      <c r="D43" s="21">
        <v>20</v>
      </c>
      <c r="E43" s="21" t="s">
        <v>22</v>
      </c>
      <c r="F43" s="21">
        <f t="shared" si="0"/>
        <v>4.2</v>
      </c>
      <c r="G43" s="21">
        <f t="shared" si="1"/>
        <v>0</v>
      </c>
      <c r="H43" s="21"/>
      <c r="I43" s="21">
        <f t="shared" si="2"/>
        <v>15.8</v>
      </c>
      <c r="J43" t="s">
        <v>205</v>
      </c>
    </row>
    <row r="44" spans="1:13">
      <c r="A44" s="21" t="s">
        <v>64</v>
      </c>
      <c r="B44" s="22">
        <v>44671</v>
      </c>
      <c r="C44" s="21">
        <v>60</v>
      </c>
      <c r="D44" s="21">
        <v>20</v>
      </c>
      <c r="E44" s="21" t="s">
        <v>22</v>
      </c>
      <c r="F44" s="21">
        <f t="shared" si="0"/>
        <v>4.2</v>
      </c>
      <c r="G44" s="21">
        <f t="shared" si="1"/>
        <v>0</v>
      </c>
      <c r="H44" s="21"/>
      <c r="I44" s="21">
        <f t="shared" si="2"/>
        <v>15.8</v>
      </c>
      <c r="J44" t="s">
        <v>206</v>
      </c>
    </row>
    <row r="45" spans="1:13">
      <c r="A45" s="23" t="s">
        <v>6</v>
      </c>
      <c r="B45" s="3">
        <v>44671</v>
      </c>
      <c r="C45" s="23">
        <v>35</v>
      </c>
      <c r="D45" s="23">
        <v>25</v>
      </c>
      <c r="E45" s="23" t="s">
        <v>5</v>
      </c>
      <c r="F45">
        <f t="shared" si="0"/>
        <v>5.25</v>
      </c>
      <c r="G45">
        <f t="shared" si="1"/>
        <v>2</v>
      </c>
      <c r="I45">
        <f t="shared" si="2"/>
        <v>17.75</v>
      </c>
    </row>
    <row r="46" spans="1:13">
      <c r="A46" s="21" t="s">
        <v>146</v>
      </c>
      <c r="B46" s="22">
        <v>44671</v>
      </c>
      <c r="C46" s="21">
        <v>50</v>
      </c>
      <c r="D46" s="21">
        <v>25</v>
      </c>
      <c r="E46" s="21" t="s">
        <v>22</v>
      </c>
      <c r="F46" s="21">
        <f t="shared" si="0"/>
        <v>5.25</v>
      </c>
      <c r="G46" s="21">
        <f t="shared" si="1"/>
        <v>0</v>
      </c>
      <c r="H46" s="21"/>
      <c r="I46" s="21">
        <f t="shared" si="2"/>
        <v>19.75</v>
      </c>
      <c r="J46" s="27" t="s">
        <v>147</v>
      </c>
      <c r="M46" t="s">
        <v>207</v>
      </c>
    </row>
    <row r="47" spans="1:13">
      <c r="A47" s="23" t="s">
        <v>67</v>
      </c>
      <c r="B47" s="25">
        <v>44672</v>
      </c>
      <c r="C47" s="23">
        <v>35</v>
      </c>
      <c r="D47" s="23">
        <v>25</v>
      </c>
      <c r="E47" s="23" t="s">
        <v>5</v>
      </c>
      <c r="F47" s="23">
        <f t="shared" si="0"/>
        <v>5.25</v>
      </c>
      <c r="G47" s="23">
        <f t="shared" si="1"/>
        <v>2</v>
      </c>
      <c r="H47" s="23"/>
      <c r="I47" s="23">
        <f t="shared" si="2"/>
        <v>17.75</v>
      </c>
      <c r="J47" s="27" t="s">
        <v>148</v>
      </c>
    </row>
    <row r="48" spans="1:13">
      <c r="A48" s="23" t="s">
        <v>6</v>
      </c>
      <c r="B48" s="3">
        <v>44672</v>
      </c>
      <c r="C48" s="23">
        <v>35</v>
      </c>
      <c r="D48" s="23">
        <v>25</v>
      </c>
      <c r="E48" s="23" t="s">
        <v>5</v>
      </c>
      <c r="F48">
        <f t="shared" si="0"/>
        <v>5.25</v>
      </c>
      <c r="G48">
        <f t="shared" si="1"/>
        <v>2</v>
      </c>
      <c r="I48">
        <f t="shared" si="2"/>
        <v>17.75</v>
      </c>
    </row>
    <row r="49" spans="1:11">
      <c r="A49" s="21" t="s">
        <v>149</v>
      </c>
      <c r="B49" s="22">
        <v>44672</v>
      </c>
      <c r="C49" s="21">
        <v>60</v>
      </c>
      <c r="D49" s="21">
        <v>25</v>
      </c>
      <c r="E49" s="21" t="s">
        <v>22</v>
      </c>
      <c r="F49" s="21">
        <f t="shared" si="0"/>
        <v>5.25</v>
      </c>
      <c r="G49" s="21">
        <f t="shared" si="1"/>
        <v>0</v>
      </c>
      <c r="H49" s="21"/>
      <c r="I49" s="21">
        <f t="shared" si="2"/>
        <v>19.75</v>
      </c>
      <c r="J49" t="s">
        <v>208</v>
      </c>
    </row>
    <row r="50" spans="1:11">
      <c r="A50" s="21" t="s">
        <v>30</v>
      </c>
      <c r="B50" s="22">
        <v>44672</v>
      </c>
      <c r="C50" s="21">
        <v>60</v>
      </c>
      <c r="D50" s="21">
        <v>20</v>
      </c>
      <c r="E50" s="21" t="s">
        <v>22</v>
      </c>
      <c r="F50" s="21">
        <f t="shared" si="0"/>
        <v>4.2</v>
      </c>
      <c r="G50" s="21">
        <f t="shared" si="1"/>
        <v>0</v>
      </c>
      <c r="H50" s="21"/>
      <c r="I50" s="21">
        <f t="shared" si="2"/>
        <v>15.8</v>
      </c>
      <c r="J50" t="s">
        <v>209</v>
      </c>
    </row>
    <row r="51" spans="1:11">
      <c r="A51" s="23" t="s">
        <v>6</v>
      </c>
      <c r="B51" s="3">
        <v>44675</v>
      </c>
      <c r="C51" s="23">
        <v>60</v>
      </c>
      <c r="D51" s="23">
        <v>25</v>
      </c>
      <c r="E51" s="23" t="s">
        <v>5</v>
      </c>
      <c r="F51">
        <f t="shared" si="0"/>
        <v>5.25</v>
      </c>
      <c r="G51">
        <f t="shared" si="1"/>
        <v>2</v>
      </c>
      <c r="I51">
        <f t="shared" si="2"/>
        <v>17.75</v>
      </c>
      <c r="K51" s="27"/>
    </row>
    <row r="52" spans="1:11">
      <c r="A52" s="23" t="s">
        <v>6</v>
      </c>
      <c r="B52" s="3">
        <v>44676</v>
      </c>
      <c r="C52" s="23">
        <v>30</v>
      </c>
      <c r="D52" s="23">
        <v>25</v>
      </c>
      <c r="E52" s="23" t="s">
        <v>5</v>
      </c>
      <c r="F52">
        <f t="shared" si="0"/>
        <v>5.25</v>
      </c>
      <c r="G52">
        <f t="shared" si="1"/>
        <v>2</v>
      </c>
      <c r="I52">
        <f t="shared" si="2"/>
        <v>17.75</v>
      </c>
      <c r="K52" s="27"/>
    </row>
    <row r="53" spans="1:11">
      <c r="A53" s="23" t="s">
        <v>40</v>
      </c>
      <c r="B53" s="3">
        <v>44676</v>
      </c>
      <c r="C53" s="23">
        <v>30</v>
      </c>
      <c r="D53" s="23">
        <v>20</v>
      </c>
      <c r="E53" s="23" t="s">
        <v>5</v>
      </c>
      <c r="F53">
        <f t="shared" si="0"/>
        <v>4.2</v>
      </c>
      <c r="G53">
        <f t="shared" si="1"/>
        <v>1.6</v>
      </c>
      <c r="I53">
        <f t="shared" si="2"/>
        <v>14.200000000000001</v>
      </c>
      <c r="K53" s="27"/>
    </row>
    <row r="54" spans="1:11">
      <c r="A54" s="21" t="s">
        <v>24</v>
      </c>
      <c r="B54" s="22">
        <v>44676</v>
      </c>
      <c r="C54" s="21">
        <v>30</v>
      </c>
      <c r="D54" s="21">
        <v>20</v>
      </c>
      <c r="E54" s="21" t="s">
        <v>22</v>
      </c>
      <c r="F54" s="21">
        <f t="shared" si="0"/>
        <v>4.2</v>
      </c>
      <c r="G54" s="21">
        <f t="shared" si="1"/>
        <v>0</v>
      </c>
      <c r="H54" s="21"/>
      <c r="I54" s="21">
        <f t="shared" si="2"/>
        <v>15.8</v>
      </c>
      <c r="J54" t="s">
        <v>210</v>
      </c>
    </row>
    <row r="55" spans="1:11">
      <c r="A55" s="21" t="s">
        <v>150</v>
      </c>
      <c r="B55" s="22">
        <v>44677</v>
      </c>
      <c r="C55" s="21">
        <v>60</v>
      </c>
      <c r="D55" s="21">
        <v>25</v>
      </c>
      <c r="E55" s="21" t="s">
        <v>22</v>
      </c>
      <c r="F55" s="21">
        <f t="shared" si="0"/>
        <v>5.25</v>
      </c>
      <c r="G55" s="21">
        <f t="shared" si="1"/>
        <v>0</v>
      </c>
      <c r="H55" s="21"/>
      <c r="I55" s="21">
        <f t="shared" si="2"/>
        <v>19.75</v>
      </c>
      <c r="J55" t="s">
        <v>211</v>
      </c>
    </row>
    <row r="56" spans="1:11">
      <c r="A56" s="23" t="s">
        <v>29</v>
      </c>
      <c r="B56" s="3">
        <v>44677</v>
      </c>
      <c r="C56" s="23">
        <v>60</v>
      </c>
      <c r="D56" s="23">
        <v>20</v>
      </c>
      <c r="E56" s="23" t="s">
        <v>5</v>
      </c>
      <c r="F56">
        <f t="shared" si="0"/>
        <v>4.2</v>
      </c>
      <c r="G56">
        <f t="shared" si="1"/>
        <v>1.6</v>
      </c>
      <c r="I56">
        <f t="shared" si="2"/>
        <v>14.200000000000001</v>
      </c>
    </row>
    <row r="57" spans="1:11">
      <c r="A57" s="23" t="s">
        <v>6</v>
      </c>
      <c r="B57" s="3">
        <v>44677</v>
      </c>
      <c r="C57" s="23">
        <v>35</v>
      </c>
      <c r="D57" s="23">
        <v>25</v>
      </c>
      <c r="E57" s="23" t="s">
        <v>5</v>
      </c>
      <c r="F57">
        <f t="shared" si="0"/>
        <v>5.25</v>
      </c>
      <c r="G57">
        <f t="shared" si="1"/>
        <v>2</v>
      </c>
      <c r="I57">
        <f t="shared" si="2"/>
        <v>17.75</v>
      </c>
    </row>
    <row r="58" spans="1:11">
      <c r="A58" s="23" t="s">
        <v>66</v>
      </c>
      <c r="B58" s="3">
        <v>44678</v>
      </c>
      <c r="C58" s="23">
        <v>30</v>
      </c>
      <c r="D58" s="23">
        <v>20</v>
      </c>
      <c r="E58" s="23" t="s">
        <v>5</v>
      </c>
      <c r="F58">
        <f t="shared" si="0"/>
        <v>4.2</v>
      </c>
      <c r="G58">
        <f t="shared" si="1"/>
        <v>1.6</v>
      </c>
      <c r="I58">
        <f t="shared" si="2"/>
        <v>14.200000000000001</v>
      </c>
    </row>
    <row r="59" spans="1:11">
      <c r="A59" s="21" t="s">
        <v>64</v>
      </c>
      <c r="B59" s="22">
        <v>44679</v>
      </c>
      <c r="C59" s="21">
        <v>60</v>
      </c>
      <c r="D59" s="21">
        <v>20</v>
      </c>
      <c r="E59" s="21" t="s">
        <v>22</v>
      </c>
      <c r="F59" s="21">
        <f t="shared" si="0"/>
        <v>4.2</v>
      </c>
      <c r="G59" s="21">
        <f t="shared" si="1"/>
        <v>0</v>
      </c>
      <c r="H59" s="21"/>
      <c r="I59" s="21">
        <f t="shared" si="2"/>
        <v>15.8</v>
      </c>
      <c r="J59" t="s">
        <v>212</v>
      </c>
    </row>
    <row r="60" spans="1:11">
      <c r="A60" s="23" t="s">
        <v>51</v>
      </c>
      <c r="B60" s="3">
        <v>44679</v>
      </c>
      <c r="C60" s="23">
        <v>30</v>
      </c>
      <c r="D60" s="23">
        <v>20</v>
      </c>
      <c r="E60" s="23" t="s">
        <v>5</v>
      </c>
      <c r="F60">
        <f t="shared" si="0"/>
        <v>4.2</v>
      </c>
      <c r="G60">
        <f t="shared" si="1"/>
        <v>1.6</v>
      </c>
      <c r="I60">
        <f t="shared" si="2"/>
        <v>14.200000000000001</v>
      </c>
    </row>
    <row r="61" spans="1:11">
      <c r="A61" s="23" t="s">
        <v>6</v>
      </c>
      <c r="B61" s="3">
        <v>44679</v>
      </c>
      <c r="C61" s="23">
        <v>35</v>
      </c>
      <c r="D61" s="23">
        <v>25</v>
      </c>
      <c r="E61" s="23" t="s">
        <v>5</v>
      </c>
      <c r="F61">
        <f t="shared" si="0"/>
        <v>5.25</v>
      </c>
      <c r="G61">
        <f t="shared" si="1"/>
        <v>2</v>
      </c>
      <c r="I61">
        <f t="shared" si="2"/>
        <v>17.75</v>
      </c>
    </row>
    <row r="62" spans="1:11">
      <c r="A62" s="21" t="s">
        <v>24</v>
      </c>
      <c r="B62" s="22">
        <v>44679</v>
      </c>
      <c r="C62" s="21">
        <v>60</v>
      </c>
      <c r="D62" s="21">
        <v>20</v>
      </c>
      <c r="E62" s="21" t="s">
        <v>22</v>
      </c>
      <c r="F62" s="21">
        <f t="shared" si="0"/>
        <v>4.2</v>
      </c>
      <c r="G62" s="21">
        <f t="shared" si="1"/>
        <v>0</v>
      </c>
      <c r="H62" s="21"/>
      <c r="I62" s="21">
        <f t="shared" si="2"/>
        <v>15.8</v>
      </c>
      <c r="J62" t="s">
        <v>213</v>
      </c>
    </row>
    <row r="63" spans="1:11">
      <c r="F63">
        <f t="shared" si="0"/>
        <v>0</v>
      </c>
      <c r="G63">
        <f t="shared" si="1"/>
        <v>0</v>
      </c>
      <c r="I63">
        <f t="shared" si="2"/>
        <v>0</v>
      </c>
    </row>
    <row r="64" spans="1:11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4">D67*0.21</f>
        <v>0</v>
      </c>
      <c r="G67">
        <f t="shared" ref="G67:G75" si="5">IF(E67="TARJETA",D67*0.08,0)</f>
        <v>0</v>
      </c>
      <c r="I67">
        <f t="shared" ref="I67:I75" si="6">D67-F67-G67</f>
        <v>0</v>
      </c>
    </row>
    <row r="68" spans="4:9">
      <c r="F68">
        <f t="shared" si="4"/>
        <v>0</v>
      </c>
      <c r="G68">
        <f t="shared" si="5"/>
        <v>0</v>
      </c>
      <c r="I68">
        <f t="shared" si="6"/>
        <v>0</v>
      </c>
    </row>
    <row r="69" spans="4:9">
      <c r="F69">
        <f t="shared" si="4"/>
        <v>0</v>
      </c>
      <c r="G69">
        <f t="shared" si="5"/>
        <v>0</v>
      </c>
      <c r="I69">
        <f t="shared" si="6"/>
        <v>0</v>
      </c>
    </row>
    <row r="70" spans="4:9">
      <c r="F70">
        <f t="shared" si="4"/>
        <v>0</v>
      </c>
      <c r="G70">
        <f t="shared" si="5"/>
        <v>0</v>
      </c>
      <c r="I70">
        <f t="shared" si="6"/>
        <v>0</v>
      </c>
    </row>
    <row r="71" spans="4:9">
      <c r="F71">
        <f t="shared" si="4"/>
        <v>0</v>
      </c>
      <c r="G71">
        <f t="shared" si="5"/>
        <v>0</v>
      </c>
      <c r="I71">
        <f t="shared" si="6"/>
        <v>0</v>
      </c>
    </row>
    <row r="72" spans="4:9">
      <c r="F72">
        <f t="shared" si="4"/>
        <v>0</v>
      </c>
      <c r="G72">
        <f t="shared" si="5"/>
        <v>0</v>
      </c>
      <c r="I72">
        <f t="shared" si="6"/>
        <v>0</v>
      </c>
    </row>
    <row r="73" spans="4:9">
      <c r="F73">
        <f t="shared" si="4"/>
        <v>0</v>
      </c>
      <c r="G73">
        <f t="shared" si="5"/>
        <v>0</v>
      </c>
      <c r="I73">
        <f t="shared" si="6"/>
        <v>0</v>
      </c>
    </row>
    <row r="74" spans="4:9">
      <c r="F74">
        <f t="shared" si="4"/>
        <v>0</v>
      </c>
      <c r="G74">
        <f t="shared" si="5"/>
        <v>0</v>
      </c>
      <c r="I74">
        <f t="shared" si="6"/>
        <v>0</v>
      </c>
    </row>
    <row r="75" spans="4:9">
      <c r="F75">
        <f t="shared" si="4"/>
        <v>0</v>
      </c>
      <c r="G75">
        <f t="shared" si="5"/>
        <v>0</v>
      </c>
      <c r="I75">
        <f t="shared" si="6"/>
        <v>0</v>
      </c>
    </row>
    <row r="80" spans="4:9">
      <c r="D80">
        <f>SUM(D2:D75)</f>
        <v>1522</v>
      </c>
      <c r="F80">
        <f>SUM(F2:F75)</f>
        <v>301.34999999999985</v>
      </c>
      <c r="G80">
        <f>SUM(G2:G75)</f>
        <v>55.360000000000007</v>
      </c>
      <c r="I80">
        <f>SUM(I1:I75)</f>
        <v>1165.2899999999997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0"/>
  <sheetViews>
    <sheetView workbookViewId="0">
      <pane ySplit="1" topLeftCell="A53" activePane="bottomLeft" state="frozen"/>
      <selection pane="bottomLeft" activeCell="L83" sqref="L83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  <col min="16" max="16" width="20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3">
      <c r="A2" t="s">
        <v>6</v>
      </c>
      <c r="B2" s="3">
        <v>44683</v>
      </c>
      <c r="C2">
        <v>35</v>
      </c>
      <c r="D2">
        <v>25</v>
      </c>
      <c r="E2" t="s">
        <v>5</v>
      </c>
      <c r="F2">
        <f>D2*0.21</f>
        <v>5.25</v>
      </c>
      <c r="G2">
        <f>IF(E2="TARJETA",D2*0.08,0)</f>
        <v>2</v>
      </c>
      <c r="I2">
        <f>D2-F2-G2</f>
        <v>17.75</v>
      </c>
    </row>
    <row r="3" spans="1:13">
      <c r="A3" s="21" t="s">
        <v>151</v>
      </c>
      <c r="B3" s="22">
        <v>44683</v>
      </c>
      <c r="C3" s="21">
        <v>25</v>
      </c>
      <c r="D3" s="21">
        <v>12</v>
      </c>
      <c r="E3" s="21" t="s">
        <v>22</v>
      </c>
      <c r="F3" s="21">
        <f t="shared" ref="F3:F66" si="0">D3*0.21</f>
        <v>2.52</v>
      </c>
      <c r="G3" s="21">
        <f t="shared" ref="G3:G66" si="1">IF(E3="TARJETA",D3*0.08,0)</f>
        <v>0</v>
      </c>
      <c r="H3" s="21"/>
      <c r="I3" s="21">
        <f t="shared" ref="I3:I66" si="2">D3-F3-G3</f>
        <v>9.48</v>
      </c>
      <c r="J3" s="27" t="s">
        <v>152</v>
      </c>
      <c r="L3" t="s">
        <v>214</v>
      </c>
    </row>
    <row r="4" spans="1:13">
      <c r="A4" s="21" t="s">
        <v>55</v>
      </c>
      <c r="B4" s="22">
        <v>44683</v>
      </c>
      <c r="C4" s="21">
        <v>60</v>
      </c>
      <c r="D4" s="21">
        <v>30</v>
      </c>
      <c r="E4" s="21" t="s">
        <v>22</v>
      </c>
      <c r="F4" s="21">
        <f t="shared" si="0"/>
        <v>6.3</v>
      </c>
      <c r="G4" s="21">
        <f t="shared" si="1"/>
        <v>0</v>
      </c>
      <c r="H4" s="21"/>
      <c r="I4" s="21">
        <f t="shared" si="2"/>
        <v>23.7</v>
      </c>
      <c r="J4" t="s">
        <v>215</v>
      </c>
    </row>
    <row r="5" spans="1:13">
      <c r="A5" s="21" t="s">
        <v>64</v>
      </c>
      <c r="B5" s="22">
        <v>44683</v>
      </c>
      <c r="C5" s="21">
        <v>35</v>
      </c>
      <c r="D5" s="21">
        <v>35</v>
      </c>
      <c r="E5" s="21" t="s">
        <v>22</v>
      </c>
      <c r="F5" s="21">
        <f t="shared" si="0"/>
        <v>7.35</v>
      </c>
      <c r="G5" s="21">
        <f t="shared" si="1"/>
        <v>0</v>
      </c>
      <c r="H5" s="21"/>
      <c r="I5" s="21">
        <f t="shared" si="2"/>
        <v>27.65</v>
      </c>
      <c r="J5" t="s">
        <v>216</v>
      </c>
    </row>
    <row r="6" spans="1:13">
      <c r="A6" s="15" t="s">
        <v>151</v>
      </c>
      <c r="B6" s="22">
        <v>44683</v>
      </c>
      <c r="C6" s="15">
        <v>25</v>
      </c>
      <c r="D6" s="15">
        <v>12</v>
      </c>
      <c r="E6" s="15" t="s">
        <v>22</v>
      </c>
      <c r="F6" s="21">
        <f t="shared" si="0"/>
        <v>2.52</v>
      </c>
      <c r="G6" s="21">
        <f t="shared" si="1"/>
        <v>0</v>
      </c>
      <c r="H6" s="21"/>
      <c r="I6" s="21">
        <f t="shared" si="2"/>
        <v>9.48</v>
      </c>
      <c r="J6" s="27" t="s">
        <v>152</v>
      </c>
      <c r="L6" s="27" t="s">
        <v>153</v>
      </c>
      <c r="M6" t="s">
        <v>217</v>
      </c>
    </row>
    <row r="7" spans="1:13">
      <c r="A7" s="15" t="s">
        <v>33</v>
      </c>
      <c r="B7" s="22">
        <v>44683</v>
      </c>
      <c r="C7" s="15">
        <v>30</v>
      </c>
      <c r="D7" s="15">
        <v>20</v>
      </c>
      <c r="E7" s="15" t="s">
        <v>22</v>
      </c>
      <c r="F7" s="21">
        <f t="shared" si="0"/>
        <v>4.2</v>
      </c>
      <c r="G7" s="21">
        <f t="shared" si="1"/>
        <v>0</v>
      </c>
      <c r="H7" s="21"/>
      <c r="I7" s="21">
        <f t="shared" si="2"/>
        <v>15.8</v>
      </c>
      <c r="J7" t="s">
        <v>218</v>
      </c>
    </row>
    <row r="8" spans="1:13">
      <c r="A8" s="15" t="s">
        <v>35</v>
      </c>
      <c r="B8" s="22">
        <v>44683</v>
      </c>
      <c r="C8" s="15">
        <v>30</v>
      </c>
      <c r="D8" s="15">
        <v>20</v>
      </c>
      <c r="E8" s="15" t="s">
        <v>22</v>
      </c>
      <c r="F8" s="21">
        <f t="shared" si="0"/>
        <v>4.2</v>
      </c>
      <c r="G8" s="21">
        <f t="shared" si="1"/>
        <v>0</v>
      </c>
      <c r="H8" s="21"/>
      <c r="I8" s="21">
        <f t="shared" si="2"/>
        <v>15.8</v>
      </c>
      <c r="J8" t="s">
        <v>219</v>
      </c>
    </row>
    <row r="9" spans="1:13">
      <c r="A9" s="15" t="s">
        <v>154</v>
      </c>
      <c r="B9" s="22">
        <v>44684</v>
      </c>
      <c r="C9" s="15">
        <v>60</v>
      </c>
      <c r="D9" s="15">
        <v>100</v>
      </c>
      <c r="E9" s="15" t="s">
        <v>133</v>
      </c>
      <c r="F9" s="21">
        <f t="shared" si="0"/>
        <v>21</v>
      </c>
      <c r="G9" s="21">
        <f t="shared" si="1"/>
        <v>0</v>
      </c>
      <c r="H9" s="21"/>
      <c r="I9" s="21">
        <f t="shared" si="2"/>
        <v>79</v>
      </c>
      <c r="J9" t="s">
        <v>220</v>
      </c>
    </row>
    <row r="10" spans="1:13">
      <c r="A10" s="15" t="s">
        <v>21</v>
      </c>
      <c r="B10" s="22">
        <v>44684</v>
      </c>
      <c r="C10" s="15">
        <v>60</v>
      </c>
      <c r="D10" s="15">
        <v>25</v>
      </c>
      <c r="E10" s="15" t="s">
        <v>22</v>
      </c>
      <c r="F10" s="21">
        <v>0</v>
      </c>
      <c r="G10" s="21">
        <f t="shared" si="1"/>
        <v>0</v>
      </c>
      <c r="H10" s="21"/>
      <c r="I10" s="21">
        <f t="shared" si="2"/>
        <v>25</v>
      </c>
      <c r="J10" t="s">
        <v>221</v>
      </c>
    </row>
    <row r="11" spans="1:13">
      <c r="A11" s="15" t="s">
        <v>6</v>
      </c>
      <c r="B11" s="22">
        <v>44684</v>
      </c>
      <c r="C11" s="15">
        <v>50</v>
      </c>
      <c r="D11" s="15">
        <v>25</v>
      </c>
      <c r="E11" s="15" t="s">
        <v>22</v>
      </c>
      <c r="F11" s="21">
        <v>0</v>
      </c>
      <c r="G11" s="21">
        <f t="shared" si="1"/>
        <v>0</v>
      </c>
      <c r="H11" s="21"/>
      <c r="I11" s="21">
        <f t="shared" si="2"/>
        <v>25</v>
      </c>
      <c r="J11" t="s">
        <v>222</v>
      </c>
    </row>
    <row r="12" spans="1:13">
      <c r="A12" s="15" t="s">
        <v>30</v>
      </c>
      <c r="B12" s="22">
        <v>44684</v>
      </c>
      <c r="C12" s="15">
        <v>50</v>
      </c>
      <c r="D12" s="15">
        <v>20</v>
      </c>
      <c r="E12" s="15" t="s">
        <v>22</v>
      </c>
      <c r="F12" s="21">
        <f t="shared" si="0"/>
        <v>4.2</v>
      </c>
      <c r="G12" s="21">
        <f t="shared" si="1"/>
        <v>0</v>
      </c>
      <c r="H12" s="21"/>
      <c r="I12" s="21">
        <f t="shared" si="2"/>
        <v>15.8</v>
      </c>
      <c r="J12" t="s">
        <v>223</v>
      </c>
      <c r="K12" s="27"/>
    </row>
    <row r="13" spans="1:13">
      <c r="A13" s="17" t="s">
        <v>29</v>
      </c>
      <c r="B13" s="3">
        <v>44684</v>
      </c>
      <c r="C13" s="17">
        <v>60</v>
      </c>
      <c r="D13" s="17">
        <v>20</v>
      </c>
      <c r="E13" s="17" t="s">
        <v>5</v>
      </c>
      <c r="F13">
        <f t="shared" si="0"/>
        <v>4.2</v>
      </c>
      <c r="G13">
        <f t="shared" si="1"/>
        <v>1.6</v>
      </c>
      <c r="I13">
        <f t="shared" si="2"/>
        <v>14.200000000000001</v>
      </c>
    </row>
    <row r="14" spans="1:13">
      <c r="A14" s="15" t="s">
        <v>24</v>
      </c>
      <c r="B14" s="22">
        <v>44684</v>
      </c>
      <c r="C14" s="15">
        <v>35</v>
      </c>
      <c r="D14" s="15">
        <v>20</v>
      </c>
      <c r="E14" s="15" t="s">
        <v>22</v>
      </c>
      <c r="F14" s="21">
        <v>4.2</v>
      </c>
      <c r="G14" s="21">
        <f t="shared" si="1"/>
        <v>0</v>
      </c>
      <c r="H14" s="21"/>
      <c r="I14" s="21">
        <f t="shared" si="2"/>
        <v>15.8</v>
      </c>
      <c r="J14" t="s">
        <v>224</v>
      </c>
    </row>
    <row r="15" spans="1:13">
      <c r="A15" s="17" t="s">
        <v>155</v>
      </c>
      <c r="B15" s="3">
        <v>44685</v>
      </c>
      <c r="C15" s="17">
        <v>35</v>
      </c>
      <c r="D15" s="17">
        <v>20</v>
      </c>
      <c r="E15" s="17" t="s">
        <v>5</v>
      </c>
      <c r="F15">
        <f t="shared" si="0"/>
        <v>4.2</v>
      </c>
      <c r="G15">
        <f t="shared" si="1"/>
        <v>1.6</v>
      </c>
      <c r="I15">
        <f t="shared" si="2"/>
        <v>14.200000000000001</v>
      </c>
    </row>
    <row r="16" spans="1:13">
      <c r="A16" s="15" t="s">
        <v>31</v>
      </c>
      <c r="B16" s="22">
        <v>44685</v>
      </c>
      <c r="C16" s="15">
        <v>30</v>
      </c>
      <c r="D16" s="15">
        <v>20</v>
      </c>
      <c r="E16" s="15" t="s">
        <v>22</v>
      </c>
      <c r="F16" s="21">
        <f t="shared" si="0"/>
        <v>4.2</v>
      </c>
      <c r="G16" s="21">
        <f t="shared" si="1"/>
        <v>0</v>
      </c>
      <c r="H16" s="21"/>
      <c r="I16" s="21">
        <f t="shared" si="2"/>
        <v>15.8</v>
      </c>
      <c r="J16" t="s">
        <v>225</v>
      </c>
    </row>
    <row r="17" spans="1:13">
      <c r="A17" s="15" t="s">
        <v>6</v>
      </c>
      <c r="B17" s="22">
        <v>44685</v>
      </c>
      <c r="C17" s="15">
        <v>30</v>
      </c>
      <c r="D17" s="15">
        <v>25</v>
      </c>
      <c r="E17" s="15" t="s">
        <v>22</v>
      </c>
      <c r="F17" s="21">
        <f t="shared" si="0"/>
        <v>5.25</v>
      </c>
      <c r="G17" s="21">
        <f t="shared" si="1"/>
        <v>0</v>
      </c>
      <c r="H17" s="21"/>
      <c r="I17" s="21">
        <f t="shared" si="2"/>
        <v>19.75</v>
      </c>
      <c r="J17" t="s">
        <v>226</v>
      </c>
    </row>
    <row r="18" spans="1:13">
      <c r="A18" s="15" t="s">
        <v>42</v>
      </c>
      <c r="B18" s="22">
        <v>44686</v>
      </c>
      <c r="C18" s="15">
        <v>60</v>
      </c>
      <c r="D18" s="15">
        <v>20</v>
      </c>
      <c r="E18" s="15" t="s">
        <v>22</v>
      </c>
      <c r="F18" s="21">
        <f t="shared" si="0"/>
        <v>4.2</v>
      </c>
      <c r="G18" s="21">
        <f t="shared" si="1"/>
        <v>0</v>
      </c>
      <c r="H18" s="21"/>
      <c r="I18" s="21">
        <f t="shared" si="2"/>
        <v>15.8</v>
      </c>
      <c r="J18" t="s">
        <v>227</v>
      </c>
    </row>
    <row r="19" spans="1:13">
      <c r="A19" s="15" t="s">
        <v>6</v>
      </c>
      <c r="B19" s="22">
        <v>44687</v>
      </c>
      <c r="C19" s="15">
        <v>55</v>
      </c>
      <c r="D19" s="15">
        <v>25</v>
      </c>
      <c r="E19" s="15" t="s">
        <v>22</v>
      </c>
      <c r="F19" s="21">
        <f t="shared" si="0"/>
        <v>5.25</v>
      </c>
      <c r="G19" s="21">
        <f t="shared" si="1"/>
        <v>0</v>
      </c>
      <c r="H19" s="21"/>
      <c r="I19" s="21">
        <f t="shared" si="2"/>
        <v>19.75</v>
      </c>
      <c r="J19" t="s">
        <v>228</v>
      </c>
    </row>
    <row r="20" spans="1:13">
      <c r="A20" s="15" t="s">
        <v>54</v>
      </c>
      <c r="B20" s="22">
        <v>44687</v>
      </c>
      <c r="C20" s="15">
        <v>50</v>
      </c>
      <c r="D20" s="15">
        <v>25</v>
      </c>
      <c r="E20" s="15" t="s">
        <v>22</v>
      </c>
      <c r="F20" s="21">
        <f t="shared" si="0"/>
        <v>5.25</v>
      </c>
      <c r="G20" s="21">
        <f t="shared" si="1"/>
        <v>0</v>
      </c>
      <c r="H20" s="21"/>
      <c r="I20" s="21">
        <f t="shared" si="2"/>
        <v>19.75</v>
      </c>
      <c r="J20" t="s">
        <v>229</v>
      </c>
    </row>
    <row r="21" spans="1:13">
      <c r="A21" s="15" t="s">
        <v>151</v>
      </c>
      <c r="B21" s="22">
        <v>44687</v>
      </c>
      <c r="C21" s="15">
        <v>25</v>
      </c>
      <c r="D21" s="15">
        <v>12</v>
      </c>
      <c r="E21" s="15" t="s">
        <v>22</v>
      </c>
      <c r="F21" s="21">
        <f t="shared" si="0"/>
        <v>2.52</v>
      </c>
      <c r="G21" s="21">
        <f t="shared" si="1"/>
        <v>0</v>
      </c>
      <c r="H21" s="21"/>
      <c r="I21" s="21">
        <f t="shared" si="2"/>
        <v>9.48</v>
      </c>
      <c r="J21" s="27" t="s">
        <v>152</v>
      </c>
      <c r="K21" s="27"/>
      <c r="L21" t="s">
        <v>230</v>
      </c>
    </row>
    <row r="22" spans="1:13">
      <c r="A22" s="17" t="s">
        <v>29</v>
      </c>
      <c r="B22" s="3">
        <v>44690</v>
      </c>
      <c r="C22" s="17">
        <v>60</v>
      </c>
      <c r="D22" s="17">
        <v>20</v>
      </c>
      <c r="E22" s="17" t="s">
        <v>5</v>
      </c>
      <c r="F22">
        <f t="shared" si="0"/>
        <v>4.2</v>
      </c>
      <c r="G22">
        <f t="shared" si="1"/>
        <v>1.6</v>
      </c>
      <c r="I22">
        <f t="shared" si="2"/>
        <v>14.200000000000001</v>
      </c>
    </row>
    <row r="23" spans="1:13">
      <c r="A23" s="15" t="s">
        <v>21</v>
      </c>
      <c r="B23" s="22">
        <v>44690</v>
      </c>
      <c r="C23" s="15">
        <v>60</v>
      </c>
      <c r="D23" s="15">
        <v>25</v>
      </c>
      <c r="E23" s="15" t="s">
        <v>22</v>
      </c>
      <c r="F23" s="21">
        <v>5.25</v>
      </c>
      <c r="G23" s="21">
        <f t="shared" si="1"/>
        <v>0</v>
      </c>
      <c r="H23" s="21"/>
      <c r="I23" s="21">
        <f t="shared" si="2"/>
        <v>19.75</v>
      </c>
      <c r="J23" t="s">
        <v>231</v>
      </c>
    </row>
    <row r="24" spans="1:13">
      <c r="A24" s="15" t="s">
        <v>36</v>
      </c>
      <c r="B24" s="22">
        <v>44690</v>
      </c>
      <c r="C24" s="15">
        <v>60</v>
      </c>
      <c r="D24" s="15">
        <v>25</v>
      </c>
      <c r="E24" s="15" t="s">
        <v>22</v>
      </c>
      <c r="F24" s="21">
        <f t="shared" si="0"/>
        <v>5.25</v>
      </c>
      <c r="G24" s="21">
        <f t="shared" si="1"/>
        <v>0</v>
      </c>
      <c r="H24" s="21"/>
      <c r="I24" s="21">
        <f t="shared" si="2"/>
        <v>19.75</v>
      </c>
      <c r="J24" t="s">
        <v>232</v>
      </c>
    </row>
    <row r="25" spans="1:13">
      <c r="A25" s="15" t="s">
        <v>6</v>
      </c>
      <c r="B25" s="22">
        <v>44691</v>
      </c>
      <c r="C25" s="15">
        <v>35</v>
      </c>
      <c r="D25" s="15">
        <v>25</v>
      </c>
      <c r="E25" s="15" t="s">
        <v>22</v>
      </c>
      <c r="F25" s="21">
        <f t="shared" si="0"/>
        <v>5.25</v>
      </c>
      <c r="G25" s="21">
        <f t="shared" si="1"/>
        <v>0</v>
      </c>
      <c r="H25" s="21"/>
      <c r="I25" s="21">
        <f t="shared" si="2"/>
        <v>19.75</v>
      </c>
      <c r="J25" t="s">
        <v>233</v>
      </c>
    </row>
    <row r="26" spans="1:13">
      <c r="A26" s="15" t="s">
        <v>150</v>
      </c>
      <c r="B26" s="22">
        <v>44691</v>
      </c>
      <c r="C26" s="15">
        <v>60</v>
      </c>
      <c r="D26" s="15">
        <v>25</v>
      </c>
      <c r="E26" s="15" t="s">
        <v>22</v>
      </c>
      <c r="F26" s="21">
        <f t="shared" si="0"/>
        <v>5.25</v>
      </c>
      <c r="G26" s="21">
        <f t="shared" si="1"/>
        <v>0</v>
      </c>
      <c r="H26" s="21"/>
      <c r="I26" s="21">
        <f t="shared" si="2"/>
        <v>19.75</v>
      </c>
      <c r="J26" t="s">
        <v>234</v>
      </c>
    </row>
    <row r="27" spans="1:13">
      <c r="A27" s="17" t="s">
        <v>65</v>
      </c>
      <c r="B27" s="3">
        <v>44691</v>
      </c>
      <c r="C27" s="17">
        <v>30</v>
      </c>
      <c r="D27" s="17">
        <v>20</v>
      </c>
      <c r="E27" s="17" t="s">
        <v>5</v>
      </c>
      <c r="F27">
        <f t="shared" si="0"/>
        <v>4.2</v>
      </c>
      <c r="G27">
        <f t="shared" si="1"/>
        <v>1.6</v>
      </c>
      <c r="I27">
        <f t="shared" si="2"/>
        <v>14.200000000000001</v>
      </c>
    </row>
    <row r="28" spans="1:13">
      <c r="A28" s="15" t="s">
        <v>59</v>
      </c>
      <c r="B28" s="22">
        <v>44691</v>
      </c>
      <c r="C28" s="15">
        <v>45</v>
      </c>
      <c r="D28" s="15">
        <v>25</v>
      </c>
      <c r="E28" s="15" t="s">
        <v>156</v>
      </c>
      <c r="F28" s="21">
        <f t="shared" si="0"/>
        <v>5.25</v>
      </c>
      <c r="G28" s="21">
        <f t="shared" si="1"/>
        <v>0</v>
      </c>
      <c r="H28" s="21"/>
      <c r="I28" s="21">
        <f t="shared" si="2"/>
        <v>19.75</v>
      </c>
      <c r="J28" t="s">
        <v>235</v>
      </c>
    </row>
    <row r="29" spans="1:13">
      <c r="A29" s="15" t="s">
        <v>157</v>
      </c>
      <c r="B29" s="22">
        <v>44692</v>
      </c>
      <c r="C29" s="15">
        <v>60</v>
      </c>
      <c r="D29" s="15">
        <v>25</v>
      </c>
      <c r="E29" s="15" t="s">
        <v>22</v>
      </c>
      <c r="F29" s="21">
        <f t="shared" si="0"/>
        <v>5.25</v>
      </c>
      <c r="G29" s="21">
        <f t="shared" si="1"/>
        <v>0</v>
      </c>
      <c r="H29" s="21"/>
      <c r="I29" s="21">
        <f t="shared" si="2"/>
        <v>19.75</v>
      </c>
      <c r="J29" s="27" t="s">
        <v>159</v>
      </c>
      <c r="M29" t="s">
        <v>236</v>
      </c>
    </row>
    <row r="30" spans="1:13">
      <c r="A30" s="15" t="s">
        <v>30</v>
      </c>
      <c r="B30" s="22">
        <v>44692</v>
      </c>
      <c r="C30" s="15">
        <v>60</v>
      </c>
      <c r="D30" s="15">
        <v>20</v>
      </c>
      <c r="E30" s="15" t="s">
        <v>22</v>
      </c>
      <c r="F30" s="21">
        <f t="shared" si="0"/>
        <v>4.2</v>
      </c>
      <c r="G30" s="21">
        <f t="shared" si="1"/>
        <v>0</v>
      </c>
      <c r="H30" s="21"/>
      <c r="I30" s="21">
        <f t="shared" si="2"/>
        <v>15.8</v>
      </c>
      <c r="J30" t="s">
        <v>237</v>
      </c>
    </row>
    <row r="31" spans="1:13">
      <c r="A31" s="17" t="s">
        <v>158</v>
      </c>
      <c r="B31" s="3">
        <v>44692</v>
      </c>
      <c r="C31" s="17">
        <v>60</v>
      </c>
      <c r="D31" s="17">
        <v>25</v>
      </c>
      <c r="E31" s="17" t="s">
        <v>5</v>
      </c>
      <c r="F31">
        <f t="shared" si="0"/>
        <v>5.25</v>
      </c>
      <c r="G31">
        <f t="shared" si="1"/>
        <v>2</v>
      </c>
      <c r="I31">
        <f t="shared" si="2"/>
        <v>17.75</v>
      </c>
    </row>
    <row r="32" spans="1:13">
      <c r="A32" s="17" t="s">
        <v>6</v>
      </c>
      <c r="B32" s="25">
        <v>44692</v>
      </c>
      <c r="C32" s="17">
        <v>60</v>
      </c>
      <c r="D32" s="17">
        <v>25</v>
      </c>
      <c r="E32" s="17" t="s">
        <v>5</v>
      </c>
      <c r="F32" s="23">
        <f t="shared" si="0"/>
        <v>5.25</v>
      </c>
      <c r="G32" s="23">
        <f t="shared" si="1"/>
        <v>2</v>
      </c>
      <c r="H32" s="23"/>
      <c r="I32" s="23">
        <f t="shared" si="2"/>
        <v>17.75</v>
      </c>
    </row>
    <row r="33" spans="1:10">
      <c r="A33" s="15" t="s">
        <v>64</v>
      </c>
      <c r="B33" s="22">
        <v>44693</v>
      </c>
      <c r="C33" s="15">
        <v>60</v>
      </c>
      <c r="D33" s="15">
        <v>20</v>
      </c>
      <c r="E33" s="15" t="s">
        <v>22</v>
      </c>
      <c r="F33" s="21">
        <f t="shared" si="0"/>
        <v>4.2</v>
      </c>
      <c r="G33" s="21">
        <f t="shared" si="1"/>
        <v>0</v>
      </c>
      <c r="H33" s="21"/>
      <c r="I33" s="21">
        <f t="shared" si="2"/>
        <v>15.8</v>
      </c>
      <c r="J33" t="s">
        <v>238</v>
      </c>
    </row>
    <row r="34" spans="1:10">
      <c r="A34" s="15" t="s">
        <v>24</v>
      </c>
      <c r="B34" s="22">
        <v>44693</v>
      </c>
      <c r="C34" s="15">
        <v>60</v>
      </c>
      <c r="D34" s="15">
        <v>20</v>
      </c>
      <c r="E34" s="15" t="s">
        <v>22</v>
      </c>
      <c r="F34" s="21">
        <f t="shared" si="0"/>
        <v>4.2</v>
      </c>
      <c r="G34" s="21">
        <f t="shared" si="1"/>
        <v>0</v>
      </c>
      <c r="H34" s="21"/>
      <c r="I34" s="21">
        <f t="shared" si="2"/>
        <v>15.8</v>
      </c>
      <c r="J34" t="s">
        <v>239</v>
      </c>
    </row>
    <row r="35" spans="1:10">
      <c r="A35" s="17" t="s">
        <v>6</v>
      </c>
      <c r="B35" s="3">
        <v>44694</v>
      </c>
      <c r="C35" s="17">
        <v>35</v>
      </c>
      <c r="D35" s="17">
        <v>25</v>
      </c>
      <c r="E35" s="17" t="s">
        <v>5</v>
      </c>
      <c r="F35">
        <f t="shared" si="0"/>
        <v>5.25</v>
      </c>
      <c r="G35">
        <f t="shared" si="1"/>
        <v>2</v>
      </c>
      <c r="I35">
        <f t="shared" si="2"/>
        <v>17.75</v>
      </c>
    </row>
    <row r="36" spans="1:10">
      <c r="A36" s="15" t="s">
        <v>31</v>
      </c>
      <c r="B36" s="22">
        <v>44694</v>
      </c>
      <c r="C36" s="15">
        <v>30</v>
      </c>
      <c r="D36" s="15">
        <v>20</v>
      </c>
      <c r="E36" s="15" t="s">
        <v>22</v>
      </c>
      <c r="F36" s="21">
        <f t="shared" si="0"/>
        <v>4.2</v>
      </c>
      <c r="G36" s="21">
        <f t="shared" si="1"/>
        <v>0</v>
      </c>
      <c r="H36" s="21"/>
      <c r="I36" s="21">
        <f t="shared" si="2"/>
        <v>15.8</v>
      </c>
      <c r="J36" t="s">
        <v>240</v>
      </c>
    </row>
    <row r="37" spans="1:10">
      <c r="A37" s="15" t="s">
        <v>150</v>
      </c>
      <c r="B37" s="22">
        <v>44695</v>
      </c>
      <c r="C37" s="15">
        <v>60</v>
      </c>
      <c r="D37" s="15">
        <v>25</v>
      </c>
      <c r="E37" s="15" t="s">
        <v>22</v>
      </c>
      <c r="F37" s="21">
        <f t="shared" si="0"/>
        <v>5.25</v>
      </c>
      <c r="G37" s="21">
        <f t="shared" si="1"/>
        <v>0</v>
      </c>
      <c r="H37" s="21"/>
      <c r="I37" s="21">
        <f t="shared" si="2"/>
        <v>19.75</v>
      </c>
      <c r="J37" t="s">
        <v>241</v>
      </c>
    </row>
    <row r="38" spans="1:10">
      <c r="A38" s="17" t="s">
        <v>6</v>
      </c>
      <c r="B38" s="3">
        <v>44697</v>
      </c>
      <c r="C38" s="17">
        <v>35</v>
      </c>
      <c r="D38" s="17">
        <v>25</v>
      </c>
      <c r="E38" s="17" t="s">
        <v>5</v>
      </c>
      <c r="F38">
        <f t="shared" si="0"/>
        <v>5.25</v>
      </c>
      <c r="G38">
        <f t="shared" si="1"/>
        <v>2</v>
      </c>
      <c r="I38">
        <f t="shared" si="2"/>
        <v>17.75</v>
      </c>
    </row>
    <row r="39" spans="1:10">
      <c r="A39" s="15" t="s">
        <v>28</v>
      </c>
      <c r="B39" s="22">
        <v>44697</v>
      </c>
      <c r="C39" s="15">
        <v>60</v>
      </c>
      <c r="D39" s="15">
        <v>25</v>
      </c>
      <c r="E39" s="15" t="s">
        <v>22</v>
      </c>
      <c r="F39" s="21">
        <f t="shared" si="0"/>
        <v>5.25</v>
      </c>
      <c r="G39" s="21">
        <f t="shared" si="1"/>
        <v>0</v>
      </c>
      <c r="H39" s="21"/>
      <c r="I39" s="21">
        <f t="shared" si="2"/>
        <v>19.75</v>
      </c>
      <c r="J39" t="s">
        <v>242</v>
      </c>
    </row>
    <row r="40" spans="1:10">
      <c r="A40" s="15" t="s">
        <v>21</v>
      </c>
      <c r="B40" s="22">
        <v>44697</v>
      </c>
      <c r="C40" s="15">
        <v>60</v>
      </c>
      <c r="D40" s="15">
        <v>30</v>
      </c>
      <c r="E40" s="15" t="s">
        <v>22</v>
      </c>
      <c r="F40" s="21">
        <f t="shared" si="0"/>
        <v>6.3</v>
      </c>
      <c r="G40" s="21">
        <f t="shared" si="1"/>
        <v>0</v>
      </c>
      <c r="H40" s="21"/>
      <c r="I40" s="21">
        <f t="shared" si="2"/>
        <v>23.7</v>
      </c>
      <c r="J40" t="s">
        <v>243</v>
      </c>
    </row>
    <row r="41" spans="1:10">
      <c r="A41" s="17" t="s">
        <v>66</v>
      </c>
      <c r="B41" s="3">
        <v>44698</v>
      </c>
      <c r="C41" s="17">
        <v>30</v>
      </c>
      <c r="D41" s="17">
        <v>20</v>
      </c>
      <c r="E41" s="17" t="s">
        <v>5</v>
      </c>
      <c r="F41">
        <f t="shared" si="0"/>
        <v>4.2</v>
      </c>
      <c r="G41">
        <f t="shared" si="1"/>
        <v>1.6</v>
      </c>
      <c r="I41">
        <f t="shared" si="2"/>
        <v>14.200000000000001</v>
      </c>
    </row>
    <row r="42" spans="1:10">
      <c r="A42" s="15" t="s">
        <v>50</v>
      </c>
      <c r="B42" s="22">
        <v>44698</v>
      </c>
      <c r="C42" s="15">
        <v>30</v>
      </c>
      <c r="D42" s="15">
        <v>20</v>
      </c>
      <c r="E42" s="15" t="s">
        <v>22</v>
      </c>
      <c r="F42" s="21">
        <f t="shared" si="0"/>
        <v>4.2</v>
      </c>
      <c r="G42" s="21">
        <f t="shared" si="1"/>
        <v>0</v>
      </c>
      <c r="H42" s="21"/>
      <c r="I42" s="21">
        <f t="shared" si="2"/>
        <v>15.8</v>
      </c>
      <c r="J42" t="s">
        <v>244</v>
      </c>
    </row>
    <row r="43" spans="1:10">
      <c r="A43" s="17" t="s">
        <v>29</v>
      </c>
      <c r="B43" s="3">
        <v>44698</v>
      </c>
      <c r="C43" s="17">
        <v>60</v>
      </c>
      <c r="D43" s="17">
        <v>20</v>
      </c>
      <c r="E43" s="17" t="s">
        <v>5</v>
      </c>
      <c r="F43">
        <f t="shared" si="0"/>
        <v>4.2</v>
      </c>
      <c r="G43">
        <f t="shared" si="1"/>
        <v>1.6</v>
      </c>
      <c r="I43">
        <f t="shared" si="2"/>
        <v>14.200000000000001</v>
      </c>
    </row>
    <row r="44" spans="1:10">
      <c r="A44" s="17" t="s">
        <v>51</v>
      </c>
      <c r="B44" s="3">
        <v>44699</v>
      </c>
      <c r="C44" s="17">
        <v>30</v>
      </c>
      <c r="D44" s="17">
        <v>20</v>
      </c>
      <c r="E44" s="17" t="s">
        <v>5</v>
      </c>
      <c r="F44">
        <f t="shared" si="0"/>
        <v>4.2</v>
      </c>
      <c r="G44">
        <f t="shared" si="1"/>
        <v>1.6</v>
      </c>
      <c r="I44">
        <f t="shared" si="2"/>
        <v>14.200000000000001</v>
      </c>
    </row>
    <row r="45" spans="1:10">
      <c r="A45" s="17" t="s">
        <v>6</v>
      </c>
      <c r="B45" s="3">
        <v>44699</v>
      </c>
      <c r="C45" s="17">
        <v>35</v>
      </c>
      <c r="D45" s="17">
        <v>25</v>
      </c>
      <c r="E45" s="17" t="s">
        <v>5</v>
      </c>
      <c r="F45">
        <f t="shared" si="0"/>
        <v>5.25</v>
      </c>
      <c r="G45">
        <f t="shared" si="1"/>
        <v>2</v>
      </c>
      <c r="I45">
        <f t="shared" si="2"/>
        <v>17.75</v>
      </c>
    </row>
    <row r="46" spans="1:10">
      <c r="A46" s="17" t="s">
        <v>66</v>
      </c>
      <c r="B46" s="3">
        <v>44700</v>
      </c>
      <c r="C46" s="17">
        <v>20</v>
      </c>
      <c r="D46" s="17">
        <v>15</v>
      </c>
      <c r="E46" s="17" t="s">
        <v>5</v>
      </c>
      <c r="F46">
        <f t="shared" si="0"/>
        <v>3.15</v>
      </c>
      <c r="G46">
        <f t="shared" si="1"/>
        <v>1.2</v>
      </c>
      <c r="I46">
        <f t="shared" si="2"/>
        <v>10.65</v>
      </c>
    </row>
    <row r="47" spans="1:10">
      <c r="A47" s="15" t="s">
        <v>62</v>
      </c>
      <c r="B47" s="22">
        <v>44700</v>
      </c>
      <c r="C47" s="15">
        <v>60</v>
      </c>
      <c r="D47" s="15">
        <v>25</v>
      </c>
      <c r="E47" s="15" t="s">
        <v>133</v>
      </c>
      <c r="F47" s="21">
        <f t="shared" si="0"/>
        <v>5.25</v>
      </c>
      <c r="G47" s="21">
        <f t="shared" si="1"/>
        <v>0</v>
      </c>
      <c r="H47" s="21"/>
      <c r="I47" s="21">
        <f t="shared" si="2"/>
        <v>19.75</v>
      </c>
      <c r="J47" t="s">
        <v>245</v>
      </c>
    </row>
    <row r="48" spans="1:10">
      <c r="A48" s="15" t="s">
        <v>24</v>
      </c>
      <c r="B48" s="22">
        <v>44700</v>
      </c>
      <c r="C48" s="15">
        <v>60</v>
      </c>
      <c r="D48" s="15">
        <v>20</v>
      </c>
      <c r="E48" s="15" t="s">
        <v>22</v>
      </c>
      <c r="F48" s="21">
        <f t="shared" si="0"/>
        <v>4.2</v>
      </c>
      <c r="G48" s="21">
        <f t="shared" si="1"/>
        <v>0</v>
      </c>
      <c r="H48" s="21"/>
      <c r="I48" s="21">
        <f t="shared" si="2"/>
        <v>15.8</v>
      </c>
      <c r="J48" t="s">
        <v>246</v>
      </c>
    </row>
    <row r="49" spans="1:12">
      <c r="A49" s="17" t="s">
        <v>6</v>
      </c>
      <c r="B49" s="3">
        <v>44701</v>
      </c>
      <c r="C49" s="17">
        <v>35</v>
      </c>
      <c r="D49" s="17">
        <v>25</v>
      </c>
      <c r="E49" s="17" t="s">
        <v>5</v>
      </c>
      <c r="F49">
        <f t="shared" si="0"/>
        <v>5.25</v>
      </c>
      <c r="G49">
        <f t="shared" si="1"/>
        <v>2</v>
      </c>
      <c r="I49">
        <f t="shared" si="2"/>
        <v>17.75</v>
      </c>
    </row>
    <row r="50" spans="1:12">
      <c r="A50" s="15" t="s">
        <v>154</v>
      </c>
      <c r="B50" s="22">
        <v>44701</v>
      </c>
      <c r="C50" s="15">
        <v>60</v>
      </c>
      <c r="D50" s="15">
        <v>100</v>
      </c>
      <c r="E50" s="15" t="s">
        <v>156</v>
      </c>
      <c r="F50" s="21">
        <f t="shared" si="0"/>
        <v>21</v>
      </c>
      <c r="G50" s="21">
        <f t="shared" si="1"/>
        <v>0</v>
      </c>
      <c r="H50" s="21"/>
      <c r="I50" s="21">
        <f t="shared" si="2"/>
        <v>79</v>
      </c>
      <c r="J50" t="s">
        <v>247</v>
      </c>
    </row>
    <row r="51" spans="1:12">
      <c r="A51" s="15" t="s">
        <v>160</v>
      </c>
      <c r="B51" s="22">
        <v>44701</v>
      </c>
      <c r="C51" s="15">
        <v>60</v>
      </c>
      <c r="D51" s="15">
        <v>25</v>
      </c>
      <c r="E51" s="15" t="s">
        <v>22</v>
      </c>
      <c r="F51" s="21">
        <f t="shared" si="0"/>
        <v>5.25</v>
      </c>
      <c r="G51" s="21">
        <f t="shared" si="1"/>
        <v>0</v>
      </c>
      <c r="H51" s="21"/>
      <c r="I51" s="21">
        <f t="shared" si="2"/>
        <v>19.75</v>
      </c>
      <c r="J51" t="s">
        <v>248</v>
      </c>
    </row>
    <row r="52" spans="1:12">
      <c r="A52" s="17" t="s">
        <v>51</v>
      </c>
      <c r="B52" s="3">
        <v>44701</v>
      </c>
      <c r="C52" s="17">
        <v>60</v>
      </c>
      <c r="D52" s="17">
        <v>30</v>
      </c>
      <c r="E52" s="17" t="s">
        <v>5</v>
      </c>
      <c r="F52">
        <f t="shared" si="0"/>
        <v>6.3</v>
      </c>
      <c r="G52">
        <f t="shared" si="1"/>
        <v>2.4</v>
      </c>
      <c r="I52">
        <f t="shared" si="2"/>
        <v>21.3</v>
      </c>
    </row>
    <row r="53" spans="1:12">
      <c r="A53" s="17" t="s">
        <v>6</v>
      </c>
      <c r="B53" s="3">
        <v>44703</v>
      </c>
      <c r="C53" s="17">
        <v>30</v>
      </c>
      <c r="D53" s="17">
        <v>25</v>
      </c>
      <c r="E53" s="17" t="s">
        <v>5</v>
      </c>
      <c r="F53">
        <f t="shared" si="0"/>
        <v>5.25</v>
      </c>
      <c r="G53">
        <f t="shared" si="1"/>
        <v>2</v>
      </c>
      <c r="I53">
        <f t="shared" si="2"/>
        <v>17.75</v>
      </c>
    </row>
    <row r="54" spans="1:12">
      <c r="A54" s="15" t="s">
        <v>55</v>
      </c>
      <c r="B54" s="22">
        <v>44704</v>
      </c>
      <c r="C54" s="15">
        <v>60</v>
      </c>
      <c r="D54" s="15">
        <v>30</v>
      </c>
      <c r="E54" s="15" t="s">
        <v>22</v>
      </c>
      <c r="F54" s="21">
        <f t="shared" si="0"/>
        <v>6.3</v>
      </c>
      <c r="G54" s="21">
        <f t="shared" si="1"/>
        <v>0</v>
      </c>
      <c r="H54" s="21"/>
      <c r="I54" s="21">
        <f t="shared" si="2"/>
        <v>23.7</v>
      </c>
      <c r="J54" t="s">
        <v>249</v>
      </c>
    </row>
    <row r="55" spans="1:12">
      <c r="A55" s="15" t="s">
        <v>64</v>
      </c>
      <c r="B55" s="22">
        <v>44704</v>
      </c>
      <c r="C55" s="15">
        <v>60</v>
      </c>
      <c r="D55" s="15">
        <v>20</v>
      </c>
      <c r="E55" s="15" t="s">
        <v>22</v>
      </c>
      <c r="F55" s="21">
        <f t="shared" si="0"/>
        <v>4.2</v>
      </c>
      <c r="G55" s="21">
        <f t="shared" si="1"/>
        <v>0</v>
      </c>
      <c r="H55" s="21"/>
      <c r="I55" s="21">
        <f t="shared" si="2"/>
        <v>15.8</v>
      </c>
      <c r="J55" t="s">
        <v>250</v>
      </c>
      <c r="L55" s="21"/>
    </row>
    <row r="56" spans="1:12">
      <c r="A56" s="17" t="s">
        <v>6</v>
      </c>
      <c r="B56" s="3">
        <v>44704</v>
      </c>
      <c r="C56" s="17">
        <v>35</v>
      </c>
      <c r="D56" s="17">
        <v>25</v>
      </c>
      <c r="E56" s="17" t="s">
        <v>5</v>
      </c>
      <c r="F56">
        <f t="shared" si="0"/>
        <v>5.25</v>
      </c>
      <c r="G56">
        <f t="shared" si="1"/>
        <v>2</v>
      </c>
      <c r="I56">
        <f t="shared" si="2"/>
        <v>17.75</v>
      </c>
    </row>
    <row r="57" spans="1:12">
      <c r="A57" s="17" t="s">
        <v>6</v>
      </c>
      <c r="B57" s="25">
        <v>44705</v>
      </c>
      <c r="C57" s="17">
        <v>35</v>
      </c>
      <c r="D57" s="17">
        <v>25</v>
      </c>
      <c r="E57" s="17" t="s">
        <v>5</v>
      </c>
      <c r="F57" s="23">
        <f t="shared" si="0"/>
        <v>5.25</v>
      </c>
      <c r="G57" s="23">
        <f t="shared" si="1"/>
        <v>2</v>
      </c>
      <c r="H57" s="23"/>
      <c r="I57" s="23">
        <f t="shared" si="2"/>
        <v>17.75</v>
      </c>
    </row>
    <row r="58" spans="1:12">
      <c r="A58" s="15" t="s">
        <v>150</v>
      </c>
      <c r="B58" s="22">
        <v>44705</v>
      </c>
      <c r="C58" s="15">
        <v>60</v>
      </c>
      <c r="D58" s="15">
        <v>25</v>
      </c>
      <c r="E58" s="15" t="s">
        <v>22</v>
      </c>
      <c r="F58" s="21">
        <f t="shared" si="0"/>
        <v>5.25</v>
      </c>
      <c r="G58" s="21">
        <f t="shared" si="1"/>
        <v>0</v>
      </c>
      <c r="H58" s="21"/>
      <c r="I58" s="21">
        <f t="shared" si="2"/>
        <v>19.75</v>
      </c>
      <c r="J58" t="s">
        <v>251</v>
      </c>
    </row>
    <row r="59" spans="1:12">
      <c r="A59" s="17" t="s">
        <v>35</v>
      </c>
      <c r="B59" s="3">
        <v>44705</v>
      </c>
      <c r="C59" s="17">
        <v>30</v>
      </c>
      <c r="D59" s="17">
        <v>10</v>
      </c>
      <c r="E59" s="17" t="s">
        <v>5</v>
      </c>
      <c r="F59">
        <f t="shared" si="0"/>
        <v>2.1</v>
      </c>
      <c r="G59">
        <f t="shared" si="1"/>
        <v>0.8</v>
      </c>
      <c r="I59">
        <f t="shared" si="2"/>
        <v>7.1000000000000005</v>
      </c>
    </row>
    <row r="60" spans="1:12">
      <c r="A60" s="15" t="s">
        <v>30</v>
      </c>
      <c r="B60" s="22">
        <v>44705</v>
      </c>
      <c r="C60" s="15">
        <v>60</v>
      </c>
      <c r="D60" s="15">
        <v>20</v>
      </c>
      <c r="E60" s="15" t="s">
        <v>22</v>
      </c>
      <c r="F60" s="21">
        <f t="shared" si="0"/>
        <v>4.2</v>
      </c>
      <c r="G60" s="21">
        <f t="shared" si="1"/>
        <v>0</v>
      </c>
      <c r="H60" s="21"/>
      <c r="I60" s="21">
        <f t="shared" si="2"/>
        <v>15.8</v>
      </c>
      <c r="J60" t="s">
        <v>252</v>
      </c>
      <c r="K60" s="27"/>
    </row>
    <row r="61" spans="1:12">
      <c r="A61" s="17" t="s">
        <v>66</v>
      </c>
      <c r="B61" s="3">
        <v>44706</v>
      </c>
      <c r="C61" s="17">
        <v>30</v>
      </c>
      <c r="D61" s="17">
        <v>20</v>
      </c>
      <c r="E61" s="17" t="s">
        <v>5</v>
      </c>
      <c r="F61">
        <f t="shared" si="0"/>
        <v>4.2</v>
      </c>
      <c r="G61">
        <f t="shared" si="1"/>
        <v>1.6</v>
      </c>
      <c r="I61">
        <f t="shared" si="2"/>
        <v>14.200000000000001</v>
      </c>
    </row>
    <row r="62" spans="1:12">
      <c r="A62" s="17" t="s">
        <v>6</v>
      </c>
      <c r="B62" s="3">
        <v>44706</v>
      </c>
      <c r="C62" s="17">
        <v>35</v>
      </c>
      <c r="D62" s="17">
        <v>25</v>
      </c>
      <c r="E62" s="17" t="s">
        <v>5</v>
      </c>
      <c r="F62">
        <f t="shared" si="0"/>
        <v>5.25</v>
      </c>
      <c r="G62">
        <f t="shared" si="1"/>
        <v>2</v>
      </c>
      <c r="I62">
        <f t="shared" si="2"/>
        <v>17.75</v>
      </c>
    </row>
    <row r="63" spans="1:12">
      <c r="A63" s="15" t="s">
        <v>151</v>
      </c>
      <c r="B63" s="22">
        <v>44706</v>
      </c>
      <c r="C63" s="15">
        <v>20</v>
      </c>
      <c r="D63" s="15">
        <v>15</v>
      </c>
      <c r="E63" s="15" t="s">
        <v>22</v>
      </c>
      <c r="F63" s="21">
        <f t="shared" si="0"/>
        <v>3.15</v>
      </c>
      <c r="G63" s="21">
        <f t="shared" si="1"/>
        <v>0</v>
      </c>
      <c r="H63" s="21"/>
      <c r="I63" s="21">
        <f t="shared" si="2"/>
        <v>11.85</v>
      </c>
      <c r="J63" t="s">
        <v>253</v>
      </c>
    </row>
    <row r="64" spans="1:12">
      <c r="A64" s="15" t="s">
        <v>151</v>
      </c>
      <c r="B64" s="22">
        <v>44706</v>
      </c>
      <c r="C64" s="15">
        <v>20</v>
      </c>
      <c r="D64" s="15">
        <v>15</v>
      </c>
      <c r="E64" s="15" t="s">
        <v>22</v>
      </c>
      <c r="F64" s="21">
        <f t="shared" si="0"/>
        <v>3.15</v>
      </c>
      <c r="G64" s="21">
        <f t="shared" si="1"/>
        <v>0</v>
      </c>
      <c r="H64" s="21"/>
      <c r="I64" s="21">
        <f t="shared" si="2"/>
        <v>11.85</v>
      </c>
      <c r="J64" t="s">
        <v>254</v>
      </c>
    </row>
    <row r="65" spans="1:12">
      <c r="A65" s="17" t="s">
        <v>40</v>
      </c>
      <c r="B65" s="3">
        <v>44707</v>
      </c>
      <c r="C65" s="17">
        <v>30</v>
      </c>
      <c r="D65" s="17">
        <v>20</v>
      </c>
      <c r="E65" s="17" t="s">
        <v>5</v>
      </c>
      <c r="F65">
        <f t="shared" si="0"/>
        <v>4.2</v>
      </c>
      <c r="G65">
        <f t="shared" si="1"/>
        <v>1.6</v>
      </c>
      <c r="I65">
        <f t="shared" si="2"/>
        <v>14.200000000000001</v>
      </c>
    </row>
    <row r="66" spans="1:12">
      <c r="A66" s="15" t="s">
        <v>64</v>
      </c>
      <c r="B66" s="22">
        <v>44708</v>
      </c>
      <c r="C66" s="15">
        <v>60</v>
      </c>
      <c r="D66" s="15">
        <v>20</v>
      </c>
      <c r="E66" s="15" t="s">
        <v>22</v>
      </c>
      <c r="F66" s="21">
        <f t="shared" si="0"/>
        <v>4.2</v>
      </c>
      <c r="G66" s="21">
        <f t="shared" si="1"/>
        <v>0</v>
      </c>
      <c r="H66" s="21"/>
      <c r="I66" s="21">
        <f t="shared" si="2"/>
        <v>15.8</v>
      </c>
      <c r="J66" t="s">
        <v>255</v>
      </c>
    </row>
    <row r="67" spans="1:12">
      <c r="A67" s="15" t="s">
        <v>168</v>
      </c>
      <c r="B67" s="22">
        <v>44708</v>
      </c>
      <c r="C67" s="15">
        <v>60</v>
      </c>
      <c r="D67" s="15">
        <v>30</v>
      </c>
      <c r="E67" s="15" t="s">
        <v>22</v>
      </c>
      <c r="F67" s="21">
        <f t="shared" ref="F67:F78" si="3">D67*0.21</f>
        <v>6.3</v>
      </c>
      <c r="G67" s="21">
        <f t="shared" ref="G67:G78" si="4">IF(E67="TARJETA",D67*0.08,0)</f>
        <v>0</v>
      </c>
      <c r="H67" s="21"/>
      <c r="I67" s="21">
        <f t="shared" ref="I67:I78" si="5">D67-F67-G67</f>
        <v>23.7</v>
      </c>
      <c r="J67" s="27" t="s">
        <v>169</v>
      </c>
      <c r="K67" t="s">
        <v>256</v>
      </c>
    </row>
    <row r="68" spans="1:12">
      <c r="A68" s="15" t="s">
        <v>42</v>
      </c>
      <c r="B68" s="22">
        <v>44708</v>
      </c>
      <c r="C68" s="15">
        <v>60</v>
      </c>
      <c r="D68" s="15">
        <v>20</v>
      </c>
      <c r="E68" s="15" t="s">
        <v>22</v>
      </c>
      <c r="F68" s="21">
        <f t="shared" si="3"/>
        <v>4.2</v>
      </c>
      <c r="G68" s="21">
        <f t="shared" si="4"/>
        <v>0</v>
      </c>
      <c r="H68" s="21"/>
      <c r="I68" s="21">
        <f t="shared" si="5"/>
        <v>15.8</v>
      </c>
      <c r="J68" t="s">
        <v>257</v>
      </c>
    </row>
    <row r="69" spans="1:12">
      <c r="A69" s="15" t="s">
        <v>62</v>
      </c>
      <c r="B69" s="22">
        <v>44708</v>
      </c>
      <c r="C69" s="15">
        <v>60</v>
      </c>
      <c r="D69" s="15">
        <v>25</v>
      </c>
      <c r="E69" s="15" t="s">
        <v>133</v>
      </c>
      <c r="F69" s="21">
        <f t="shared" si="3"/>
        <v>5.25</v>
      </c>
      <c r="G69" s="21">
        <f t="shared" si="4"/>
        <v>0</v>
      </c>
      <c r="H69" s="21"/>
      <c r="I69" s="21">
        <f t="shared" si="5"/>
        <v>19.75</v>
      </c>
      <c r="J69" t="s">
        <v>258</v>
      </c>
    </row>
    <row r="70" spans="1:12">
      <c r="A70" s="17" t="s">
        <v>33</v>
      </c>
      <c r="B70" s="3">
        <v>44708</v>
      </c>
      <c r="C70" s="17">
        <v>30</v>
      </c>
      <c r="D70" s="17">
        <v>20</v>
      </c>
      <c r="E70" s="17" t="s">
        <v>5</v>
      </c>
      <c r="F70">
        <f t="shared" si="3"/>
        <v>4.2</v>
      </c>
      <c r="G70">
        <f t="shared" si="4"/>
        <v>1.6</v>
      </c>
      <c r="I70">
        <f t="shared" si="5"/>
        <v>14.200000000000001</v>
      </c>
    </row>
    <row r="71" spans="1:12">
      <c r="A71" s="17" t="s">
        <v>33</v>
      </c>
      <c r="B71" s="3">
        <v>44708</v>
      </c>
      <c r="C71" s="17">
        <v>15</v>
      </c>
      <c r="D71" s="17">
        <v>12</v>
      </c>
      <c r="E71" s="17" t="s">
        <v>5</v>
      </c>
      <c r="F71">
        <f t="shared" si="3"/>
        <v>2.52</v>
      </c>
      <c r="G71">
        <f t="shared" si="4"/>
        <v>0.96</v>
      </c>
      <c r="I71">
        <f t="shared" si="5"/>
        <v>8.52</v>
      </c>
    </row>
    <row r="72" spans="1:12">
      <c r="A72" s="17" t="s">
        <v>6</v>
      </c>
      <c r="B72" s="3">
        <v>44711</v>
      </c>
      <c r="C72" s="17">
        <v>35</v>
      </c>
      <c r="D72" s="17">
        <v>25</v>
      </c>
      <c r="E72" s="17" t="s">
        <v>5</v>
      </c>
      <c r="F72">
        <f t="shared" si="3"/>
        <v>5.25</v>
      </c>
      <c r="G72">
        <f t="shared" si="4"/>
        <v>2</v>
      </c>
      <c r="I72">
        <f t="shared" si="5"/>
        <v>17.75</v>
      </c>
    </row>
    <row r="73" spans="1:12">
      <c r="A73" s="17" t="s">
        <v>31</v>
      </c>
      <c r="B73" s="3">
        <v>44711</v>
      </c>
      <c r="C73" s="17">
        <v>30</v>
      </c>
      <c r="D73" s="17">
        <v>20</v>
      </c>
      <c r="E73" s="17" t="s">
        <v>5</v>
      </c>
      <c r="F73">
        <f t="shared" si="3"/>
        <v>4.2</v>
      </c>
      <c r="G73">
        <f t="shared" si="4"/>
        <v>1.6</v>
      </c>
      <c r="I73">
        <f t="shared" si="5"/>
        <v>14.200000000000001</v>
      </c>
    </row>
    <row r="74" spans="1:12">
      <c r="A74" s="15" t="s">
        <v>155</v>
      </c>
      <c r="B74" s="22">
        <v>44711</v>
      </c>
      <c r="C74" s="15">
        <v>30</v>
      </c>
      <c r="D74" s="15">
        <v>20</v>
      </c>
      <c r="E74" s="15" t="s">
        <v>22</v>
      </c>
      <c r="F74" s="21">
        <f t="shared" si="3"/>
        <v>4.2</v>
      </c>
      <c r="G74" s="21">
        <f t="shared" si="4"/>
        <v>0</v>
      </c>
      <c r="H74" s="21"/>
      <c r="I74" s="21">
        <f t="shared" si="5"/>
        <v>15.8</v>
      </c>
      <c r="J74" t="s">
        <v>259</v>
      </c>
    </row>
    <row r="75" spans="1:12">
      <c r="A75" s="15" t="s">
        <v>21</v>
      </c>
      <c r="B75" s="22">
        <v>44711</v>
      </c>
      <c r="C75" s="15">
        <v>60</v>
      </c>
      <c r="D75" s="15">
        <v>25</v>
      </c>
      <c r="E75" s="15" t="s">
        <v>22</v>
      </c>
      <c r="F75" s="21">
        <f t="shared" si="3"/>
        <v>5.25</v>
      </c>
      <c r="G75" s="21">
        <f t="shared" si="4"/>
        <v>0</v>
      </c>
      <c r="H75" s="21"/>
      <c r="I75" s="21">
        <f t="shared" si="5"/>
        <v>19.75</v>
      </c>
      <c r="J75" t="s">
        <v>260</v>
      </c>
    </row>
    <row r="76" spans="1:12">
      <c r="A76" s="15" t="s">
        <v>24</v>
      </c>
      <c r="B76" s="22">
        <v>44711</v>
      </c>
      <c r="C76" s="15">
        <v>60</v>
      </c>
      <c r="D76" s="15">
        <v>20</v>
      </c>
      <c r="E76" s="15" t="s">
        <v>22</v>
      </c>
      <c r="F76" s="21">
        <f t="shared" si="3"/>
        <v>4.2</v>
      </c>
      <c r="G76" s="21">
        <f t="shared" si="4"/>
        <v>0</v>
      </c>
      <c r="H76" s="21"/>
      <c r="I76" s="21">
        <f t="shared" si="5"/>
        <v>15.8</v>
      </c>
      <c r="J76" t="s">
        <v>261</v>
      </c>
    </row>
    <row r="77" spans="1:12">
      <c r="A77" s="15" t="s">
        <v>170</v>
      </c>
      <c r="B77" s="22">
        <v>44712</v>
      </c>
      <c r="C77" s="15">
        <v>60</v>
      </c>
      <c r="D77" s="15">
        <v>25</v>
      </c>
      <c r="E77" s="15" t="s">
        <v>22</v>
      </c>
      <c r="F77" s="21">
        <f t="shared" si="3"/>
        <v>5.25</v>
      </c>
      <c r="G77" s="21">
        <f t="shared" si="4"/>
        <v>0</v>
      </c>
      <c r="H77" s="21"/>
      <c r="I77" s="21">
        <f t="shared" si="5"/>
        <v>19.75</v>
      </c>
      <c r="J77" s="27" t="s">
        <v>171</v>
      </c>
      <c r="L77" t="s">
        <v>262</v>
      </c>
    </row>
    <row r="78" spans="1:12">
      <c r="A78" s="17" t="s">
        <v>6</v>
      </c>
      <c r="B78" s="3">
        <v>44712</v>
      </c>
      <c r="C78" s="17">
        <v>35</v>
      </c>
      <c r="D78" s="17">
        <v>25</v>
      </c>
      <c r="E78" s="17" t="s">
        <v>5</v>
      </c>
      <c r="F78" s="23">
        <f t="shared" si="3"/>
        <v>5.25</v>
      </c>
      <c r="G78" s="23">
        <f t="shared" si="4"/>
        <v>2</v>
      </c>
      <c r="I78" s="23">
        <f t="shared" si="5"/>
        <v>17.75</v>
      </c>
    </row>
    <row r="80" spans="1:12">
      <c r="D80">
        <f>SUM(D2:D78)</f>
        <v>1868</v>
      </c>
      <c r="F80">
        <f>SUM(F2:F78)</f>
        <v>381.7799999999998</v>
      </c>
      <c r="G80">
        <f>SUM(G2:G78)</f>
        <v>48.96</v>
      </c>
      <c r="I80">
        <f>SUM(I1:I78)</f>
        <v>1437.2599999999995</v>
      </c>
    </row>
  </sheetData>
  <autoFilter ref="A1:D8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>
      <pane ySplit="1" topLeftCell="A2" activePane="bottomLeft" state="frozen"/>
      <selection pane="bottomLeft" activeCell="K23" sqref="K23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2">
      <c r="A2" s="21" t="s">
        <v>38</v>
      </c>
      <c r="B2" s="22">
        <v>44713</v>
      </c>
      <c r="C2" s="21">
        <v>60</v>
      </c>
      <c r="D2" s="21">
        <v>20</v>
      </c>
      <c r="E2" s="21" t="s">
        <v>22</v>
      </c>
      <c r="F2" s="21">
        <f>D2*0.21</f>
        <v>4.2</v>
      </c>
      <c r="G2" s="21">
        <f>IF(E2="TARJETA",D2*0.08,0)</f>
        <v>0</v>
      </c>
      <c r="H2" s="21"/>
      <c r="I2" s="21">
        <f>D2-F2-G2</f>
        <v>15.8</v>
      </c>
      <c r="J2" t="s">
        <v>263</v>
      </c>
    </row>
    <row r="3" spans="1:12">
      <c r="A3" t="s">
        <v>29</v>
      </c>
      <c r="B3" s="3">
        <v>44713</v>
      </c>
      <c r="C3">
        <v>60</v>
      </c>
      <c r="D3">
        <v>20</v>
      </c>
      <c r="E3" t="s">
        <v>5</v>
      </c>
      <c r="F3">
        <f t="shared" ref="F3:F66" si="0">D3*0.21</f>
        <v>4.2</v>
      </c>
      <c r="G3">
        <f t="shared" ref="G3:G66" si="1">IF(E3="TARJETA",D3*0.08,0)</f>
        <v>1.6</v>
      </c>
      <c r="I3">
        <f t="shared" ref="I3:I66" si="2">D3-F3-G3</f>
        <v>14.200000000000001</v>
      </c>
    </row>
    <row r="4" spans="1:12">
      <c r="A4" t="s">
        <v>6</v>
      </c>
      <c r="B4" s="3">
        <v>44714</v>
      </c>
      <c r="C4">
        <v>35</v>
      </c>
      <c r="D4">
        <v>25</v>
      </c>
      <c r="E4" t="s">
        <v>5</v>
      </c>
      <c r="F4">
        <f t="shared" si="0"/>
        <v>5.25</v>
      </c>
      <c r="G4">
        <f t="shared" si="1"/>
        <v>2</v>
      </c>
      <c r="I4">
        <f t="shared" si="2"/>
        <v>17.75</v>
      </c>
    </row>
    <row r="5" spans="1:12">
      <c r="A5" s="21" t="s">
        <v>150</v>
      </c>
      <c r="B5" s="22">
        <v>44714</v>
      </c>
      <c r="C5" s="21">
        <v>60</v>
      </c>
      <c r="D5" s="21">
        <v>25</v>
      </c>
      <c r="E5" s="21" t="s">
        <v>22</v>
      </c>
      <c r="F5" s="21">
        <f t="shared" si="0"/>
        <v>5.25</v>
      </c>
      <c r="G5" s="21">
        <f t="shared" si="1"/>
        <v>0</v>
      </c>
      <c r="H5" s="21"/>
      <c r="I5" s="21">
        <f t="shared" si="2"/>
        <v>19.75</v>
      </c>
      <c r="J5" t="s">
        <v>264</v>
      </c>
    </row>
    <row r="6" spans="1:12">
      <c r="A6" t="s">
        <v>33</v>
      </c>
      <c r="B6" s="3">
        <v>44714</v>
      </c>
      <c r="C6">
        <v>20</v>
      </c>
      <c r="D6">
        <v>15</v>
      </c>
      <c r="E6" t="s">
        <v>5</v>
      </c>
      <c r="F6">
        <f t="shared" si="0"/>
        <v>3.15</v>
      </c>
      <c r="G6">
        <f t="shared" si="1"/>
        <v>1.2</v>
      </c>
      <c r="I6">
        <f t="shared" si="2"/>
        <v>10.65</v>
      </c>
    </row>
    <row r="7" spans="1:12">
      <c r="A7" s="21" t="s">
        <v>30</v>
      </c>
      <c r="B7" s="22">
        <v>44714</v>
      </c>
      <c r="C7" s="21">
        <v>10</v>
      </c>
      <c r="D7" s="21">
        <v>200</v>
      </c>
      <c r="E7" s="21" t="s">
        <v>22</v>
      </c>
      <c r="F7" s="21">
        <f t="shared" si="0"/>
        <v>42</v>
      </c>
      <c r="G7" s="21">
        <f t="shared" si="1"/>
        <v>0</v>
      </c>
      <c r="H7" s="21"/>
      <c r="I7" s="21">
        <f t="shared" si="2"/>
        <v>158</v>
      </c>
      <c r="J7" s="27" t="s">
        <v>172</v>
      </c>
      <c r="L7" s="42" t="s">
        <v>288</v>
      </c>
    </row>
    <row r="8" spans="1:12">
      <c r="A8" t="s">
        <v>6</v>
      </c>
      <c r="B8" s="3">
        <v>44715</v>
      </c>
      <c r="C8">
        <v>35</v>
      </c>
      <c r="D8">
        <v>25</v>
      </c>
      <c r="E8" t="s">
        <v>5</v>
      </c>
      <c r="F8">
        <f t="shared" si="0"/>
        <v>5.25</v>
      </c>
      <c r="G8">
        <f t="shared" si="1"/>
        <v>2</v>
      </c>
      <c r="I8">
        <f t="shared" si="2"/>
        <v>17.75</v>
      </c>
    </row>
    <row r="9" spans="1:12">
      <c r="A9" s="21" t="s">
        <v>173</v>
      </c>
      <c r="B9" s="22">
        <v>44715</v>
      </c>
      <c r="C9" s="21">
        <v>60</v>
      </c>
      <c r="D9" s="21">
        <v>25</v>
      </c>
      <c r="E9" s="21" t="s">
        <v>22</v>
      </c>
      <c r="F9" s="21">
        <f t="shared" si="0"/>
        <v>5.25</v>
      </c>
      <c r="G9" s="21">
        <f t="shared" si="1"/>
        <v>0</v>
      </c>
      <c r="H9" s="21"/>
      <c r="I9" s="21">
        <f t="shared" si="2"/>
        <v>19.75</v>
      </c>
      <c r="J9" t="s">
        <v>265</v>
      </c>
    </row>
    <row r="10" spans="1:12">
      <c r="A10" s="21" t="s">
        <v>150</v>
      </c>
      <c r="B10" s="22">
        <v>44718</v>
      </c>
      <c r="C10" s="21">
        <v>10</v>
      </c>
      <c r="D10" s="21">
        <v>200</v>
      </c>
      <c r="E10" s="21" t="s">
        <v>22</v>
      </c>
      <c r="F10" s="21">
        <v>42</v>
      </c>
      <c r="G10" s="21">
        <f t="shared" si="1"/>
        <v>0</v>
      </c>
      <c r="H10" s="21"/>
      <c r="I10" s="21">
        <v>158</v>
      </c>
      <c r="J10" s="27" t="s">
        <v>172</v>
      </c>
      <c r="L10" s="42" t="s">
        <v>72</v>
      </c>
    </row>
    <row r="11" spans="1:12">
      <c r="A11" s="21" t="s">
        <v>139</v>
      </c>
      <c r="B11" s="22">
        <v>44718</v>
      </c>
      <c r="C11" s="21">
        <v>100</v>
      </c>
      <c r="D11" s="21">
        <v>100</v>
      </c>
      <c r="E11" s="21" t="s">
        <v>22</v>
      </c>
      <c r="F11" s="21">
        <v>21</v>
      </c>
      <c r="G11" s="21">
        <f t="shared" si="1"/>
        <v>0</v>
      </c>
      <c r="H11" s="21"/>
      <c r="I11" s="21">
        <f t="shared" si="2"/>
        <v>79</v>
      </c>
      <c r="J11" t="s">
        <v>266</v>
      </c>
    </row>
    <row r="12" spans="1:12">
      <c r="A12" s="21" t="s">
        <v>173</v>
      </c>
      <c r="B12" s="22">
        <v>44598</v>
      </c>
      <c r="C12" s="21">
        <v>60</v>
      </c>
      <c r="D12" s="21">
        <v>25</v>
      </c>
      <c r="E12" s="21" t="s">
        <v>22</v>
      </c>
      <c r="F12" s="21">
        <f t="shared" si="0"/>
        <v>5.25</v>
      </c>
      <c r="G12" s="21">
        <f t="shared" si="1"/>
        <v>0</v>
      </c>
      <c r="H12" s="21"/>
      <c r="I12" s="21">
        <f t="shared" si="2"/>
        <v>19.75</v>
      </c>
      <c r="J12" t="s">
        <v>267</v>
      </c>
    </row>
    <row r="13" spans="1:12">
      <c r="A13" s="21" t="s">
        <v>174</v>
      </c>
      <c r="B13" s="22">
        <v>44719</v>
      </c>
      <c r="C13" s="21">
        <v>10</v>
      </c>
      <c r="D13" s="21">
        <v>200</v>
      </c>
      <c r="E13" s="21" t="s">
        <v>175</v>
      </c>
      <c r="F13" s="21">
        <f t="shared" si="0"/>
        <v>42</v>
      </c>
      <c r="G13" s="21">
        <f t="shared" si="1"/>
        <v>0</v>
      </c>
      <c r="H13" s="21"/>
      <c r="I13" s="21">
        <f t="shared" si="2"/>
        <v>158</v>
      </c>
      <c r="J13" s="27" t="s">
        <v>172</v>
      </c>
      <c r="L13" s="42" t="s">
        <v>74</v>
      </c>
    </row>
    <row r="14" spans="1:12">
      <c r="A14" s="21" t="s">
        <v>24</v>
      </c>
      <c r="B14" s="22">
        <v>44719</v>
      </c>
      <c r="C14" s="21">
        <v>60</v>
      </c>
      <c r="D14" s="21">
        <v>20</v>
      </c>
      <c r="E14" s="21" t="s">
        <v>22</v>
      </c>
      <c r="F14" s="21">
        <f t="shared" si="0"/>
        <v>4.2</v>
      </c>
      <c r="G14" s="21">
        <f t="shared" si="1"/>
        <v>0</v>
      </c>
      <c r="H14" s="21"/>
      <c r="I14" s="21">
        <f t="shared" si="2"/>
        <v>15.8</v>
      </c>
      <c r="J14" t="s">
        <v>268</v>
      </c>
    </row>
    <row r="15" spans="1:12">
      <c r="A15" s="21" t="s">
        <v>36</v>
      </c>
      <c r="B15" s="22">
        <v>44720</v>
      </c>
      <c r="C15" s="21">
        <v>60</v>
      </c>
      <c r="D15" s="21">
        <v>25</v>
      </c>
      <c r="E15" s="21" t="s">
        <v>22</v>
      </c>
      <c r="F15" s="21">
        <f t="shared" si="0"/>
        <v>5.25</v>
      </c>
      <c r="G15" s="21">
        <f t="shared" si="1"/>
        <v>0</v>
      </c>
      <c r="H15" s="21"/>
      <c r="I15" s="21">
        <f t="shared" si="2"/>
        <v>19.75</v>
      </c>
      <c r="J15" t="s">
        <v>269</v>
      </c>
    </row>
    <row r="16" spans="1:12">
      <c r="A16" s="23" t="s">
        <v>66</v>
      </c>
      <c r="B16" s="3">
        <v>44720</v>
      </c>
      <c r="C16" s="23">
        <v>30</v>
      </c>
      <c r="D16" s="23">
        <v>20</v>
      </c>
      <c r="E16" s="23" t="s">
        <v>5</v>
      </c>
      <c r="F16">
        <f t="shared" si="0"/>
        <v>4.2</v>
      </c>
      <c r="G16">
        <f t="shared" si="1"/>
        <v>1.6</v>
      </c>
      <c r="I16">
        <f t="shared" si="2"/>
        <v>14.200000000000001</v>
      </c>
      <c r="J16" s="27"/>
    </row>
    <row r="17" spans="1:12">
      <c r="A17" s="23" t="s">
        <v>29</v>
      </c>
      <c r="B17" s="3">
        <v>44720</v>
      </c>
      <c r="C17" s="23">
        <v>60</v>
      </c>
      <c r="D17" s="23">
        <v>20</v>
      </c>
      <c r="E17" s="23" t="s">
        <v>5</v>
      </c>
      <c r="F17">
        <f t="shared" si="0"/>
        <v>4.2</v>
      </c>
      <c r="G17">
        <f t="shared" si="1"/>
        <v>1.6</v>
      </c>
      <c r="I17">
        <f t="shared" si="2"/>
        <v>14.200000000000001</v>
      </c>
      <c r="L17" s="42"/>
    </row>
    <row r="18" spans="1:12">
      <c r="A18" s="23" t="s">
        <v>6</v>
      </c>
      <c r="B18" s="3">
        <v>44721</v>
      </c>
      <c r="C18" s="23">
        <v>50</v>
      </c>
      <c r="D18" s="23">
        <v>25</v>
      </c>
      <c r="E18" s="23" t="s">
        <v>5</v>
      </c>
      <c r="F18">
        <f t="shared" si="0"/>
        <v>5.25</v>
      </c>
      <c r="G18">
        <f t="shared" si="1"/>
        <v>2</v>
      </c>
      <c r="I18">
        <f t="shared" si="2"/>
        <v>17.75</v>
      </c>
    </row>
    <row r="19" spans="1:12">
      <c r="A19" s="21" t="s">
        <v>38</v>
      </c>
      <c r="B19" s="22">
        <v>44721</v>
      </c>
      <c r="C19" s="21">
        <v>60</v>
      </c>
      <c r="D19" s="21">
        <v>20</v>
      </c>
      <c r="E19" s="21" t="s">
        <v>22</v>
      </c>
      <c r="F19" s="21">
        <f t="shared" si="0"/>
        <v>4.2</v>
      </c>
      <c r="G19" s="21">
        <f t="shared" si="1"/>
        <v>0</v>
      </c>
      <c r="H19" s="21"/>
      <c r="I19" s="21">
        <f t="shared" si="2"/>
        <v>15.8</v>
      </c>
      <c r="J19" t="s">
        <v>270</v>
      </c>
    </row>
    <row r="20" spans="1:12">
      <c r="A20" s="23" t="s">
        <v>6</v>
      </c>
      <c r="B20" s="3">
        <v>44722</v>
      </c>
      <c r="C20" s="23">
        <v>25</v>
      </c>
      <c r="D20" s="23">
        <v>25</v>
      </c>
      <c r="E20" s="23" t="s">
        <v>5</v>
      </c>
      <c r="F20">
        <f t="shared" si="0"/>
        <v>5.25</v>
      </c>
      <c r="G20">
        <f t="shared" si="1"/>
        <v>2</v>
      </c>
      <c r="I20">
        <f t="shared" si="2"/>
        <v>17.75</v>
      </c>
    </row>
    <row r="21" spans="1:12">
      <c r="A21" s="23" t="s">
        <v>6</v>
      </c>
      <c r="B21" s="3">
        <v>44724</v>
      </c>
      <c r="C21" s="23">
        <v>25</v>
      </c>
      <c r="D21" s="23">
        <v>25</v>
      </c>
      <c r="E21" s="23" t="s">
        <v>5</v>
      </c>
      <c r="F21">
        <f t="shared" si="0"/>
        <v>5.25</v>
      </c>
      <c r="G21">
        <f t="shared" si="1"/>
        <v>2</v>
      </c>
      <c r="I21">
        <f t="shared" si="2"/>
        <v>17.75</v>
      </c>
    </row>
    <row r="22" spans="1:12">
      <c r="A22" s="21" t="s">
        <v>176</v>
      </c>
      <c r="B22" s="22">
        <v>44725</v>
      </c>
      <c r="C22" s="21">
        <v>60</v>
      </c>
      <c r="D22" s="21">
        <v>25</v>
      </c>
      <c r="E22" s="21" t="s">
        <v>22</v>
      </c>
      <c r="F22" s="21">
        <f t="shared" si="0"/>
        <v>5.25</v>
      </c>
      <c r="G22" s="21">
        <f t="shared" si="1"/>
        <v>0</v>
      </c>
      <c r="H22" s="21"/>
      <c r="I22" s="21">
        <f t="shared" si="2"/>
        <v>19.75</v>
      </c>
      <c r="J22" t="s">
        <v>271</v>
      </c>
    </row>
    <row r="23" spans="1:12">
      <c r="A23" s="23" t="s">
        <v>40</v>
      </c>
      <c r="B23" s="3">
        <v>44725</v>
      </c>
      <c r="C23" s="23">
        <v>30</v>
      </c>
      <c r="D23" s="23">
        <v>20</v>
      </c>
      <c r="E23" s="23" t="s">
        <v>5</v>
      </c>
      <c r="F23">
        <v>0</v>
      </c>
      <c r="G23">
        <f t="shared" si="1"/>
        <v>1.6</v>
      </c>
      <c r="I23">
        <f t="shared" si="2"/>
        <v>18.399999999999999</v>
      </c>
    </row>
    <row r="24" spans="1:12">
      <c r="A24" s="21" t="s">
        <v>21</v>
      </c>
      <c r="B24" s="22">
        <v>44725</v>
      </c>
      <c r="C24" s="21">
        <v>60</v>
      </c>
      <c r="D24" s="21">
        <v>25</v>
      </c>
      <c r="E24" s="21" t="s">
        <v>22</v>
      </c>
      <c r="F24" s="21">
        <f t="shared" si="0"/>
        <v>5.25</v>
      </c>
      <c r="G24" s="21">
        <f t="shared" si="1"/>
        <v>0</v>
      </c>
      <c r="H24" s="21"/>
      <c r="I24" s="21">
        <f t="shared" si="2"/>
        <v>19.75</v>
      </c>
      <c r="J24" t="s">
        <v>272</v>
      </c>
    </row>
    <row r="25" spans="1:12">
      <c r="A25" s="23" t="s">
        <v>6</v>
      </c>
      <c r="B25" s="3">
        <v>44726</v>
      </c>
      <c r="C25" s="23">
        <v>35</v>
      </c>
      <c r="D25" s="23">
        <v>25</v>
      </c>
      <c r="E25" s="23" t="s">
        <v>5</v>
      </c>
      <c r="F25">
        <f t="shared" si="0"/>
        <v>5.25</v>
      </c>
      <c r="G25">
        <f t="shared" si="1"/>
        <v>2</v>
      </c>
      <c r="I25">
        <f t="shared" si="2"/>
        <v>17.75</v>
      </c>
    </row>
    <row r="26" spans="1:12">
      <c r="A26" s="21" t="s">
        <v>42</v>
      </c>
      <c r="B26" s="22">
        <v>44728</v>
      </c>
      <c r="C26" s="21">
        <v>60</v>
      </c>
      <c r="D26" s="21">
        <v>20</v>
      </c>
      <c r="E26" s="21" t="s">
        <v>22</v>
      </c>
      <c r="F26" s="21">
        <f t="shared" si="0"/>
        <v>4.2</v>
      </c>
      <c r="G26" s="21">
        <f t="shared" si="1"/>
        <v>0</v>
      </c>
      <c r="H26" s="21"/>
      <c r="I26" s="21">
        <f t="shared" si="2"/>
        <v>15.8</v>
      </c>
      <c r="J26" t="s">
        <v>273</v>
      </c>
    </row>
    <row r="27" spans="1:12">
      <c r="A27" s="23" t="s">
        <v>6</v>
      </c>
      <c r="B27" s="3">
        <v>44728</v>
      </c>
      <c r="C27" s="23">
        <v>35</v>
      </c>
      <c r="D27" s="23">
        <v>25</v>
      </c>
      <c r="E27" s="23" t="s">
        <v>5</v>
      </c>
      <c r="F27">
        <f t="shared" si="0"/>
        <v>5.25</v>
      </c>
      <c r="G27">
        <f t="shared" si="1"/>
        <v>2</v>
      </c>
      <c r="I27">
        <f t="shared" si="2"/>
        <v>17.75</v>
      </c>
    </row>
    <row r="28" spans="1:12">
      <c r="A28" s="23" t="s">
        <v>29</v>
      </c>
      <c r="B28" s="3">
        <v>44728</v>
      </c>
      <c r="C28" s="23">
        <v>60</v>
      </c>
      <c r="D28" s="23">
        <v>20</v>
      </c>
      <c r="E28" s="23" t="s">
        <v>5</v>
      </c>
      <c r="F28">
        <f t="shared" si="0"/>
        <v>4.2</v>
      </c>
      <c r="G28">
        <f t="shared" si="1"/>
        <v>1.6</v>
      </c>
      <c r="I28">
        <f t="shared" si="2"/>
        <v>14.200000000000001</v>
      </c>
    </row>
    <row r="29" spans="1:12">
      <c r="A29" s="23" t="s">
        <v>31</v>
      </c>
      <c r="B29" s="3">
        <v>44729</v>
      </c>
      <c r="C29" s="23">
        <v>30</v>
      </c>
      <c r="D29" s="23">
        <v>20</v>
      </c>
      <c r="E29" s="23" t="s">
        <v>5</v>
      </c>
      <c r="F29">
        <f t="shared" si="0"/>
        <v>4.2</v>
      </c>
      <c r="G29">
        <f t="shared" si="1"/>
        <v>1.6</v>
      </c>
      <c r="I29">
        <f t="shared" si="2"/>
        <v>14.200000000000001</v>
      </c>
    </row>
    <row r="30" spans="1:12">
      <c r="A30" s="23" t="s">
        <v>6</v>
      </c>
      <c r="B30" s="3">
        <v>44729</v>
      </c>
      <c r="C30" s="23">
        <v>35</v>
      </c>
      <c r="D30" s="23">
        <v>25</v>
      </c>
      <c r="E30" s="23" t="s">
        <v>5</v>
      </c>
      <c r="F30">
        <f t="shared" si="0"/>
        <v>5.25</v>
      </c>
      <c r="G30">
        <f t="shared" si="1"/>
        <v>2</v>
      </c>
      <c r="I30">
        <f t="shared" si="2"/>
        <v>17.75</v>
      </c>
    </row>
    <row r="31" spans="1:12">
      <c r="A31" s="21" t="s">
        <v>24</v>
      </c>
      <c r="B31" s="22">
        <v>44732</v>
      </c>
      <c r="C31" s="21">
        <v>60</v>
      </c>
      <c r="D31" s="21">
        <v>20</v>
      </c>
      <c r="E31" s="21" t="s">
        <v>22</v>
      </c>
      <c r="F31" s="21">
        <f t="shared" si="0"/>
        <v>4.2</v>
      </c>
      <c r="G31" s="21">
        <f t="shared" si="1"/>
        <v>0</v>
      </c>
      <c r="H31" s="21"/>
      <c r="I31" s="21">
        <f t="shared" si="2"/>
        <v>15.8</v>
      </c>
      <c r="J31" t="s">
        <v>274</v>
      </c>
    </row>
    <row r="32" spans="1:12">
      <c r="A32" s="21" t="s">
        <v>173</v>
      </c>
      <c r="B32" s="22">
        <v>44732</v>
      </c>
      <c r="C32" s="21">
        <v>60</v>
      </c>
      <c r="D32" s="21">
        <v>25</v>
      </c>
      <c r="E32" s="21" t="s">
        <v>22</v>
      </c>
      <c r="F32" s="21">
        <f t="shared" si="0"/>
        <v>5.25</v>
      </c>
      <c r="G32" s="21">
        <f t="shared" si="1"/>
        <v>0</v>
      </c>
      <c r="H32" s="21"/>
      <c r="I32" s="21">
        <f t="shared" si="2"/>
        <v>19.75</v>
      </c>
      <c r="J32" t="s">
        <v>276</v>
      </c>
    </row>
    <row r="33" spans="1:10">
      <c r="A33" s="21" t="s">
        <v>50</v>
      </c>
      <c r="B33" s="22">
        <v>44732</v>
      </c>
      <c r="C33" s="21">
        <v>60</v>
      </c>
      <c r="D33" s="21">
        <v>20</v>
      </c>
      <c r="E33" s="21" t="s">
        <v>22</v>
      </c>
      <c r="F33" s="21">
        <f t="shared" si="0"/>
        <v>4.2</v>
      </c>
      <c r="G33" s="21">
        <f t="shared" si="1"/>
        <v>0</v>
      </c>
      <c r="H33" s="21"/>
      <c r="I33" s="21">
        <f t="shared" si="2"/>
        <v>15.8</v>
      </c>
      <c r="J33" t="s">
        <v>277</v>
      </c>
    </row>
    <row r="34" spans="1:10">
      <c r="A34" s="23" t="s">
        <v>6</v>
      </c>
      <c r="B34" s="3">
        <v>44732</v>
      </c>
      <c r="C34" s="23">
        <v>35</v>
      </c>
      <c r="D34" s="23">
        <v>25</v>
      </c>
      <c r="E34" s="23" t="s">
        <v>5</v>
      </c>
      <c r="F34">
        <f t="shared" si="0"/>
        <v>5.25</v>
      </c>
      <c r="G34">
        <f t="shared" si="1"/>
        <v>2</v>
      </c>
      <c r="I34">
        <f t="shared" si="2"/>
        <v>17.75</v>
      </c>
    </row>
    <row r="35" spans="1:10">
      <c r="A35" s="21" t="s">
        <v>30</v>
      </c>
      <c r="B35" s="22">
        <v>44733</v>
      </c>
      <c r="C35" s="21">
        <v>60</v>
      </c>
      <c r="D35" s="21">
        <v>20</v>
      </c>
      <c r="E35" s="21" t="s">
        <v>22</v>
      </c>
      <c r="F35" s="21">
        <f t="shared" si="0"/>
        <v>4.2</v>
      </c>
      <c r="G35" s="21">
        <f t="shared" si="1"/>
        <v>0</v>
      </c>
      <c r="H35" s="21"/>
      <c r="I35" s="21">
        <f t="shared" si="2"/>
        <v>15.8</v>
      </c>
      <c r="J35" t="s">
        <v>278</v>
      </c>
    </row>
    <row r="36" spans="1:10">
      <c r="A36" s="23" t="s">
        <v>32</v>
      </c>
      <c r="B36" s="3">
        <v>44733</v>
      </c>
      <c r="C36" s="23">
        <v>50</v>
      </c>
      <c r="D36" s="23">
        <v>25</v>
      </c>
      <c r="E36" s="23" t="s">
        <v>5</v>
      </c>
      <c r="F36">
        <f t="shared" si="0"/>
        <v>5.25</v>
      </c>
      <c r="G36">
        <f t="shared" si="1"/>
        <v>2</v>
      </c>
      <c r="I36">
        <f t="shared" si="2"/>
        <v>17.75</v>
      </c>
    </row>
    <row r="37" spans="1:10">
      <c r="A37" s="21" t="s">
        <v>173</v>
      </c>
      <c r="B37" s="22">
        <v>44734</v>
      </c>
      <c r="C37" s="21">
        <v>50</v>
      </c>
      <c r="D37" s="21">
        <v>25</v>
      </c>
      <c r="E37" s="21" t="s">
        <v>22</v>
      </c>
      <c r="F37" s="21">
        <f t="shared" si="0"/>
        <v>5.25</v>
      </c>
      <c r="G37" s="21">
        <f t="shared" si="1"/>
        <v>0</v>
      </c>
      <c r="H37" s="21"/>
      <c r="I37" s="21">
        <f t="shared" si="2"/>
        <v>19.75</v>
      </c>
      <c r="J37" t="s">
        <v>279</v>
      </c>
    </row>
    <row r="38" spans="1:10">
      <c r="A38" s="23" t="s">
        <v>177</v>
      </c>
      <c r="B38" s="3">
        <v>44734</v>
      </c>
      <c r="C38" s="23">
        <v>60</v>
      </c>
      <c r="D38" s="23">
        <v>30</v>
      </c>
      <c r="E38" s="23" t="s">
        <v>5</v>
      </c>
      <c r="F38">
        <f t="shared" si="0"/>
        <v>6.3</v>
      </c>
      <c r="G38">
        <f t="shared" si="1"/>
        <v>2.4</v>
      </c>
      <c r="I38">
        <f t="shared" si="2"/>
        <v>21.3</v>
      </c>
    </row>
    <row r="39" spans="1:10">
      <c r="A39" s="23" t="s">
        <v>178</v>
      </c>
      <c r="B39" s="3">
        <v>44734</v>
      </c>
      <c r="C39" s="23">
        <v>30</v>
      </c>
      <c r="D39" s="23">
        <v>20</v>
      </c>
      <c r="E39" s="23" t="s">
        <v>5</v>
      </c>
      <c r="F39">
        <f t="shared" si="0"/>
        <v>4.2</v>
      </c>
      <c r="G39">
        <f t="shared" si="1"/>
        <v>1.6</v>
      </c>
      <c r="I39">
        <f t="shared" si="2"/>
        <v>14.200000000000001</v>
      </c>
      <c r="J39" s="27" t="s">
        <v>179</v>
      </c>
    </row>
    <row r="40" spans="1:10">
      <c r="A40" s="23" t="s">
        <v>6</v>
      </c>
      <c r="B40" s="3">
        <v>44734</v>
      </c>
      <c r="C40" s="23">
        <v>35</v>
      </c>
      <c r="D40" s="23">
        <v>25</v>
      </c>
      <c r="E40" s="23" t="s">
        <v>5</v>
      </c>
      <c r="F40">
        <f t="shared" si="0"/>
        <v>5.25</v>
      </c>
      <c r="G40">
        <f t="shared" si="1"/>
        <v>2</v>
      </c>
      <c r="I40">
        <f t="shared" si="2"/>
        <v>17.75</v>
      </c>
    </row>
    <row r="41" spans="1:10">
      <c r="A41" s="23" t="s">
        <v>6</v>
      </c>
      <c r="B41" s="3">
        <v>44735</v>
      </c>
      <c r="C41" s="23">
        <v>35</v>
      </c>
      <c r="D41" s="23">
        <v>25</v>
      </c>
      <c r="E41" s="23" t="s">
        <v>5</v>
      </c>
      <c r="F41">
        <f t="shared" si="0"/>
        <v>5.25</v>
      </c>
      <c r="G41">
        <f t="shared" si="1"/>
        <v>2</v>
      </c>
      <c r="I41">
        <f t="shared" si="2"/>
        <v>17.75</v>
      </c>
    </row>
    <row r="42" spans="1:10">
      <c r="A42" s="21" t="s">
        <v>38</v>
      </c>
      <c r="B42" s="22">
        <v>44735</v>
      </c>
      <c r="C42" s="21">
        <v>60</v>
      </c>
      <c r="D42" s="21">
        <v>20</v>
      </c>
      <c r="E42" s="21" t="s">
        <v>22</v>
      </c>
      <c r="F42" s="21">
        <f t="shared" si="0"/>
        <v>4.2</v>
      </c>
      <c r="G42" s="21">
        <f t="shared" si="1"/>
        <v>0</v>
      </c>
      <c r="H42" s="21"/>
      <c r="I42" s="21">
        <f t="shared" si="2"/>
        <v>15.8</v>
      </c>
      <c r="J42" t="s">
        <v>280</v>
      </c>
    </row>
    <row r="43" spans="1:10">
      <c r="A43" s="23" t="s">
        <v>29</v>
      </c>
      <c r="B43" s="3">
        <v>44735</v>
      </c>
      <c r="C43" s="23">
        <v>60</v>
      </c>
      <c r="D43" s="23">
        <v>20</v>
      </c>
      <c r="E43" s="23" t="s">
        <v>5</v>
      </c>
      <c r="F43">
        <f t="shared" si="0"/>
        <v>4.2</v>
      </c>
      <c r="G43">
        <f t="shared" si="1"/>
        <v>1.6</v>
      </c>
      <c r="I43">
        <f t="shared" si="2"/>
        <v>14.200000000000001</v>
      </c>
    </row>
    <row r="44" spans="1:10">
      <c r="A44" s="23" t="s">
        <v>6</v>
      </c>
      <c r="B44" s="3">
        <v>44736</v>
      </c>
      <c r="C44" s="23">
        <v>35</v>
      </c>
      <c r="D44" s="23">
        <v>25</v>
      </c>
      <c r="E44" s="23" t="s">
        <v>5</v>
      </c>
      <c r="F44">
        <f t="shared" si="0"/>
        <v>5.25</v>
      </c>
      <c r="G44">
        <f t="shared" si="1"/>
        <v>2</v>
      </c>
      <c r="I44">
        <f t="shared" si="2"/>
        <v>17.75</v>
      </c>
    </row>
    <row r="45" spans="1:10">
      <c r="A45" s="23" t="s">
        <v>6</v>
      </c>
      <c r="B45" s="3">
        <v>44739</v>
      </c>
      <c r="C45" s="23">
        <v>35</v>
      </c>
      <c r="D45" s="23">
        <v>25</v>
      </c>
      <c r="E45" s="23" t="s">
        <v>5</v>
      </c>
      <c r="F45">
        <f t="shared" si="0"/>
        <v>5.25</v>
      </c>
      <c r="G45">
        <f t="shared" si="1"/>
        <v>2</v>
      </c>
      <c r="I45">
        <f t="shared" si="2"/>
        <v>17.75</v>
      </c>
    </row>
    <row r="46" spans="1:10">
      <c r="A46" s="21" t="s">
        <v>139</v>
      </c>
      <c r="B46" s="22">
        <v>44739</v>
      </c>
      <c r="C46" s="21">
        <v>100</v>
      </c>
      <c r="D46" s="21">
        <v>300</v>
      </c>
      <c r="E46" s="21" t="s">
        <v>175</v>
      </c>
      <c r="F46" s="21">
        <f t="shared" si="0"/>
        <v>63</v>
      </c>
      <c r="G46" s="21">
        <f t="shared" si="1"/>
        <v>0</v>
      </c>
      <c r="H46" s="21"/>
      <c r="I46" s="21">
        <f t="shared" si="2"/>
        <v>237</v>
      </c>
      <c r="J46" t="s">
        <v>281</v>
      </c>
    </row>
    <row r="47" spans="1:10">
      <c r="A47" s="21" t="s">
        <v>165</v>
      </c>
      <c r="B47" s="22">
        <v>44739</v>
      </c>
      <c r="C47" s="21">
        <v>60</v>
      </c>
      <c r="D47" s="21">
        <v>25</v>
      </c>
      <c r="E47" s="21" t="s">
        <v>22</v>
      </c>
      <c r="F47" s="21">
        <f t="shared" si="0"/>
        <v>5.25</v>
      </c>
      <c r="G47" s="21">
        <f t="shared" si="1"/>
        <v>0</v>
      </c>
      <c r="H47" s="21"/>
      <c r="I47" s="21">
        <f t="shared" si="2"/>
        <v>19.75</v>
      </c>
      <c r="J47" t="s">
        <v>282</v>
      </c>
    </row>
    <row r="48" spans="1:10">
      <c r="A48" s="21" t="s">
        <v>44</v>
      </c>
      <c r="B48" s="22">
        <v>44739</v>
      </c>
      <c r="C48" s="21">
        <v>60</v>
      </c>
      <c r="D48" s="21">
        <v>25</v>
      </c>
      <c r="E48" s="21" t="s">
        <v>175</v>
      </c>
      <c r="F48" s="21">
        <f t="shared" si="0"/>
        <v>5.25</v>
      </c>
      <c r="G48" s="21">
        <f t="shared" si="1"/>
        <v>0</v>
      </c>
      <c r="H48" s="21"/>
      <c r="I48" s="21">
        <f t="shared" si="2"/>
        <v>19.75</v>
      </c>
      <c r="J48" t="s">
        <v>283</v>
      </c>
    </row>
    <row r="49" spans="1:10">
      <c r="A49" s="23" t="s">
        <v>6</v>
      </c>
      <c r="B49" s="3">
        <v>44740</v>
      </c>
      <c r="C49" s="23">
        <v>35</v>
      </c>
      <c r="D49" s="23">
        <v>25</v>
      </c>
      <c r="E49" s="23" t="s">
        <v>5</v>
      </c>
      <c r="F49">
        <f t="shared" si="0"/>
        <v>5.25</v>
      </c>
      <c r="G49">
        <f t="shared" si="1"/>
        <v>2</v>
      </c>
      <c r="I49">
        <f t="shared" si="2"/>
        <v>17.75</v>
      </c>
    </row>
    <row r="50" spans="1:10">
      <c r="A50" s="23" t="s">
        <v>25</v>
      </c>
      <c r="B50" s="3">
        <v>44740</v>
      </c>
      <c r="C50" s="23">
        <v>30</v>
      </c>
      <c r="D50" s="23">
        <v>25</v>
      </c>
      <c r="E50" s="23" t="s">
        <v>5</v>
      </c>
      <c r="F50">
        <f t="shared" si="0"/>
        <v>5.25</v>
      </c>
      <c r="G50">
        <f t="shared" si="1"/>
        <v>2</v>
      </c>
      <c r="I50">
        <f t="shared" si="2"/>
        <v>17.75</v>
      </c>
    </row>
    <row r="51" spans="1:10">
      <c r="A51" s="21" t="s">
        <v>24</v>
      </c>
      <c r="B51" s="22">
        <v>44740</v>
      </c>
      <c r="C51" s="21">
        <v>60</v>
      </c>
      <c r="D51" s="21">
        <v>20</v>
      </c>
      <c r="E51" s="21" t="s">
        <v>22</v>
      </c>
      <c r="F51" s="21">
        <f t="shared" si="0"/>
        <v>4.2</v>
      </c>
      <c r="G51" s="21">
        <f t="shared" si="1"/>
        <v>0</v>
      </c>
      <c r="H51" s="21"/>
      <c r="I51" s="21">
        <f t="shared" si="2"/>
        <v>15.8</v>
      </c>
      <c r="J51" t="s">
        <v>284</v>
      </c>
    </row>
    <row r="52" spans="1:10">
      <c r="A52" s="23" t="s">
        <v>31</v>
      </c>
      <c r="B52" s="3">
        <v>44740</v>
      </c>
      <c r="C52" s="23">
        <v>30</v>
      </c>
      <c r="D52" s="23">
        <v>20</v>
      </c>
      <c r="E52" s="23" t="s">
        <v>5</v>
      </c>
      <c r="F52">
        <f t="shared" si="0"/>
        <v>4.2</v>
      </c>
      <c r="G52">
        <f t="shared" si="1"/>
        <v>1.6</v>
      </c>
      <c r="I52">
        <f t="shared" si="2"/>
        <v>14.200000000000001</v>
      </c>
    </row>
    <row r="53" spans="1:10">
      <c r="A53" s="23" t="s">
        <v>146</v>
      </c>
      <c r="B53" s="3">
        <v>44741</v>
      </c>
      <c r="C53" s="23">
        <v>15</v>
      </c>
      <c r="D53" s="23">
        <v>12</v>
      </c>
      <c r="E53" s="23" t="s">
        <v>5</v>
      </c>
      <c r="F53">
        <f t="shared" si="0"/>
        <v>2.52</v>
      </c>
      <c r="G53">
        <f t="shared" si="1"/>
        <v>0.96</v>
      </c>
      <c r="I53">
        <f t="shared" si="2"/>
        <v>8.52</v>
      </c>
      <c r="J53" s="27" t="s">
        <v>179</v>
      </c>
    </row>
    <row r="54" spans="1:10">
      <c r="A54" s="21" t="s">
        <v>33</v>
      </c>
      <c r="B54" s="22">
        <v>44741</v>
      </c>
      <c r="C54" s="21">
        <v>30</v>
      </c>
      <c r="D54" s="21">
        <v>20</v>
      </c>
      <c r="E54" s="21" t="s">
        <v>22</v>
      </c>
      <c r="F54" s="21">
        <f t="shared" si="0"/>
        <v>4.2</v>
      </c>
      <c r="G54" s="21">
        <f t="shared" si="1"/>
        <v>0</v>
      </c>
      <c r="H54" s="21"/>
      <c r="I54" s="21">
        <f t="shared" si="2"/>
        <v>15.8</v>
      </c>
      <c r="J54" t="s">
        <v>285</v>
      </c>
    </row>
    <row r="55" spans="1:10">
      <c r="A55" s="21" t="s">
        <v>38</v>
      </c>
      <c r="B55" s="22">
        <v>44741</v>
      </c>
      <c r="C55" s="21">
        <v>60</v>
      </c>
      <c r="D55" s="21">
        <v>20</v>
      </c>
      <c r="E55" s="21" t="s">
        <v>22</v>
      </c>
      <c r="F55" s="21">
        <f t="shared" si="0"/>
        <v>4.2</v>
      </c>
      <c r="G55" s="21">
        <f t="shared" si="1"/>
        <v>0</v>
      </c>
      <c r="H55" s="21"/>
      <c r="I55" s="21">
        <f t="shared" si="2"/>
        <v>15.8</v>
      </c>
      <c r="J55" t="s">
        <v>286</v>
      </c>
    </row>
    <row r="56" spans="1:10">
      <c r="A56" s="23" t="s">
        <v>6</v>
      </c>
      <c r="B56" s="3">
        <v>44741</v>
      </c>
      <c r="C56" s="23">
        <v>35</v>
      </c>
      <c r="D56" s="23">
        <v>25</v>
      </c>
      <c r="E56" s="23" t="s">
        <v>5</v>
      </c>
      <c r="F56">
        <f t="shared" si="0"/>
        <v>5.25</v>
      </c>
      <c r="G56">
        <f t="shared" si="1"/>
        <v>2</v>
      </c>
      <c r="I56">
        <f t="shared" si="2"/>
        <v>17.75</v>
      </c>
    </row>
    <row r="57" spans="1:10">
      <c r="A57" s="21" t="s">
        <v>66</v>
      </c>
      <c r="B57" s="22">
        <v>44741</v>
      </c>
      <c r="C57" s="21">
        <v>35</v>
      </c>
      <c r="D57" s="21">
        <v>30</v>
      </c>
      <c r="E57" s="21" t="s">
        <v>22</v>
      </c>
      <c r="F57" s="21">
        <f t="shared" si="0"/>
        <v>6.3</v>
      </c>
      <c r="G57" s="21">
        <f t="shared" si="1"/>
        <v>0</v>
      </c>
      <c r="H57" s="21"/>
      <c r="I57" s="21">
        <f t="shared" si="2"/>
        <v>23.7</v>
      </c>
      <c r="J57" t="s">
        <v>287</v>
      </c>
    </row>
    <row r="58" spans="1:10">
      <c r="A58" s="23" t="s">
        <v>6</v>
      </c>
      <c r="B58" s="3">
        <v>44741</v>
      </c>
      <c r="C58" s="23">
        <v>35</v>
      </c>
      <c r="D58" s="23">
        <v>25</v>
      </c>
      <c r="E58" s="23" t="s">
        <v>5</v>
      </c>
      <c r="F58">
        <f t="shared" si="0"/>
        <v>5.25</v>
      </c>
      <c r="G58">
        <f t="shared" si="1"/>
        <v>2</v>
      </c>
      <c r="I58">
        <f t="shared" si="2"/>
        <v>17.75</v>
      </c>
    </row>
    <row r="59" spans="1:10">
      <c r="F59">
        <f t="shared" si="0"/>
        <v>0</v>
      </c>
      <c r="G59">
        <f t="shared" si="1"/>
        <v>0</v>
      </c>
      <c r="I59">
        <f t="shared" si="2"/>
        <v>0</v>
      </c>
    </row>
    <row r="60" spans="1:10">
      <c r="F60">
        <f t="shared" si="0"/>
        <v>0</v>
      </c>
      <c r="G60">
        <f t="shared" si="1"/>
        <v>0</v>
      </c>
      <c r="I60">
        <f t="shared" si="2"/>
        <v>0</v>
      </c>
    </row>
    <row r="61" spans="1:10">
      <c r="F61">
        <f t="shared" si="0"/>
        <v>0</v>
      </c>
      <c r="G61">
        <f t="shared" si="1"/>
        <v>0</v>
      </c>
      <c r="I61">
        <f t="shared" si="2"/>
        <v>0</v>
      </c>
    </row>
    <row r="62" spans="1:10">
      <c r="F62">
        <f t="shared" si="0"/>
        <v>0</v>
      </c>
      <c r="G62">
        <f t="shared" si="1"/>
        <v>0</v>
      </c>
      <c r="I62">
        <f t="shared" si="2"/>
        <v>0</v>
      </c>
    </row>
    <row r="63" spans="1:10">
      <c r="F63">
        <f t="shared" si="0"/>
        <v>0</v>
      </c>
      <c r="G63">
        <f t="shared" si="1"/>
        <v>0</v>
      </c>
      <c r="I63">
        <f t="shared" si="2"/>
        <v>0</v>
      </c>
    </row>
    <row r="64" spans="1:10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2187</v>
      </c>
      <c r="F80">
        <f>SUM(F2:F75)</f>
        <v>455.06999999999982</v>
      </c>
      <c r="G80">
        <f>SUM(G2:G75)</f>
        <v>54.960000000000008</v>
      </c>
      <c r="I80">
        <f>SUM(I1:I75)</f>
        <v>1676.9699999999998</v>
      </c>
    </row>
  </sheetData>
  <autoFilter ref="A1:D8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0"/>
  <sheetViews>
    <sheetView workbookViewId="0">
      <pane ySplit="1" topLeftCell="A2" activePane="bottomLeft" state="frozen"/>
      <selection pane="bottomLeft" activeCell="M27" sqref="M27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0">
      <c r="A2" t="s">
        <v>6</v>
      </c>
      <c r="B2" s="3">
        <v>44743</v>
      </c>
      <c r="C2">
        <v>35</v>
      </c>
      <c r="D2">
        <v>25</v>
      </c>
      <c r="E2" t="s">
        <v>5</v>
      </c>
      <c r="F2">
        <f>D2*0.21</f>
        <v>5.25</v>
      </c>
      <c r="G2">
        <f>IF(E2="TARJETA",D2*0.08,0)</f>
        <v>2</v>
      </c>
      <c r="I2">
        <f>D2-F2-G2</f>
        <v>17.75</v>
      </c>
    </row>
    <row r="3" spans="1:10">
      <c r="A3" s="21" t="s">
        <v>192</v>
      </c>
      <c r="B3" s="22">
        <v>44743</v>
      </c>
      <c r="C3" s="21">
        <v>60</v>
      </c>
      <c r="D3" s="21">
        <v>25</v>
      </c>
      <c r="E3" s="21" t="s">
        <v>22</v>
      </c>
      <c r="F3" s="21">
        <f t="shared" ref="F3:F66" si="0">D3*0.21</f>
        <v>5.25</v>
      </c>
      <c r="G3" s="21">
        <f t="shared" ref="G3:G66" si="1">IF(E3="TARJETA",D3*0.08,0)</f>
        <v>0</v>
      </c>
      <c r="H3" s="21"/>
      <c r="I3" s="21">
        <f t="shared" ref="I3:I66" si="2">D3-F3-G3</f>
        <v>19.75</v>
      </c>
      <c r="J3" s="27" t="s">
        <v>193</v>
      </c>
    </row>
    <row r="4" spans="1:10">
      <c r="A4" t="s">
        <v>29</v>
      </c>
      <c r="B4" s="3">
        <v>44743</v>
      </c>
      <c r="C4">
        <v>60</v>
      </c>
      <c r="D4">
        <v>20</v>
      </c>
      <c r="E4" t="s">
        <v>5</v>
      </c>
      <c r="F4">
        <f t="shared" si="0"/>
        <v>4.2</v>
      </c>
      <c r="G4">
        <f t="shared" si="1"/>
        <v>1.6</v>
      </c>
      <c r="I4">
        <f t="shared" si="2"/>
        <v>14.200000000000001</v>
      </c>
    </row>
    <row r="5" spans="1:10">
      <c r="A5" s="21" t="s">
        <v>54</v>
      </c>
      <c r="B5" s="22">
        <v>44743</v>
      </c>
      <c r="C5" s="21">
        <v>60</v>
      </c>
      <c r="D5" s="21">
        <v>25</v>
      </c>
      <c r="E5" s="21" t="s">
        <v>22</v>
      </c>
      <c r="F5" s="21">
        <f t="shared" si="0"/>
        <v>5.25</v>
      </c>
      <c r="G5" s="21">
        <f t="shared" si="1"/>
        <v>0</v>
      </c>
      <c r="H5" s="21"/>
      <c r="I5" s="21">
        <f t="shared" si="2"/>
        <v>19.75</v>
      </c>
    </row>
    <row r="6" spans="1:10">
      <c r="A6" t="s">
        <v>6</v>
      </c>
      <c r="B6" s="3">
        <v>44746</v>
      </c>
      <c r="C6">
        <v>35</v>
      </c>
      <c r="D6">
        <v>25</v>
      </c>
      <c r="E6" t="s">
        <v>5</v>
      </c>
      <c r="F6">
        <f t="shared" si="0"/>
        <v>5.25</v>
      </c>
      <c r="G6">
        <f t="shared" si="1"/>
        <v>2</v>
      </c>
      <c r="I6">
        <f t="shared" si="2"/>
        <v>17.75</v>
      </c>
    </row>
    <row r="7" spans="1:10">
      <c r="A7" s="21" t="s">
        <v>43</v>
      </c>
      <c r="B7" s="22">
        <v>44746</v>
      </c>
      <c r="C7" s="21">
        <v>60</v>
      </c>
      <c r="D7" s="21">
        <v>20</v>
      </c>
      <c r="E7" s="21" t="s">
        <v>22</v>
      </c>
      <c r="F7" s="21">
        <f t="shared" si="0"/>
        <v>4.2</v>
      </c>
      <c r="G7" s="21">
        <f t="shared" si="1"/>
        <v>0</v>
      </c>
      <c r="H7" s="21"/>
      <c r="I7" s="21">
        <f t="shared" si="2"/>
        <v>15.8</v>
      </c>
    </row>
    <row r="8" spans="1:10">
      <c r="A8" t="s">
        <v>40</v>
      </c>
      <c r="B8" s="3">
        <v>44746</v>
      </c>
      <c r="C8">
        <v>30</v>
      </c>
      <c r="D8">
        <v>20</v>
      </c>
      <c r="E8" t="s">
        <v>5</v>
      </c>
      <c r="F8">
        <f t="shared" si="0"/>
        <v>4.2</v>
      </c>
      <c r="G8">
        <f t="shared" si="1"/>
        <v>1.6</v>
      </c>
      <c r="I8">
        <f t="shared" si="2"/>
        <v>14.200000000000001</v>
      </c>
    </row>
    <row r="9" spans="1:10">
      <c r="A9" s="21" t="s">
        <v>150</v>
      </c>
      <c r="B9" s="22">
        <v>44746</v>
      </c>
      <c r="C9" s="21">
        <v>60</v>
      </c>
      <c r="D9" s="21">
        <v>25</v>
      </c>
      <c r="E9" s="21" t="s">
        <v>22</v>
      </c>
      <c r="F9" s="21">
        <f t="shared" si="0"/>
        <v>5.25</v>
      </c>
      <c r="G9" s="21">
        <f t="shared" si="1"/>
        <v>0</v>
      </c>
      <c r="H9" s="21"/>
      <c r="I9" s="21">
        <f t="shared" si="2"/>
        <v>19.75</v>
      </c>
    </row>
    <row r="10" spans="1:10">
      <c r="A10" s="21" t="s">
        <v>21</v>
      </c>
      <c r="B10" s="22">
        <v>44746</v>
      </c>
      <c r="C10" s="21">
        <v>60</v>
      </c>
      <c r="D10" s="21">
        <v>30</v>
      </c>
      <c r="E10" s="21" t="s">
        <v>22</v>
      </c>
      <c r="F10" s="21">
        <v>0</v>
      </c>
      <c r="G10" s="21">
        <f t="shared" si="1"/>
        <v>0</v>
      </c>
      <c r="H10" s="21"/>
      <c r="I10" s="21">
        <f t="shared" si="2"/>
        <v>30</v>
      </c>
    </row>
    <row r="11" spans="1:10">
      <c r="A11" s="21" t="s">
        <v>39</v>
      </c>
      <c r="B11" s="22">
        <v>44746</v>
      </c>
      <c r="C11" s="21">
        <v>60</v>
      </c>
      <c r="D11" s="21">
        <v>30</v>
      </c>
      <c r="E11" s="21" t="s">
        <v>22</v>
      </c>
      <c r="F11" s="21">
        <v>0</v>
      </c>
      <c r="G11" s="21">
        <f t="shared" si="1"/>
        <v>0</v>
      </c>
      <c r="H11" s="21"/>
      <c r="I11" s="21">
        <f t="shared" si="2"/>
        <v>30</v>
      </c>
      <c r="J11" s="27" t="s">
        <v>275</v>
      </c>
    </row>
    <row r="12" spans="1:10">
      <c r="A12" s="21" t="s">
        <v>30</v>
      </c>
      <c r="B12" s="22">
        <v>44747</v>
      </c>
      <c r="C12" s="21">
        <v>60</v>
      </c>
      <c r="D12" s="21">
        <v>20</v>
      </c>
      <c r="E12" s="21" t="s">
        <v>22</v>
      </c>
      <c r="F12" s="21">
        <f t="shared" si="0"/>
        <v>4.2</v>
      </c>
      <c r="G12" s="21">
        <f t="shared" si="1"/>
        <v>0</v>
      </c>
      <c r="H12" s="21"/>
      <c r="I12" s="21">
        <f t="shared" si="2"/>
        <v>15.8</v>
      </c>
    </row>
    <row r="13" spans="1:10">
      <c r="A13" s="21" t="s">
        <v>36</v>
      </c>
      <c r="B13" s="22">
        <v>44747</v>
      </c>
      <c r="C13" s="21">
        <v>60</v>
      </c>
      <c r="D13" s="21">
        <v>25</v>
      </c>
      <c r="E13" s="21" t="s">
        <v>22</v>
      </c>
      <c r="F13" s="21">
        <f t="shared" si="0"/>
        <v>5.25</v>
      </c>
      <c r="G13" s="21">
        <f t="shared" si="1"/>
        <v>0</v>
      </c>
      <c r="H13" s="21"/>
      <c r="I13" s="21">
        <f t="shared" si="2"/>
        <v>19.75</v>
      </c>
    </row>
    <row r="14" spans="1:10">
      <c r="A14" s="21" t="s">
        <v>24</v>
      </c>
      <c r="B14" s="22">
        <v>44747</v>
      </c>
      <c r="C14" s="21">
        <v>60</v>
      </c>
      <c r="D14" s="21">
        <v>20</v>
      </c>
      <c r="E14" s="21" t="s">
        <v>22</v>
      </c>
      <c r="F14" s="21">
        <f t="shared" si="0"/>
        <v>4.2</v>
      </c>
      <c r="G14" s="21">
        <f t="shared" si="1"/>
        <v>0</v>
      </c>
      <c r="H14" s="21"/>
      <c r="I14" s="21">
        <f t="shared" si="2"/>
        <v>15.8</v>
      </c>
    </row>
    <row r="15" spans="1:10">
      <c r="A15" s="21" t="s">
        <v>21</v>
      </c>
      <c r="B15" s="22">
        <v>44747</v>
      </c>
      <c r="C15" s="21">
        <v>60</v>
      </c>
      <c r="D15" s="21">
        <v>25</v>
      </c>
      <c r="E15" s="21" t="s">
        <v>22</v>
      </c>
      <c r="F15" s="21">
        <f t="shared" si="0"/>
        <v>5.25</v>
      </c>
      <c r="G15" s="21">
        <f t="shared" si="1"/>
        <v>0</v>
      </c>
      <c r="H15" s="21"/>
      <c r="I15" s="21">
        <f t="shared" si="2"/>
        <v>19.75</v>
      </c>
    </row>
    <row r="16" spans="1:10">
      <c r="A16" s="23" t="s">
        <v>6</v>
      </c>
      <c r="B16" s="3">
        <v>44747</v>
      </c>
      <c r="C16" s="23">
        <v>35</v>
      </c>
      <c r="D16" s="23">
        <v>25</v>
      </c>
      <c r="E16" s="23" t="s">
        <v>5</v>
      </c>
      <c r="F16">
        <f t="shared" si="0"/>
        <v>5.25</v>
      </c>
      <c r="G16">
        <f t="shared" si="1"/>
        <v>2</v>
      </c>
      <c r="I16">
        <f t="shared" si="2"/>
        <v>17.75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360</v>
      </c>
      <c r="F80">
        <f>SUM(F2:F75)</f>
        <v>63.000000000000007</v>
      </c>
      <c r="G80">
        <f>SUM(G2:G75)</f>
        <v>9.1999999999999993</v>
      </c>
      <c r="I80">
        <f>SUM(I1:I75)</f>
        <v>287.8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pane ySplit="1" topLeftCell="A2" activePane="bottomLeft" state="frozen"/>
      <selection pane="bottomLeft" activeCell="E37" sqref="E37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>
      <c r="B2" s="3"/>
      <c r="F2">
        <f>D2*0.21</f>
        <v>0</v>
      </c>
      <c r="G2">
        <f>IF(E2="TARJETA",D2*0.08,0)</f>
        <v>0</v>
      </c>
      <c r="I2">
        <f>D2-F2-G2</f>
        <v>0</v>
      </c>
    </row>
    <row r="3" spans="1:9">
      <c r="B3" s="3"/>
      <c r="F3">
        <f t="shared" ref="F3:F66" si="0">D3*0.21</f>
        <v>0</v>
      </c>
      <c r="G3">
        <f t="shared" ref="G3:G66" si="1">IF(E3="TARJETA",D3*0.08,0)</f>
        <v>0</v>
      </c>
      <c r="I3">
        <f t="shared" ref="I3:I66" si="2">D3-F3-G3</f>
        <v>0</v>
      </c>
    </row>
    <row r="4" spans="1:9">
      <c r="B4" s="3"/>
      <c r="F4">
        <f t="shared" si="0"/>
        <v>0</v>
      </c>
      <c r="G4">
        <f t="shared" si="1"/>
        <v>0</v>
      </c>
      <c r="I4">
        <f t="shared" si="2"/>
        <v>0</v>
      </c>
    </row>
    <row r="5" spans="1:9">
      <c r="B5" s="3"/>
      <c r="F5">
        <f t="shared" si="0"/>
        <v>0</v>
      </c>
      <c r="G5">
        <f t="shared" si="1"/>
        <v>0</v>
      </c>
      <c r="I5">
        <f t="shared" si="2"/>
        <v>0</v>
      </c>
    </row>
    <row r="6" spans="1:9">
      <c r="B6" s="3"/>
      <c r="F6">
        <f t="shared" si="0"/>
        <v>0</v>
      </c>
      <c r="G6">
        <f t="shared" si="1"/>
        <v>0</v>
      </c>
      <c r="I6">
        <f t="shared" si="2"/>
        <v>0</v>
      </c>
    </row>
    <row r="7" spans="1:9">
      <c r="B7" s="3"/>
      <c r="F7">
        <f t="shared" si="0"/>
        <v>0</v>
      </c>
      <c r="G7">
        <f t="shared" si="1"/>
        <v>0</v>
      </c>
      <c r="I7">
        <f t="shared" si="2"/>
        <v>0</v>
      </c>
    </row>
    <row r="8" spans="1:9">
      <c r="B8" s="3"/>
      <c r="F8">
        <f t="shared" si="0"/>
        <v>0</v>
      </c>
      <c r="G8">
        <f t="shared" si="1"/>
        <v>0</v>
      </c>
      <c r="I8">
        <f t="shared" si="2"/>
        <v>0</v>
      </c>
    </row>
    <row r="9" spans="1:9">
      <c r="B9" s="3"/>
      <c r="F9">
        <f t="shared" si="0"/>
        <v>0</v>
      </c>
      <c r="G9">
        <f t="shared" si="1"/>
        <v>0</v>
      </c>
      <c r="I9">
        <f t="shared" si="2"/>
        <v>0</v>
      </c>
    </row>
    <row r="10" spans="1:9">
      <c r="B10" s="3"/>
      <c r="F10">
        <v>0</v>
      </c>
      <c r="G10">
        <f t="shared" si="1"/>
        <v>0</v>
      </c>
      <c r="I10">
        <f t="shared" si="2"/>
        <v>0</v>
      </c>
    </row>
    <row r="11" spans="1:9">
      <c r="B11" s="3"/>
      <c r="F11">
        <v>0</v>
      </c>
      <c r="G11">
        <f t="shared" si="1"/>
        <v>0</v>
      </c>
      <c r="I11">
        <f t="shared" si="2"/>
        <v>0</v>
      </c>
    </row>
    <row r="12" spans="1:9">
      <c r="B12" s="3"/>
      <c r="F12">
        <f t="shared" si="0"/>
        <v>0</v>
      </c>
      <c r="G12">
        <f t="shared" si="1"/>
        <v>0</v>
      </c>
      <c r="I12">
        <f t="shared" si="2"/>
        <v>0</v>
      </c>
    </row>
    <row r="13" spans="1:9">
      <c r="B13" s="3"/>
      <c r="F13">
        <f t="shared" si="0"/>
        <v>0</v>
      </c>
      <c r="G13">
        <f t="shared" si="1"/>
        <v>0</v>
      </c>
      <c r="I13">
        <f t="shared" si="2"/>
        <v>0</v>
      </c>
    </row>
    <row r="14" spans="1:9">
      <c r="B14" s="3"/>
      <c r="F14">
        <f t="shared" si="0"/>
        <v>0</v>
      </c>
      <c r="G14">
        <f t="shared" si="1"/>
        <v>0</v>
      </c>
      <c r="I14">
        <f t="shared" si="2"/>
        <v>0</v>
      </c>
    </row>
    <row r="15" spans="1:9">
      <c r="B15" s="3"/>
      <c r="F15">
        <f t="shared" si="0"/>
        <v>0</v>
      </c>
      <c r="G15">
        <f t="shared" si="1"/>
        <v>0</v>
      </c>
      <c r="I15">
        <f t="shared" si="2"/>
        <v>0</v>
      </c>
    </row>
    <row r="16" spans="1:9">
      <c r="B16" s="3"/>
      <c r="F16">
        <f t="shared" si="0"/>
        <v>0</v>
      </c>
      <c r="G16">
        <f t="shared" si="1"/>
        <v>0</v>
      </c>
      <c r="I16">
        <f t="shared" si="2"/>
        <v>0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0</v>
      </c>
      <c r="F80">
        <f>SUM(F2:F75)</f>
        <v>0</v>
      </c>
      <c r="G80">
        <f>SUM(G2:G75)</f>
        <v>0</v>
      </c>
      <c r="I80">
        <f>SUM(I1:I75)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pane ySplit="1" topLeftCell="A2" activePane="bottomLeft" state="frozen"/>
      <selection pane="bottomLeft" activeCell="E36" sqref="E36"/>
    </sheetView>
  </sheetViews>
  <sheetFormatPr baseColWidth="10" defaultRowHeight="15"/>
  <cols>
    <col min="2" max="2" width="13.7109375" bestFit="1" customWidth="1"/>
    <col min="4" max="4" width="11.85546875" bestFit="1" customWidth="1"/>
    <col min="5" max="5" width="15.28515625" bestFit="1" customWidth="1"/>
    <col min="6" max="6" width="14.7109375" customWidth="1"/>
    <col min="7" max="7" width="11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>
      <c r="B2" s="3"/>
      <c r="F2">
        <f>D2*0.21</f>
        <v>0</v>
      </c>
      <c r="G2">
        <f>IF(E2="TARJETA",D2*0.08,0)</f>
        <v>0</v>
      </c>
      <c r="I2">
        <f>D2-F2-G2</f>
        <v>0</v>
      </c>
    </row>
    <row r="3" spans="1:9">
      <c r="B3" s="3"/>
      <c r="F3">
        <f t="shared" ref="F3:F66" si="0">D3*0.21</f>
        <v>0</v>
      </c>
      <c r="G3">
        <f t="shared" ref="G3:G66" si="1">IF(E3="TARJETA",D3*0.08,0)</f>
        <v>0</v>
      </c>
      <c r="I3">
        <f t="shared" ref="I3:I66" si="2">D3-F3-G3</f>
        <v>0</v>
      </c>
    </row>
    <row r="4" spans="1:9">
      <c r="B4" s="3"/>
      <c r="F4">
        <f t="shared" si="0"/>
        <v>0</v>
      </c>
      <c r="G4">
        <f t="shared" si="1"/>
        <v>0</v>
      </c>
      <c r="I4">
        <f t="shared" si="2"/>
        <v>0</v>
      </c>
    </row>
    <row r="5" spans="1:9">
      <c r="B5" s="3"/>
      <c r="F5">
        <f t="shared" si="0"/>
        <v>0</v>
      </c>
      <c r="G5">
        <f t="shared" si="1"/>
        <v>0</v>
      </c>
      <c r="I5">
        <f t="shared" si="2"/>
        <v>0</v>
      </c>
    </row>
    <row r="6" spans="1:9">
      <c r="B6" s="3"/>
      <c r="F6">
        <f t="shared" si="0"/>
        <v>0</v>
      </c>
      <c r="G6">
        <f t="shared" si="1"/>
        <v>0</v>
      </c>
      <c r="I6">
        <f t="shared" si="2"/>
        <v>0</v>
      </c>
    </row>
    <row r="7" spans="1:9">
      <c r="B7" s="3"/>
      <c r="F7">
        <f t="shared" si="0"/>
        <v>0</v>
      </c>
      <c r="G7">
        <f t="shared" si="1"/>
        <v>0</v>
      </c>
      <c r="I7">
        <f t="shared" si="2"/>
        <v>0</v>
      </c>
    </row>
    <row r="8" spans="1:9">
      <c r="B8" s="3"/>
      <c r="F8">
        <f t="shared" si="0"/>
        <v>0</v>
      </c>
      <c r="G8">
        <f t="shared" si="1"/>
        <v>0</v>
      </c>
      <c r="I8">
        <f t="shared" si="2"/>
        <v>0</v>
      </c>
    </row>
    <row r="9" spans="1:9">
      <c r="B9" s="3"/>
      <c r="F9">
        <f t="shared" si="0"/>
        <v>0</v>
      </c>
      <c r="G9">
        <f t="shared" si="1"/>
        <v>0</v>
      </c>
      <c r="I9">
        <f t="shared" si="2"/>
        <v>0</v>
      </c>
    </row>
    <row r="10" spans="1:9">
      <c r="B10" s="3"/>
      <c r="F10">
        <v>0</v>
      </c>
      <c r="G10">
        <f t="shared" si="1"/>
        <v>0</v>
      </c>
      <c r="I10">
        <f t="shared" si="2"/>
        <v>0</v>
      </c>
    </row>
    <row r="11" spans="1:9">
      <c r="B11" s="3"/>
      <c r="F11">
        <v>0</v>
      </c>
      <c r="G11">
        <f t="shared" si="1"/>
        <v>0</v>
      </c>
      <c r="I11">
        <f t="shared" si="2"/>
        <v>0</v>
      </c>
    </row>
    <row r="12" spans="1:9">
      <c r="B12" s="3"/>
      <c r="F12">
        <f t="shared" si="0"/>
        <v>0</v>
      </c>
      <c r="G12">
        <f t="shared" si="1"/>
        <v>0</v>
      </c>
      <c r="I12">
        <f t="shared" si="2"/>
        <v>0</v>
      </c>
    </row>
    <row r="13" spans="1:9">
      <c r="B13" s="3"/>
      <c r="F13">
        <f t="shared" si="0"/>
        <v>0</v>
      </c>
      <c r="G13">
        <f t="shared" si="1"/>
        <v>0</v>
      </c>
      <c r="I13">
        <f t="shared" si="2"/>
        <v>0</v>
      </c>
    </row>
    <row r="14" spans="1:9">
      <c r="B14" s="3"/>
      <c r="F14">
        <f t="shared" si="0"/>
        <v>0</v>
      </c>
      <c r="G14">
        <f t="shared" si="1"/>
        <v>0</v>
      </c>
      <c r="I14">
        <f t="shared" si="2"/>
        <v>0</v>
      </c>
    </row>
    <row r="15" spans="1:9">
      <c r="B15" s="3"/>
      <c r="F15">
        <f t="shared" si="0"/>
        <v>0</v>
      </c>
      <c r="G15">
        <f t="shared" si="1"/>
        <v>0</v>
      </c>
      <c r="I15">
        <f t="shared" si="2"/>
        <v>0</v>
      </c>
    </row>
    <row r="16" spans="1:9">
      <c r="B16" s="3"/>
      <c r="F16">
        <f t="shared" si="0"/>
        <v>0</v>
      </c>
      <c r="G16">
        <f t="shared" si="1"/>
        <v>0</v>
      </c>
      <c r="I16">
        <f t="shared" si="2"/>
        <v>0</v>
      </c>
    </row>
    <row r="17" spans="2:9">
      <c r="B17" s="3"/>
      <c r="F17">
        <f t="shared" si="0"/>
        <v>0</v>
      </c>
      <c r="G17">
        <f t="shared" si="1"/>
        <v>0</v>
      </c>
      <c r="I17">
        <f t="shared" si="2"/>
        <v>0</v>
      </c>
    </row>
    <row r="18" spans="2:9">
      <c r="B18" s="3"/>
      <c r="F18">
        <f t="shared" si="0"/>
        <v>0</v>
      </c>
      <c r="G18">
        <f t="shared" si="1"/>
        <v>0</v>
      </c>
      <c r="I18">
        <f t="shared" si="2"/>
        <v>0</v>
      </c>
    </row>
    <row r="19" spans="2:9">
      <c r="B19" s="3"/>
      <c r="F19">
        <f t="shared" si="0"/>
        <v>0</v>
      </c>
      <c r="G19">
        <f t="shared" si="1"/>
        <v>0</v>
      </c>
      <c r="I19">
        <f t="shared" si="2"/>
        <v>0</v>
      </c>
    </row>
    <row r="20" spans="2:9">
      <c r="B20" s="3"/>
      <c r="F20">
        <f t="shared" si="0"/>
        <v>0</v>
      </c>
      <c r="G20">
        <f t="shared" si="1"/>
        <v>0</v>
      </c>
      <c r="I20">
        <f t="shared" si="2"/>
        <v>0</v>
      </c>
    </row>
    <row r="21" spans="2:9">
      <c r="B21" s="3"/>
      <c r="F21">
        <f t="shared" si="0"/>
        <v>0</v>
      </c>
      <c r="G21">
        <f t="shared" si="1"/>
        <v>0</v>
      </c>
      <c r="I21">
        <f t="shared" si="2"/>
        <v>0</v>
      </c>
    </row>
    <row r="22" spans="2:9">
      <c r="B22" s="3"/>
      <c r="F22">
        <f t="shared" si="0"/>
        <v>0</v>
      </c>
      <c r="G22">
        <f t="shared" si="1"/>
        <v>0</v>
      </c>
      <c r="I22">
        <f t="shared" si="2"/>
        <v>0</v>
      </c>
    </row>
    <row r="23" spans="2:9">
      <c r="B23" s="3"/>
      <c r="F23">
        <v>0</v>
      </c>
      <c r="G23">
        <f t="shared" si="1"/>
        <v>0</v>
      </c>
      <c r="I23">
        <f t="shared" si="2"/>
        <v>0</v>
      </c>
    </row>
    <row r="24" spans="2:9">
      <c r="F24">
        <f t="shared" si="0"/>
        <v>0</v>
      </c>
      <c r="G24">
        <f t="shared" si="1"/>
        <v>0</v>
      </c>
      <c r="I24">
        <f t="shared" si="2"/>
        <v>0</v>
      </c>
    </row>
    <row r="25" spans="2:9">
      <c r="B25" s="3"/>
      <c r="F25">
        <f t="shared" si="0"/>
        <v>0</v>
      </c>
      <c r="G25">
        <f t="shared" si="1"/>
        <v>0</v>
      </c>
      <c r="I25">
        <f t="shared" si="2"/>
        <v>0</v>
      </c>
    </row>
    <row r="26" spans="2:9">
      <c r="B26" s="3"/>
      <c r="F26">
        <f t="shared" si="0"/>
        <v>0</v>
      </c>
      <c r="G26">
        <f t="shared" si="1"/>
        <v>0</v>
      </c>
      <c r="I26">
        <f t="shared" si="2"/>
        <v>0</v>
      </c>
    </row>
    <row r="27" spans="2:9">
      <c r="B27" s="3"/>
      <c r="F27">
        <f t="shared" si="0"/>
        <v>0</v>
      </c>
      <c r="G27">
        <f t="shared" si="1"/>
        <v>0</v>
      </c>
      <c r="I27">
        <f t="shared" si="2"/>
        <v>0</v>
      </c>
    </row>
    <row r="28" spans="2:9">
      <c r="B28" s="3"/>
      <c r="F28">
        <f t="shared" si="0"/>
        <v>0</v>
      </c>
      <c r="G28">
        <f t="shared" si="1"/>
        <v>0</v>
      </c>
      <c r="I28">
        <f t="shared" si="2"/>
        <v>0</v>
      </c>
    </row>
    <row r="29" spans="2:9">
      <c r="B29" s="3"/>
      <c r="F29">
        <f t="shared" si="0"/>
        <v>0</v>
      </c>
      <c r="G29">
        <f t="shared" si="1"/>
        <v>0</v>
      </c>
      <c r="I29">
        <f t="shared" si="2"/>
        <v>0</v>
      </c>
    </row>
    <row r="30" spans="2:9">
      <c r="B30" s="3"/>
      <c r="F30">
        <f t="shared" si="0"/>
        <v>0</v>
      </c>
      <c r="G30">
        <f t="shared" si="1"/>
        <v>0</v>
      </c>
      <c r="I30">
        <f t="shared" si="2"/>
        <v>0</v>
      </c>
    </row>
    <row r="31" spans="2:9">
      <c r="B31" s="3"/>
      <c r="F31">
        <f t="shared" si="0"/>
        <v>0</v>
      </c>
      <c r="G31">
        <f t="shared" si="1"/>
        <v>0</v>
      </c>
      <c r="I31">
        <f t="shared" si="2"/>
        <v>0</v>
      </c>
    </row>
    <row r="32" spans="2:9">
      <c r="B32" s="3"/>
      <c r="F32">
        <f t="shared" si="0"/>
        <v>0</v>
      </c>
      <c r="G32">
        <f t="shared" si="1"/>
        <v>0</v>
      </c>
      <c r="I32">
        <f t="shared" si="2"/>
        <v>0</v>
      </c>
    </row>
    <row r="33" spans="2:9">
      <c r="B33" s="3"/>
      <c r="F33">
        <f t="shared" si="0"/>
        <v>0</v>
      </c>
      <c r="G33">
        <f t="shared" si="1"/>
        <v>0</v>
      </c>
      <c r="I33">
        <f t="shared" si="2"/>
        <v>0</v>
      </c>
    </row>
    <row r="34" spans="2:9">
      <c r="B34" s="3"/>
      <c r="F34">
        <f t="shared" si="0"/>
        <v>0</v>
      </c>
      <c r="G34">
        <f t="shared" si="1"/>
        <v>0</v>
      </c>
      <c r="I34">
        <f t="shared" si="2"/>
        <v>0</v>
      </c>
    </row>
    <row r="35" spans="2:9">
      <c r="B35" s="3"/>
      <c r="F35">
        <f t="shared" si="0"/>
        <v>0</v>
      </c>
      <c r="G35">
        <f t="shared" si="1"/>
        <v>0</v>
      </c>
      <c r="I35">
        <f t="shared" si="2"/>
        <v>0</v>
      </c>
    </row>
    <row r="36" spans="2:9">
      <c r="B36" s="3"/>
      <c r="F36">
        <f t="shared" si="0"/>
        <v>0</v>
      </c>
      <c r="G36">
        <f t="shared" si="1"/>
        <v>0</v>
      </c>
      <c r="I36">
        <f t="shared" si="2"/>
        <v>0</v>
      </c>
    </row>
    <row r="37" spans="2:9">
      <c r="B37" s="3"/>
      <c r="F37">
        <f t="shared" si="0"/>
        <v>0</v>
      </c>
      <c r="G37">
        <f t="shared" si="1"/>
        <v>0</v>
      </c>
      <c r="I37">
        <f t="shared" si="2"/>
        <v>0</v>
      </c>
    </row>
    <row r="38" spans="2:9">
      <c r="B38" s="3"/>
      <c r="F38">
        <f t="shared" si="0"/>
        <v>0</v>
      </c>
      <c r="G38">
        <f t="shared" si="1"/>
        <v>0</v>
      </c>
      <c r="I38">
        <f t="shared" si="2"/>
        <v>0</v>
      </c>
    </row>
    <row r="39" spans="2:9">
      <c r="B39" s="3"/>
      <c r="F39">
        <f t="shared" si="0"/>
        <v>0</v>
      </c>
      <c r="G39">
        <f t="shared" si="1"/>
        <v>0</v>
      </c>
      <c r="I39">
        <f t="shared" si="2"/>
        <v>0</v>
      </c>
    </row>
    <row r="40" spans="2:9">
      <c r="B40" s="3"/>
      <c r="F40">
        <f t="shared" si="0"/>
        <v>0</v>
      </c>
      <c r="G40">
        <f t="shared" si="1"/>
        <v>0</v>
      </c>
      <c r="I40">
        <f t="shared" si="2"/>
        <v>0</v>
      </c>
    </row>
    <row r="41" spans="2:9">
      <c r="B41" s="3"/>
      <c r="F41">
        <f t="shared" si="0"/>
        <v>0</v>
      </c>
      <c r="G41">
        <f t="shared" si="1"/>
        <v>0</v>
      </c>
      <c r="I41">
        <f t="shared" si="2"/>
        <v>0</v>
      </c>
    </row>
    <row r="42" spans="2:9">
      <c r="B42" s="3"/>
      <c r="F42">
        <f t="shared" si="0"/>
        <v>0</v>
      </c>
      <c r="G42">
        <f t="shared" si="1"/>
        <v>0</v>
      </c>
      <c r="I42">
        <f t="shared" si="2"/>
        <v>0</v>
      </c>
    </row>
    <row r="43" spans="2:9">
      <c r="B43" s="3"/>
      <c r="F43">
        <f t="shared" si="0"/>
        <v>0</v>
      </c>
      <c r="G43">
        <f t="shared" si="1"/>
        <v>0</v>
      </c>
      <c r="I43">
        <f t="shared" si="2"/>
        <v>0</v>
      </c>
    </row>
    <row r="44" spans="2:9">
      <c r="B44" s="3"/>
      <c r="F44">
        <f t="shared" si="0"/>
        <v>0</v>
      </c>
      <c r="G44">
        <f t="shared" si="1"/>
        <v>0</v>
      </c>
      <c r="I44">
        <f t="shared" si="2"/>
        <v>0</v>
      </c>
    </row>
    <row r="45" spans="2:9">
      <c r="B45" s="3"/>
      <c r="F45">
        <f t="shared" si="0"/>
        <v>0</v>
      </c>
      <c r="G45">
        <f t="shared" si="1"/>
        <v>0</v>
      </c>
      <c r="I45">
        <f t="shared" si="2"/>
        <v>0</v>
      </c>
    </row>
    <row r="46" spans="2:9">
      <c r="B46" s="3"/>
      <c r="F46">
        <f t="shared" si="0"/>
        <v>0</v>
      </c>
      <c r="G46">
        <f t="shared" si="1"/>
        <v>0</v>
      </c>
      <c r="I46">
        <f t="shared" si="2"/>
        <v>0</v>
      </c>
    </row>
    <row r="47" spans="2:9">
      <c r="B47" s="3"/>
      <c r="F47">
        <f t="shared" si="0"/>
        <v>0</v>
      </c>
      <c r="G47">
        <f t="shared" si="1"/>
        <v>0</v>
      </c>
      <c r="I47">
        <f t="shared" si="2"/>
        <v>0</v>
      </c>
    </row>
    <row r="48" spans="2:9">
      <c r="B48" s="3"/>
      <c r="F48">
        <f t="shared" si="0"/>
        <v>0</v>
      </c>
      <c r="G48">
        <f t="shared" si="1"/>
        <v>0</v>
      </c>
      <c r="I48">
        <f t="shared" si="2"/>
        <v>0</v>
      </c>
    </row>
    <row r="49" spans="2:9">
      <c r="B49" s="3"/>
      <c r="F49">
        <f t="shared" si="0"/>
        <v>0</v>
      </c>
      <c r="G49">
        <f t="shared" si="1"/>
        <v>0</v>
      </c>
      <c r="I49">
        <f t="shared" si="2"/>
        <v>0</v>
      </c>
    </row>
    <row r="50" spans="2:9">
      <c r="B50" s="3"/>
      <c r="F50">
        <f t="shared" si="0"/>
        <v>0</v>
      </c>
      <c r="G50">
        <f t="shared" si="1"/>
        <v>0</v>
      </c>
      <c r="I50">
        <f t="shared" si="2"/>
        <v>0</v>
      </c>
    </row>
    <row r="51" spans="2:9">
      <c r="B51" s="3"/>
      <c r="F51">
        <f t="shared" si="0"/>
        <v>0</v>
      </c>
      <c r="G51">
        <f t="shared" si="1"/>
        <v>0</v>
      </c>
      <c r="I51">
        <f t="shared" si="2"/>
        <v>0</v>
      </c>
    </row>
    <row r="52" spans="2:9">
      <c r="B52" s="3"/>
      <c r="F52">
        <f t="shared" si="0"/>
        <v>0</v>
      </c>
      <c r="G52">
        <f t="shared" si="1"/>
        <v>0</v>
      </c>
      <c r="I52">
        <f t="shared" si="2"/>
        <v>0</v>
      </c>
    </row>
    <row r="53" spans="2:9">
      <c r="B53" s="3"/>
      <c r="F53">
        <f t="shared" si="0"/>
        <v>0</v>
      </c>
      <c r="G53">
        <f t="shared" si="1"/>
        <v>0</v>
      </c>
      <c r="I53">
        <f t="shared" si="2"/>
        <v>0</v>
      </c>
    </row>
    <row r="54" spans="2:9">
      <c r="F54">
        <f t="shared" si="0"/>
        <v>0</v>
      </c>
      <c r="G54">
        <f t="shared" si="1"/>
        <v>0</v>
      </c>
      <c r="I54">
        <f t="shared" si="2"/>
        <v>0</v>
      </c>
    </row>
    <row r="55" spans="2:9">
      <c r="F55">
        <f t="shared" si="0"/>
        <v>0</v>
      </c>
      <c r="G55">
        <f t="shared" si="1"/>
        <v>0</v>
      </c>
      <c r="I55">
        <f t="shared" si="2"/>
        <v>0</v>
      </c>
    </row>
    <row r="56" spans="2:9">
      <c r="F56">
        <f t="shared" si="0"/>
        <v>0</v>
      </c>
      <c r="G56">
        <f t="shared" si="1"/>
        <v>0</v>
      </c>
      <c r="I56">
        <f t="shared" si="2"/>
        <v>0</v>
      </c>
    </row>
    <row r="57" spans="2:9">
      <c r="F57">
        <f t="shared" si="0"/>
        <v>0</v>
      </c>
      <c r="G57">
        <f t="shared" si="1"/>
        <v>0</v>
      </c>
      <c r="I57">
        <f t="shared" si="2"/>
        <v>0</v>
      </c>
    </row>
    <row r="58" spans="2:9">
      <c r="F58">
        <f t="shared" si="0"/>
        <v>0</v>
      </c>
      <c r="G58">
        <f t="shared" si="1"/>
        <v>0</v>
      </c>
      <c r="I58">
        <f t="shared" si="2"/>
        <v>0</v>
      </c>
    </row>
    <row r="59" spans="2:9">
      <c r="F59">
        <f t="shared" si="0"/>
        <v>0</v>
      </c>
      <c r="G59">
        <f t="shared" si="1"/>
        <v>0</v>
      </c>
      <c r="I59">
        <f t="shared" si="2"/>
        <v>0</v>
      </c>
    </row>
    <row r="60" spans="2:9">
      <c r="F60">
        <f t="shared" si="0"/>
        <v>0</v>
      </c>
      <c r="G60">
        <f t="shared" si="1"/>
        <v>0</v>
      </c>
      <c r="I60">
        <f t="shared" si="2"/>
        <v>0</v>
      </c>
    </row>
    <row r="61" spans="2:9">
      <c r="F61">
        <f t="shared" si="0"/>
        <v>0</v>
      </c>
      <c r="G61">
        <f t="shared" si="1"/>
        <v>0</v>
      </c>
      <c r="I61">
        <f t="shared" si="2"/>
        <v>0</v>
      </c>
    </row>
    <row r="62" spans="2:9">
      <c r="F62">
        <f t="shared" si="0"/>
        <v>0</v>
      </c>
      <c r="G62">
        <f t="shared" si="1"/>
        <v>0</v>
      </c>
      <c r="I62">
        <f t="shared" si="2"/>
        <v>0</v>
      </c>
    </row>
    <row r="63" spans="2:9">
      <c r="F63">
        <f t="shared" si="0"/>
        <v>0</v>
      </c>
      <c r="G63">
        <f t="shared" si="1"/>
        <v>0</v>
      </c>
      <c r="I63">
        <f t="shared" si="2"/>
        <v>0</v>
      </c>
    </row>
    <row r="64" spans="2:9">
      <c r="F64">
        <f t="shared" si="0"/>
        <v>0</v>
      </c>
      <c r="G64">
        <f t="shared" si="1"/>
        <v>0</v>
      </c>
      <c r="I64">
        <f t="shared" si="2"/>
        <v>0</v>
      </c>
    </row>
    <row r="65" spans="4:9">
      <c r="F65">
        <f t="shared" si="0"/>
        <v>0</v>
      </c>
      <c r="G65">
        <f t="shared" si="1"/>
        <v>0</v>
      </c>
      <c r="I65">
        <f t="shared" si="2"/>
        <v>0</v>
      </c>
    </row>
    <row r="66" spans="4:9">
      <c r="F66">
        <f t="shared" si="0"/>
        <v>0</v>
      </c>
      <c r="G66">
        <f t="shared" si="1"/>
        <v>0</v>
      </c>
      <c r="I66">
        <f t="shared" si="2"/>
        <v>0</v>
      </c>
    </row>
    <row r="67" spans="4:9">
      <c r="F67">
        <f t="shared" ref="F67:F75" si="3">D67*0.21</f>
        <v>0</v>
      </c>
      <c r="G67">
        <f t="shared" ref="G67:G75" si="4">IF(E67="TARJETA",D67*0.08,0)</f>
        <v>0</v>
      </c>
      <c r="I67">
        <f t="shared" ref="I67:I75" si="5">D67-F67-G67</f>
        <v>0</v>
      </c>
    </row>
    <row r="68" spans="4:9">
      <c r="F68">
        <f t="shared" si="3"/>
        <v>0</v>
      </c>
      <c r="G68">
        <f t="shared" si="4"/>
        <v>0</v>
      </c>
      <c r="I68">
        <f t="shared" si="5"/>
        <v>0</v>
      </c>
    </row>
    <row r="69" spans="4:9">
      <c r="F69">
        <f t="shared" si="3"/>
        <v>0</v>
      </c>
      <c r="G69">
        <f t="shared" si="4"/>
        <v>0</v>
      </c>
      <c r="I69">
        <f t="shared" si="5"/>
        <v>0</v>
      </c>
    </row>
    <row r="70" spans="4:9">
      <c r="F70">
        <f t="shared" si="3"/>
        <v>0</v>
      </c>
      <c r="G70">
        <f t="shared" si="4"/>
        <v>0</v>
      </c>
      <c r="I70">
        <f t="shared" si="5"/>
        <v>0</v>
      </c>
    </row>
    <row r="71" spans="4:9">
      <c r="F71">
        <f t="shared" si="3"/>
        <v>0</v>
      </c>
      <c r="G71">
        <f t="shared" si="4"/>
        <v>0</v>
      </c>
      <c r="I71">
        <f t="shared" si="5"/>
        <v>0</v>
      </c>
    </row>
    <row r="72" spans="4:9">
      <c r="F72">
        <f t="shared" si="3"/>
        <v>0</v>
      </c>
      <c r="G72">
        <f t="shared" si="4"/>
        <v>0</v>
      </c>
      <c r="I72">
        <f t="shared" si="5"/>
        <v>0</v>
      </c>
    </row>
    <row r="73" spans="4:9">
      <c r="F73">
        <f t="shared" si="3"/>
        <v>0</v>
      </c>
      <c r="G73">
        <f t="shared" si="4"/>
        <v>0</v>
      </c>
      <c r="I73">
        <f t="shared" si="5"/>
        <v>0</v>
      </c>
    </row>
    <row r="74" spans="4:9">
      <c r="F74">
        <f t="shared" si="3"/>
        <v>0</v>
      </c>
      <c r="G74">
        <f t="shared" si="4"/>
        <v>0</v>
      </c>
      <c r="I74">
        <f t="shared" si="5"/>
        <v>0</v>
      </c>
    </row>
    <row r="75" spans="4:9">
      <c r="F75">
        <f t="shared" si="3"/>
        <v>0</v>
      </c>
      <c r="G75">
        <f t="shared" si="4"/>
        <v>0</v>
      </c>
      <c r="I75">
        <f t="shared" si="5"/>
        <v>0</v>
      </c>
    </row>
    <row r="80" spans="4:9">
      <c r="D80">
        <f>SUM(D2:D75)</f>
        <v>0</v>
      </c>
      <c r="F80">
        <f>SUM(F2:F75)</f>
        <v>0</v>
      </c>
      <c r="G80">
        <f>SUM(G2:G75)</f>
        <v>0</v>
      </c>
      <c r="I80">
        <f>SUM(I1:I75)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BALANCE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2021-09-27T09:01:53Z</cp:lastPrinted>
  <dcterms:created xsi:type="dcterms:W3CDTF">2021-07-20T14:59:05Z</dcterms:created>
  <dcterms:modified xsi:type="dcterms:W3CDTF">2022-07-05T18:09:45Z</dcterms:modified>
</cp:coreProperties>
</file>