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egyetem\1.felev\Webterv\beadandoWeb\"/>
    </mc:Choice>
  </mc:AlternateContent>
  <xr:revisionPtr revIDLastSave="0" documentId="8_{5B0D1E4C-E622-4B57-9055-23CC764A8825}" xr6:coauthVersionLast="47" xr6:coauthVersionMax="47" xr10:uidLastSave="{00000000-0000-0000-0000-000000000000}"/>
  <bookViews>
    <workbookView xWindow="-108" yWindow="-108" windowWidth="23256" windowHeight="12456" xr2:uid="{46E65F67-6F1A-4B7B-AA3B-257633B4506B}"/>
  </bookViews>
  <sheets>
    <sheet name="Tématerv" sheetId="1" r:id="rId1"/>
    <sheet name="Bead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O38" i="1"/>
  <c r="N38" i="1"/>
  <c r="N37" i="1"/>
  <c r="O37" i="1"/>
  <c r="O36" i="1" l="1"/>
  <c r="N36" i="1"/>
  <c r="O35" i="1" l="1"/>
  <c r="M46" i="2"/>
  <c r="N60" i="2" s="1"/>
  <c r="N46" i="2"/>
  <c r="N66" i="2" s="1"/>
  <c r="N64" i="2"/>
  <c r="N58" i="2"/>
  <c r="M39" i="2"/>
  <c r="M33" i="2"/>
  <c r="M27" i="2"/>
  <c r="M21" i="2"/>
  <c r="M15" i="2"/>
  <c r="M9" i="2"/>
  <c r="N9" i="2"/>
  <c r="N15" i="2"/>
  <c r="N21" i="2"/>
  <c r="N27" i="2"/>
  <c r="N33" i="2"/>
  <c r="N39" i="2"/>
  <c r="L39" i="2"/>
  <c r="L33" i="2"/>
  <c r="L27" i="2"/>
  <c r="L21" i="2"/>
  <c r="L15" i="2"/>
  <c r="AAA51" i="2"/>
  <c r="A40" i="2"/>
  <c r="B39" i="2"/>
  <c r="AAA47" i="2"/>
  <c r="AAA48" i="2"/>
  <c r="AAA49" i="2"/>
  <c r="B15" i="2"/>
  <c r="A16" i="2"/>
  <c r="M56" i="2" l="1"/>
  <c r="M53" i="2" s="1"/>
  <c r="N61" i="2" s="1"/>
  <c r="O39" i="1"/>
  <c r="N56" i="2"/>
  <c r="N53" i="2" s="1"/>
  <c r="N67" i="2" s="1"/>
  <c r="N59" i="2"/>
  <c r="N62" i="2" s="1"/>
  <c r="M67" i="2"/>
  <c r="M61" i="2"/>
  <c r="N65" i="2"/>
  <c r="N68" i="2" s="1"/>
  <c r="AAA50" i="2"/>
  <c r="L46" i="2" s="1"/>
  <c r="L9" i="2"/>
  <c r="A34" i="2"/>
  <c r="B33" i="2"/>
  <c r="A28" i="2"/>
  <c r="B27" i="2"/>
  <c r="A22" i="2"/>
  <c r="B21" i="2"/>
  <c r="A10" i="2"/>
  <c r="B9" i="2"/>
  <c r="M66" i="2" l="1"/>
  <c r="M60" i="2"/>
  <c r="N69" i="2"/>
  <c r="M65" i="2"/>
  <c r="M59" i="2"/>
</calcChain>
</file>

<file path=xl/sharedStrings.xml><?xml version="1.0" encoding="utf-8"?>
<sst xmlns="http://schemas.openxmlformats.org/spreadsheetml/2006/main" count="236" uniqueCount="168">
  <si>
    <t>Téma</t>
  </si>
  <si>
    <t>1.</t>
  </si>
  <si>
    <t>2.</t>
  </si>
  <si>
    <t>3.</t>
  </si>
  <si>
    <t>4.</t>
  </si>
  <si>
    <t>5.</t>
  </si>
  <si>
    <t>Kötelező szempontok</t>
  </si>
  <si>
    <t>Megvalósított oldalak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</si>
  <si>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</si>
  <si>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</si>
  <si>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</si>
  <si>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</si>
  <si>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</si>
  <si>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</si>
  <si>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</si>
  <si>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</si>
  <si>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</si>
  <si>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Projekt minősége</t>
  </si>
  <si>
    <t>1.4</t>
  </si>
  <si>
    <t>2.4</t>
  </si>
  <si>
    <t>3.4</t>
  </si>
  <si>
    <t>1.5</t>
  </si>
  <si>
    <t>Összegzés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</si>
  <si>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</si>
  <si>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</si>
  <si>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</si>
  <si>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</si>
  <si>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</si>
  <si>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</si>
  <si>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</si>
  <si>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</si>
  <si>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</si>
  <si>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</si>
  <si>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</si>
  <si>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</si>
  <si>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</si>
  <si>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</si>
  <si>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</si>
  <si>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</si>
  <si>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2.5.1</t>
  </si>
  <si>
    <t>2.5.2</t>
  </si>
  <si>
    <t>2.5.3</t>
  </si>
  <si>
    <t>2.5.4</t>
  </si>
  <si>
    <t>3.5</t>
  </si>
  <si>
    <t>Összesített pontszám</t>
  </si>
  <si>
    <t>S.</t>
  </si>
  <si>
    <t>Az oldalon minden információ rendelkezésre áll, az oldal a funkcióját kellő módon betölti</t>
  </si>
  <si>
    <t>A beadott projekt zip formátumban került feltöltésre, amely minden projekthez szükséges fájlt tartalmaz</t>
  </si>
  <si>
    <t>A projekt a tématerv alapján készült, abban a témában</t>
  </si>
  <si>
    <t>A projekt nem tartalmaz nem engedélyezett technológiákat, vagy nem engedélyezett eszközökkel készített programrészeket</t>
  </si>
  <si>
    <t>0 / 2</t>
  </si>
  <si>
    <t>A kód megfelelően van szervezve. Értelmes id-k / class nevek vannak benne, egyésgesek, beszédesek, indentálás megfelelő, CSS fájlok megfelelően vannak szervezve, átláthatóak, stb.</t>
  </si>
  <si>
    <t>Elkészítendő oldalak</t>
  </si>
  <si>
    <t>1.6</t>
  </si>
  <si>
    <t>A projekt nem tartalmaz egyéb, a felsoroltakon kívül, a csoport gyakorlatvezetői által súlyosnak ítélt hibát, hiányosságot</t>
  </si>
  <si>
    <t>6.</t>
  </si>
  <si>
    <r>
      <t xml:space="preserve">Projekt minőségével kapcsolatos szempontok </t>
    </r>
    <r>
      <rPr>
        <sz val="11"/>
        <color theme="1"/>
        <rFont val="Aptos Narrow"/>
        <family val="2"/>
        <scheme val="minor"/>
      </rPr>
      <t>(csak legalább 4 elkészített oldal esetén értékelhető)</t>
    </r>
  </si>
  <si>
    <t>Késés: a határidő után a beadásig eltelt idő alatti megkezdett napok száma</t>
  </si>
  <si>
    <t>Az oldal elemei rendelkeznek megfelelő mennyiségű formázással, nem csak össze vannak dobálva</t>
  </si>
  <si>
    <t>Az oldal tartalmilag és formázás tekintetében is kiemelkedő, minden apró részletre figyelve van, az oldal kellemes hatást kelt</t>
  </si>
  <si>
    <t>Az oldal rendelkezésre áll, a főoldalról elérhető, az oldalról el lehet navigálni. Az oldal nem tartalmaz validálási hibát [ha nem teljesül, akkor a többi pontszám 50%-a lesz csak figyelembe véve]</t>
  </si>
  <si>
    <t>0 / 2 / 4 / 7</t>
  </si>
  <si>
    <t>0 / 3 / 6 / 9</t>
  </si>
  <si>
    <t>Az elkészített oldalak reszponzívak, minden kijelzőméreten tökéletesen használhatóak, a felhasználói élmény megfelelő</t>
  </si>
  <si>
    <t>0 / 3 / 6</t>
  </si>
  <si>
    <t>Kötelező szempontok megsértése</t>
  </si>
  <si>
    <t>Az oldalak egységes design-nal készültek, minden oldal hasonló felépítésű</t>
  </si>
  <si>
    <t>-</t>
  </si>
  <si>
    <t>Összegzés (javítás)</t>
  </si>
  <si>
    <t>Elért pontszám</t>
  </si>
  <si>
    <t>Összegzés (normál beadás)</t>
  </si>
  <si>
    <t>2.5</t>
  </si>
  <si>
    <t>2.6</t>
  </si>
  <si>
    <t>2.6.1</t>
  </si>
  <si>
    <t>2.6.2</t>
  </si>
  <si>
    <t>2.6.3</t>
  </si>
  <si>
    <t>2.6.4</t>
  </si>
  <si>
    <t>Tématerv kidolgozottsága, teljessége</t>
  </si>
  <si>
    <t>A tématerv minimális szinten kidolgozott, az oldalak és a leírásaik mindenhol összefüggnek</t>
  </si>
  <si>
    <t>A tématerv kellő igényességgel ki van dolgozva, az oldalak részletes leírással rendelkeznek, amely által teljes képet kapunk az oldal szerepéről, illetve a rajta megtalálható elemekről.</t>
  </si>
  <si>
    <t>A leírások igényesen, értelmesen, világosan, helyesírási hibáktól mentesen vannak megfogalmazva.</t>
  </si>
  <si>
    <t>Tématerv kidolgozottsága</t>
  </si>
  <si>
    <t>Extra szempontok</t>
  </si>
  <si>
    <t>A weboldal a témájának megfelelően van illusztrálva, AI által generált képek / hangok... segítségével</t>
  </si>
  <si>
    <t>4.1</t>
  </si>
  <si>
    <t>4.2</t>
  </si>
  <si>
    <t>A weboldal megfelel minden nem funkcionális követelménynek és a megrendelő minden igényének</t>
  </si>
  <si>
    <t>Nem funkcionális követelmények</t>
  </si>
  <si>
    <t>A tématerv teljes mértékben megfelel a megrendelő által megfogalmazott igényeknek</t>
  </si>
  <si>
    <t>A beszélgetés során a megrendelő igényei rendesen fel lettek mérve, a beszélgetés minden részletre kitért, ami alapján a weboldal teljes mértékben elkészíthető</t>
  </si>
  <si>
    <t>Kommunikáció</t>
  </si>
  <si>
    <t>Tématervnél hagyott többletpont</t>
  </si>
  <si>
    <t>4.3</t>
  </si>
  <si>
    <t>0 - 2</t>
  </si>
  <si>
    <t>A teljes beszélgetés természetes, a kommunikáció megfelelő</t>
  </si>
  <si>
    <t>A weboldal esztétikusan néz ki, az elemek elrendezése megfelelő, minden jól olvasható, színek jól vannak kiválasztva. Az oldal minőségi összhatást kelt, modernnek néz ki, az oldalon való navigáció egyszerű, egyértelmű</t>
  </si>
  <si>
    <t>A felhasználói interakció az oldallal megfelelő. Ahol indokolt, ott áttűnések / animációk vannak (pl. tartalom animálása, gombok, kártyák, stb.). Az animációk jó érzést keltenek és nem is hiányznak sehol</t>
  </si>
  <si>
    <t>Horogra akadt furcsaságok</t>
  </si>
  <si>
    <t>Jack kapitány legénysége</t>
  </si>
  <si>
    <t>Ebéd Elek vizibicikli boltja</t>
  </si>
  <si>
    <t>Rozsdás-sepernyőtelep</t>
  </si>
  <si>
    <t>Emőke szállodája</t>
  </si>
  <si>
    <t>Az egészségért meg kell szenvedni</t>
  </si>
  <si>
    <t>Halas finomságok</t>
  </si>
  <si>
    <t>Minden palacknak van kupakja</t>
  </si>
  <si>
    <t>Vízi sportverseny</t>
  </si>
  <si>
    <t>Koralltelep</t>
  </si>
  <si>
    <t>Teve mozi</t>
  </si>
  <si>
    <t>Az első olimpia</t>
  </si>
  <si>
    <t>Hány tevét érsz?</t>
  </si>
  <si>
    <t>Virágok a semmi közepén</t>
  </si>
  <si>
    <t>Vegyél búcsú cédulát!</t>
  </si>
  <si>
    <t>Ufók építik</t>
  </si>
  <si>
    <t>Gyűrűk és egyéb ékszerek</t>
  </si>
  <si>
    <t>1-2-3 rajt!</t>
  </si>
  <si>
    <t>Játék az életért</t>
  </si>
  <si>
    <t>Jeges luxus</t>
  </si>
  <si>
    <t>Jeges finomságok</t>
  </si>
  <si>
    <t>Öltözz melegen!</t>
  </si>
  <si>
    <t>Csodás művészet</t>
  </si>
  <si>
    <t>Ilyen az igazi muzsika</t>
  </si>
  <si>
    <t>Pálca választ</t>
  </si>
  <si>
    <t>Szállj el kismadár!</t>
  </si>
  <si>
    <t>Ez vajon milyen ital?</t>
  </si>
  <si>
    <t>Sötét varázslatok</t>
  </si>
  <si>
    <t>Tanulni jó!</t>
  </si>
  <si>
    <t>Te el tudod kapni?</t>
  </si>
  <si>
    <t>Könyv a kezedbe</t>
  </si>
  <si>
    <t>Vedd meg a gyerekem!</t>
  </si>
  <si>
    <t>Démoni izmok</t>
  </si>
  <si>
    <t>Nem lopott termékek tárháza</t>
  </si>
  <si>
    <t>A cuki gyilkos</t>
  </si>
  <si>
    <t>Bence üstje</t>
  </si>
  <si>
    <t>Angyali kém</t>
  </si>
  <si>
    <t>A ház mindig nyer</t>
  </si>
  <si>
    <t>Egy kis kiruccanás</t>
  </si>
  <si>
    <t>Jól megy a szekér</t>
  </si>
  <si>
    <t>Vigyázz! Kész! Tűz!</t>
  </si>
  <si>
    <t>Vonatokról mindent</t>
  </si>
  <si>
    <t>Csillagközi száguldás</t>
  </si>
  <si>
    <t>Kísértetszálló</t>
  </si>
  <si>
    <t>Huhogni tilos!</t>
  </si>
  <si>
    <t>Kísért a szépség</t>
  </si>
  <si>
    <t>Vadas trófeák</t>
  </si>
  <si>
    <t>Gyógyításra fel!</t>
  </si>
  <si>
    <t>Főgonosz képző</t>
  </si>
  <si>
    <t>Sötét mágia vagy jóslás</t>
  </si>
  <si>
    <t>Az elkészített, felhasznált fájlok logikailag megfelelően vannak rendezve. A projekt tartalmaz egy index.html fájlt, amely a weboldal főoldala, és amely a projekt gyökérkönyvtárában található. A projektben minden útvonal megfelelően meg van adva</t>
  </si>
  <si>
    <t>Webfejlesztés alapjai - beadandó weboldal (megrendelői téma)</t>
  </si>
  <si>
    <t>Mórocz László András</t>
  </si>
  <si>
    <t>JQ4TPH</t>
  </si>
  <si>
    <t>A vízi sportverseny weboldala tartalmazza a sportversenyről kapcsolódó informáciokat. Ilyenek például a sportágak, a helyszínek, a résztvevők száma, a híres halak és csapatok. Az oldalon tájékozódni lehet még a jegyinformációkkal, a programokkal és a versenyre való regisztrációval kapcsolatban. Emelett a szponzorokat és az eseményről készült elő videókat, felvételeket is megtalálhatja a weboldalon a kedves érdeklődő.</t>
  </si>
  <si>
    <t>A beszélgetés az AI által generált képek miatt pdf formátumban.</t>
  </si>
  <si>
    <t>Vízi sportverseny kezdőlap</t>
  </si>
  <si>
    <t>A kezdőlapon a figyelemfelkeltő kép mellett a sportverseny szlogenjeit olvashatják a nézők. A verseny időpontját és helyszínét is megtalálhatják, valamint a menüben navigálhatnak a többi oldal között.</t>
  </si>
  <si>
    <t>A regisztráció oldalon tudnak az érdeklődők egy űrlap kitöltése után nevezni. Az űrlapon szükséges megadni a hal, vagy a csapat nevét, a sportágat amiben indulnak és a csapattagok számát is.</t>
  </si>
  <si>
    <t>A sportágak oldalon tudnak az érdeklődők tájékozódni a vízi sportverseny sportágairól, mint például a buboréklabdáról, a vízalatti korallhúzásról és a talán legnépszerűbb vízalatti áramlatszörfről.</t>
  </si>
  <si>
    <t>Sportágak</t>
  </si>
  <si>
    <t>Regisztráció</t>
  </si>
  <si>
    <t xml:space="preserve">Ezen az oldalon a látogatók megtalálják a live streamhez kapcsolódó adatokat, illetve a nap végén közzétett stúdió videós összefoglalókat, ahol beszámolnak a nap legizgalmasabb pillanatairól. </t>
  </si>
  <si>
    <t>A helszínek oldalon mutatjuk be a vízi sportverseny vándorhelyszíneit. Az idei helyszín a Csillámzátony, az eddigi helyszínek közül pedig a Kagylókertet és az Áramlat-öböl helszíneket mutatjuk be.</t>
  </si>
  <si>
    <t>A programok oldalon láthatóak a 3 napos verseny során megtekinthető programok. Ilyen például a Szörfölő Uszonyok Napja és a Buborékvadászat.</t>
  </si>
  <si>
    <t>Média</t>
  </si>
  <si>
    <t>Helyszínek</t>
  </si>
  <si>
    <t>Programok</t>
  </si>
  <si>
    <t>A weboldal fő színe kék, valamennyire víz alatti hatást kelt.</t>
  </si>
  <si>
    <t>Az oldal egyik célja, hogy a halak és csapatjaik regisztrálni tudjanak a versenyre, így megkönnyítve a szervezők munkáját.</t>
  </si>
  <si>
    <t>Az oldal minden látogatónak szól, célja, hogy felkeltse az érdeklődést és népszerűsítse a sportversenyt.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</si>
</sst>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6"/>
      <color rgb="FF3F3F7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4"/>
      <color rgb="FF3F3F7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charset val="238"/>
      <scheme val="minor"/>
    </font>
    <font>
      <b/>
      <sz val="9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9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0" xfId="0" quotePrefix="1" applyNumberFormat="1" applyFont="1" applyBorder="1" applyAlignment="1">
      <alignment horizontal="center" vertical="center"/>
    </xf>
    <xf numFmtId="49" fontId="2" fillId="0" borderId="13" xfId="0" quotePrefix="1" applyNumberFormat="1" applyFont="1" applyBorder="1" applyAlignment="1">
      <alignment horizontal="center" vertical="center"/>
    </xf>
    <xf numFmtId="49" fontId="2" fillId="0" borderId="16" xfId="0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49" fontId="0" fillId="0" borderId="9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5" xfId="0" quotePrefix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9" fontId="2" fillId="6" borderId="22" xfId="0" quotePrefix="1" applyNumberFormat="1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6" fillId="4" borderId="43" xfId="1" applyFont="1" applyFill="1" applyBorder="1" applyAlignment="1" applyProtection="1">
      <alignment horizontal="center" vertical="center"/>
      <protection locked="0"/>
    </xf>
    <xf numFmtId="0" fontId="6" fillId="4" borderId="44" xfId="1" applyFont="1" applyFill="1" applyBorder="1" applyAlignment="1" applyProtection="1">
      <alignment horizontal="center" vertical="center"/>
      <protection locked="0"/>
    </xf>
    <xf numFmtId="0" fontId="6" fillId="4" borderId="45" xfId="1" applyFont="1" applyFill="1" applyBorder="1" applyAlignment="1" applyProtection="1">
      <alignment horizontal="center" vertical="center"/>
      <protection locked="0"/>
    </xf>
    <xf numFmtId="0" fontId="5" fillId="4" borderId="13" xfId="1" applyFont="1" applyFill="1" applyBorder="1" applyAlignment="1" applyProtection="1">
      <alignment horizontal="center" vertical="center" wrapText="1"/>
      <protection locked="0"/>
    </xf>
    <xf numFmtId="0" fontId="5" fillId="4" borderId="14" xfId="1" applyFont="1" applyFill="1" applyBorder="1" applyAlignment="1" applyProtection="1">
      <alignment horizontal="center" vertical="center" wrapText="1"/>
      <protection locked="0"/>
    </xf>
    <xf numFmtId="0" fontId="5" fillId="4" borderId="15" xfId="1" applyFont="1" applyFill="1" applyBorder="1" applyAlignment="1" applyProtection="1">
      <alignment horizontal="center" vertical="center" wrapText="1"/>
      <protection locked="0"/>
    </xf>
    <xf numFmtId="0" fontId="7" fillId="4" borderId="13" xfId="0" applyFont="1" applyFill="1" applyBorder="1" applyAlignment="1" applyProtection="1">
      <alignment horizontal="center" vertical="center" wrapText="1"/>
      <protection locked="0"/>
    </xf>
    <xf numFmtId="0" fontId="7" fillId="4" borderId="14" xfId="0" applyFont="1" applyFill="1" applyBorder="1" applyAlignment="1" applyProtection="1">
      <alignment horizontal="center" vertical="center" wrapText="1"/>
      <protection locked="0"/>
    </xf>
    <xf numFmtId="0" fontId="7" fillId="4" borderId="21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4" borderId="10" xfId="1" applyFont="1" applyFill="1" applyBorder="1" applyAlignment="1" applyProtection="1">
      <alignment horizontal="center" vertical="center"/>
      <protection locked="0"/>
    </xf>
    <xf numFmtId="0" fontId="4" fillId="4" borderId="9" xfId="1" applyFont="1" applyFill="1" applyBorder="1" applyAlignment="1" applyProtection="1">
      <alignment horizontal="center" vertical="center"/>
      <protection locked="0"/>
    </xf>
    <xf numFmtId="0" fontId="4" fillId="4" borderId="13" xfId="1" applyFont="1" applyFill="1" applyBorder="1" applyAlignment="1" applyProtection="1">
      <alignment horizontal="center" vertical="center"/>
      <protection locked="0"/>
    </xf>
    <xf numFmtId="0" fontId="4" fillId="4" borderId="14" xfId="1" applyFont="1" applyFill="1" applyBorder="1" applyAlignment="1" applyProtection="1">
      <alignment horizontal="center" vertic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12" xfId="1" applyFont="1" applyFill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/>
      <protection locked="0"/>
    </xf>
    <xf numFmtId="0" fontId="5" fillId="4" borderId="15" xfId="1" applyFont="1" applyFill="1" applyBorder="1" applyAlignment="1" applyProtection="1">
      <alignment horizontal="center" vertical="center"/>
      <protection locked="0"/>
    </xf>
    <xf numFmtId="0" fontId="3" fillId="5" borderId="28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center" wrapText="1"/>
      <protection locked="0"/>
    </xf>
    <xf numFmtId="0" fontId="7" fillId="4" borderId="17" xfId="0" applyFont="1" applyFill="1" applyBorder="1" applyAlignment="1" applyProtection="1">
      <alignment horizontal="center" vertical="center" wrapText="1"/>
      <protection locked="0"/>
    </xf>
    <xf numFmtId="0" fontId="7" fillId="4" borderId="11" xfId="0" applyFont="1" applyFill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6" xfId="0" applyBorder="1" applyAlignment="1" applyProtection="1">
      <alignment horizontal="center" vertical="center" wrapText="1"/>
      <protection locked="0"/>
    </xf>
    <xf numFmtId="0" fontId="0" fillId="0" borderId="38" xfId="0" applyBorder="1" applyAlignment="1" applyProtection="1">
      <alignment horizontal="center" vertical="center" wrapText="1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0" fillId="4" borderId="10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</cellXfs>
  <cellStyles count="2">
    <cellStyle name="Bevitel" xfId="1" builtinId="20"/>
    <cellStyle name="Normál" xfId="0" builtinId="0"/>
  </cellStyles>
  <dxfs count="56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ill>
        <patternFill>
          <bgColor rgb="FFFFD13F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FFD13F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 patternType="none">
          <bgColor auto="1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FD13F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FFD13F"/>
        </patternFill>
      </fill>
    </dxf>
    <dxf>
      <fill>
        <patternFill patternType="none">
          <bgColor auto="1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F400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ont>
        <color auto="1"/>
      </font>
      <fill>
        <patternFill>
          <bgColor rgb="FFF4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4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DE000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colors>
    <mruColors>
      <color rgb="FF00B050"/>
      <color rgb="FFF40000"/>
      <color rgb="FFFFD13F"/>
      <color rgb="FFE60000"/>
      <color rgb="FFE00000"/>
      <color rgb="FFDE0000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0021-BD96-470B-A9FE-A6235297CB35}">
  <dimension ref="A1:AAA50"/>
  <sheetViews>
    <sheetView tabSelected="1" topLeftCell="A7" workbookViewId="0">
      <selection activeCell="B23" sqref="B23:M23"/>
    </sheetView>
  </sheetViews>
  <sheetFormatPr defaultRowHeight="14.4" x14ac:dyDescent="0.3"/>
  <cols>
    <col min="11" max="11" width="9.109375" customWidth="1"/>
    <col min="12" max="13" width="9.6640625" customWidth="1"/>
    <col min="14" max="15" width="9.109375" style="42"/>
    <col min="16" max="16" width="114.88671875" customWidth="1"/>
  </cols>
  <sheetData>
    <row r="1" spans="1:702" ht="42.75" customHeight="1" x14ac:dyDescent="0.3">
      <c r="A1" s="53" t="s">
        <v>148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45"/>
      <c r="ZZ1" s="22" t="s">
        <v>114</v>
      </c>
    </row>
    <row r="2" spans="1:702" ht="26.25" customHeight="1" x14ac:dyDescent="0.3">
      <c r="A2" s="77" t="s">
        <v>149</v>
      </c>
      <c r="B2" s="78"/>
      <c r="C2" s="78"/>
      <c r="D2" s="78"/>
      <c r="E2" s="78"/>
      <c r="F2" s="78"/>
      <c r="G2" s="78"/>
      <c r="H2" s="78"/>
      <c r="I2" s="81" t="s">
        <v>150</v>
      </c>
      <c r="J2" s="81"/>
      <c r="K2" s="81"/>
      <c r="L2" s="81"/>
      <c r="M2" s="81"/>
      <c r="N2" s="81"/>
      <c r="O2" s="82"/>
      <c r="P2" s="45"/>
      <c r="ZZ2" s="22" t="s">
        <v>131</v>
      </c>
    </row>
    <row r="3" spans="1:702" ht="26.25" customHeight="1" thickBot="1" x14ac:dyDescent="0.35">
      <c r="A3" s="79"/>
      <c r="B3" s="80"/>
      <c r="C3" s="80"/>
      <c r="D3" s="80"/>
      <c r="E3" s="80"/>
      <c r="F3" s="80"/>
      <c r="G3" s="80"/>
      <c r="H3" s="80"/>
      <c r="I3" s="83"/>
      <c r="J3" s="83"/>
      <c r="K3" s="83"/>
      <c r="L3" s="83"/>
      <c r="M3" s="83"/>
      <c r="N3" s="83"/>
      <c r="O3" s="84"/>
      <c r="P3" s="45"/>
      <c r="ZZ3" s="22" t="s">
        <v>134</v>
      </c>
    </row>
    <row r="4" spans="1:702" ht="42.75" customHeight="1" thickBot="1" x14ac:dyDescent="0.35">
      <c r="A4" s="56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8"/>
      <c r="P4" s="45"/>
      <c r="ZZ4" s="22" t="s">
        <v>133</v>
      </c>
    </row>
    <row r="5" spans="1:702" ht="34.5" customHeight="1" x14ac:dyDescent="0.3">
      <c r="A5" s="59" t="s">
        <v>105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1"/>
      <c r="P5" s="45"/>
      <c r="ZZ5" s="23" t="s">
        <v>102</v>
      </c>
    </row>
    <row r="6" spans="1:702" ht="144.75" customHeight="1" thickBot="1" x14ac:dyDescent="0.35">
      <c r="A6" s="62" t="s">
        <v>151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4"/>
      <c r="N6" s="43">
        <v>1</v>
      </c>
      <c r="O6" s="33"/>
      <c r="P6" s="45"/>
      <c r="ZZ6" s="22" t="s">
        <v>108</v>
      </c>
    </row>
    <row r="7" spans="1:702" ht="34.5" customHeight="1" thickBot="1" x14ac:dyDescent="0.35">
      <c r="A7" s="59" t="s">
        <v>152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43">
        <v>0</v>
      </c>
      <c r="O7" s="33"/>
      <c r="P7" s="45"/>
      <c r="ZZ7" s="22" t="s">
        <v>132</v>
      </c>
    </row>
    <row r="8" spans="1:702" ht="42.75" customHeight="1" thickBot="1" x14ac:dyDescent="0.35">
      <c r="A8" s="70" t="s">
        <v>52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2"/>
      <c r="P8" s="45"/>
      <c r="ZZ8" s="22" t="s">
        <v>139</v>
      </c>
    </row>
    <row r="9" spans="1:702" ht="33.75" customHeight="1" x14ac:dyDescent="0.3">
      <c r="A9" s="1" t="s">
        <v>1</v>
      </c>
      <c r="B9" s="68" t="s">
        <v>153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9"/>
      <c r="N9" s="75">
        <v>0.5</v>
      </c>
      <c r="O9" s="73"/>
      <c r="P9" s="115"/>
      <c r="ZZ9" s="22" t="s">
        <v>119</v>
      </c>
    </row>
    <row r="10" spans="1:702" ht="55.5" customHeight="1" thickBot="1" x14ac:dyDescent="0.35">
      <c r="A10" s="65" t="s">
        <v>154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7"/>
      <c r="N10" s="76"/>
      <c r="O10" s="74"/>
      <c r="P10" s="115"/>
      <c r="ZZ10" s="22" t="s">
        <v>129</v>
      </c>
    </row>
    <row r="11" spans="1:702" ht="33.75" customHeight="1" x14ac:dyDescent="0.3">
      <c r="A11" s="1" t="s">
        <v>2</v>
      </c>
      <c r="B11" s="68" t="s">
        <v>158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9"/>
      <c r="N11" s="75">
        <v>0.5</v>
      </c>
      <c r="O11" s="73"/>
      <c r="P11" s="115"/>
      <c r="ZZ11" s="22" t="s">
        <v>99</v>
      </c>
    </row>
    <row r="12" spans="1:702" ht="55.5" customHeight="1" thickBot="1" x14ac:dyDescent="0.35">
      <c r="A12" s="65" t="s">
        <v>155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7"/>
      <c r="N12" s="76"/>
      <c r="O12" s="74"/>
      <c r="P12" s="115"/>
      <c r="ZZ12" s="22" t="s">
        <v>135</v>
      </c>
    </row>
    <row r="13" spans="1:702" ht="33.75" customHeight="1" x14ac:dyDescent="0.3">
      <c r="A13" s="1" t="s">
        <v>3</v>
      </c>
      <c r="B13" s="68" t="s">
        <v>157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9"/>
      <c r="N13" s="75">
        <v>0.5</v>
      </c>
      <c r="O13" s="73"/>
      <c r="P13" s="115"/>
      <c r="ZZ13" s="22" t="s">
        <v>101</v>
      </c>
    </row>
    <row r="14" spans="1:702" ht="55.5" customHeight="1" thickBot="1" x14ac:dyDescent="0.35">
      <c r="A14" s="65" t="s">
        <v>156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7"/>
      <c r="N14" s="76"/>
      <c r="O14" s="74"/>
      <c r="P14" s="115"/>
      <c r="ZZ14" s="22" t="s">
        <v>123</v>
      </c>
    </row>
    <row r="15" spans="1:702" ht="33.75" customHeight="1" x14ac:dyDescent="0.3">
      <c r="A15" s="1" t="s">
        <v>4</v>
      </c>
      <c r="B15" s="68" t="s">
        <v>164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9"/>
      <c r="N15" s="75">
        <v>0.5</v>
      </c>
      <c r="O15" s="73"/>
      <c r="P15" s="115"/>
      <c r="ZZ15" s="23" t="s">
        <v>145</v>
      </c>
    </row>
    <row r="16" spans="1:702" ht="55.5" customHeight="1" thickBot="1" x14ac:dyDescent="0.35">
      <c r="A16" s="65" t="s">
        <v>161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7"/>
      <c r="N16" s="76"/>
      <c r="O16" s="74"/>
      <c r="P16" s="115"/>
      <c r="ZZ16" s="22" t="s">
        <v>144</v>
      </c>
    </row>
    <row r="17" spans="1:702" ht="33.75" customHeight="1" x14ac:dyDescent="0.3">
      <c r="A17" s="1" t="s">
        <v>5</v>
      </c>
      <c r="B17" s="68" t="s">
        <v>163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9"/>
      <c r="N17" s="75">
        <v>0.5</v>
      </c>
      <c r="O17" s="73"/>
      <c r="P17" s="115"/>
      <c r="ZZ17" s="22" t="s">
        <v>113</v>
      </c>
    </row>
    <row r="18" spans="1:702" ht="55.5" customHeight="1" thickBot="1" x14ac:dyDescent="0.35">
      <c r="A18" s="65" t="s">
        <v>160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7"/>
      <c r="N18" s="76"/>
      <c r="O18" s="74"/>
      <c r="P18" s="115"/>
      <c r="ZZ18" s="22" t="s">
        <v>103</v>
      </c>
    </row>
    <row r="19" spans="1:702" ht="33.75" customHeight="1" x14ac:dyDescent="0.3">
      <c r="A19" s="1" t="s">
        <v>55</v>
      </c>
      <c r="B19" s="68" t="s">
        <v>162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9"/>
      <c r="N19" s="75">
        <v>0.5</v>
      </c>
      <c r="O19" s="73"/>
      <c r="P19" s="115"/>
      <c r="ZZ19" s="22" t="s">
        <v>109</v>
      </c>
    </row>
    <row r="20" spans="1:702" ht="55.5" customHeight="1" thickBot="1" x14ac:dyDescent="0.35">
      <c r="A20" s="92" t="s">
        <v>159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4"/>
      <c r="N20" s="90"/>
      <c r="O20" s="91"/>
      <c r="P20" s="115"/>
      <c r="ZZ20" s="22" t="s">
        <v>97</v>
      </c>
    </row>
    <row r="21" spans="1:702" ht="42.75" customHeight="1" thickBot="1" x14ac:dyDescent="0.35">
      <c r="A21" s="85" t="s">
        <v>87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7"/>
      <c r="P21" s="45"/>
      <c r="ZZ21" s="22" t="s">
        <v>141</v>
      </c>
    </row>
    <row r="22" spans="1:702" ht="33.75" customHeight="1" x14ac:dyDescent="0.3">
      <c r="A22" s="29" t="s">
        <v>1</v>
      </c>
      <c r="B22" s="95" t="s">
        <v>165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7"/>
      <c r="N22" s="30">
        <v>0.5</v>
      </c>
      <c r="O22" s="31"/>
      <c r="P22" s="45"/>
      <c r="ZZ22" s="22" t="s">
        <v>120</v>
      </c>
    </row>
    <row r="23" spans="1:702" ht="33.75" customHeight="1" x14ac:dyDescent="0.3">
      <c r="A23" s="16" t="s">
        <v>2</v>
      </c>
      <c r="B23" s="98" t="s">
        <v>167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N23" s="7">
        <v>0.5</v>
      </c>
      <c r="O23" s="32"/>
      <c r="P23" s="45"/>
      <c r="ZZ23" s="22" t="s">
        <v>98</v>
      </c>
    </row>
    <row r="24" spans="1:702" ht="33.75" customHeight="1" thickBot="1" x14ac:dyDescent="0.35">
      <c r="A24" s="16" t="s">
        <v>3</v>
      </c>
      <c r="B24" s="101" t="s">
        <v>166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3"/>
      <c r="N24" s="7">
        <v>0.5</v>
      </c>
      <c r="O24" s="32"/>
      <c r="P24" s="45"/>
      <c r="ZZ24" s="22" t="s">
        <v>115</v>
      </c>
    </row>
    <row r="25" spans="1:702" ht="42.75" customHeight="1" thickBot="1" x14ac:dyDescent="0.35">
      <c r="A25" s="85" t="s">
        <v>81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45"/>
      <c r="ZZ25" s="22" t="s">
        <v>117</v>
      </c>
    </row>
    <row r="26" spans="1:702" ht="33.75" customHeight="1" x14ac:dyDescent="0.3">
      <c r="A26" s="29" t="s">
        <v>1</v>
      </c>
      <c r="B26" s="88" t="s">
        <v>78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30">
        <v>0.5</v>
      </c>
      <c r="O26" s="31"/>
      <c r="P26" s="45"/>
      <c r="ZZ26" s="22" t="s">
        <v>116</v>
      </c>
    </row>
    <row r="27" spans="1:702" ht="33.75" customHeight="1" x14ac:dyDescent="0.3">
      <c r="A27" s="16" t="s">
        <v>2</v>
      </c>
      <c r="B27" s="89" t="s">
        <v>79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7">
        <v>1.5</v>
      </c>
      <c r="O27" s="32"/>
      <c r="P27" s="45"/>
      <c r="ZZ27" s="22" t="s">
        <v>136</v>
      </c>
    </row>
    <row r="28" spans="1:702" ht="33.75" customHeight="1" thickBot="1" x14ac:dyDescent="0.35">
      <c r="A28" s="16" t="s">
        <v>3</v>
      </c>
      <c r="B28" s="89" t="s">
        <v>80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7">
        <v>1</v>
      </c>
      <c r="O28" s="32"/>
      <c r="P28" s="45"/>
      <c r="ZZ28" s="22" t="s">
        <v>142</v>
      </c>
    </row>
    <row r="29" spans="1:702" ht="42.75" customHeight="1" thickBot="1" x14ac:dyDescent="0.35">
      <c r="A29" s="108" t="s">
        <v>90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10"/>
      <c r="P29" s="45"/>
      <c r="ZZ29" s="23" t="s">
        <v>140</v>
      </c>
    </row>
    <row r="30" spans="1:702" ht="33.75" customHeight="1" x14ac:dyDescent="0.3">
      <c r="A30" s="29" t="s">
        <v>1</v>
      </c>
      <c r="B30" s="88" t="s">
        <v>88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30">
        <v>2</v>
      </c>
      <c r="O30" s="31"/>
      <c r="P30" s="45"/>
      <c r="ZZ30" s="22" t="s">
        <v>106</v>
      </c>
    </row>
    <row r="31" spans="1:702" ht="33.75" customHeight="1" x14ac:dyDescent="0.3">
      <c r="A31" s="16" t="s">
        <v>2</v>
      </c>
      <c r="B31" s="89" t="s">
        <v>89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7">
        <v>1</v>
      </c>
      <c r="O31" s="32"/>
      <c r="P31" s="45"/>
      <c r="ZZ31" s="22" t="s">
        <v>127</v>
      </c>
    </row>
    <row r="32" spans="1:702" ht="33.75" customHeight="1" thickBot="1" x14ac:dyDescent="0.35">
      <c r="A32" s="17" t="s">
        <v>3</v>
      </c>
      <c r="B32" s="111" t="s">
        <v>94</v>
      </c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41">
        <v>0.5</v>
      </c>
      <c r="O32" s="33"/>
      <c r="P32" s="45"/>
      <c r="ZZ32" s="22" t="s">
        <v>104</v>
      </c>
    </row>
    <row r="33" spans="1:703" ht="42.75" customHeight="1" x14ac:dyDescent="0.3">
      <c r="A33" s="104" t="s">
        <v>22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6"/>
      <c r="P33" s="45"/>
      <c r="ZZ33" s="22" t="s">
        <v>130</v>
      </c>
      <c r="AAA33" s="22"/>
    </row>
    <row r="34" spans="1:703" s="6" customFormat="1" ht="38.25" customHeight="1" x14ac:dyDescent="0.3">
      <c r="A34" s="16" t="s">
        <v>1</v>
      </c>
      <c r="B34" s="89" t="s">
        <v>0</v>
      </c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7">
        <v>1</v>
      </c>
      <c r="O34" s="8">
        <f>IF(O6="OK",1,0)</f>
        <v>0</v>
      </c>
      <c r="P34" s="46"/>
      <c r="ZZ34" s="22" t="s">
        <v>118</v>
      </c>
      <c r="AAA34" s="23"/>
    </row>
    <row r="35" spans="1:703" s="6" customFormat="1" ht="38.25" customHeight="1" x14ac:dyDescent="0.3">
      <c r="A35" s="16" t="s">
        <v>2</v>
      </c>
      <c r="B35" s="89" t="s">
        <v>52</v>
      </c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7">
        <v>3</v>
      </c>
      <c r="O35" s="8">
        <f>SUMIFS(N9:N20,O9:O20,"OK")</f>
        <v>0</v>
      </c>
      <c r="P35" s="46"/>
      <c r="ZZ35" s="22" t="s">
        <v>121</v>
      </c>
      <c r="AAA35" s="23"/>
    </row>
    <row r="36" spans="1:703" s="6" customFormat="1" ht="38.25" customHeight="1" x14ac:dyDescent="0.3">
      <c r="A36" s="16" t="s">
        <v>3</v>
      </c>
      <c r="B36" s="89" t="s">
        <v>87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7">
        <f>SUM(N22:N24)</f>
        <v>1.5</v>
      </c>
      <c r="O36" s="8">
        <f>SUMIFS(N22:N24,O22:O24,"OK")</f>
        <v>0</v>
      </c>
      <c r="P36" s="46"/>
      <c r="ZZ36" s="22" t="s">
        <v>100</v>
      </c>
      <c r="AAA36" s="23"/>
    </row>
    <row r="37" spans="1:703" s="6" customFormat="1" ht="38.25" customHeight="1" x14ac:dyDescent="0.3">
      <c r="A37" s="16" t="s">
        <v>4</v>
      </c>
      <c r="B37" s="89" t="s">
        <v>77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7">
        <f>SUM(N26:N28)</f>
        <v>3</v>
      </c>
      <c r="O37" s="8">
        <f>SUMIFS(N26:N28,O26:O28,"OK")</f>
        <v>0</v>
      </c>
      <c r="P37" s="46"/>
      <c r="ZZ37" s="22" t="s">
        <v>146</v>
      </c>
      <c r="AAA37" s="23"/>
    </row>
    <row r="38" spans="1:703" s="6" customFormat="1" ht="38.25" customHeight="1" thickBot="1" x14ac:dyDescent="0.35">
      <c r="A38" s="17" t="s">
        <v>5</v>
      </c>
      <c r="B38" s="112" t="s">
        <v>90</v>
      </c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4"/>
      <c r="N38" s="41">
        <f>SUM(N30:N32)</f>
        <v>3.5</v>
      </c>
      <c r="O38" s="44">
        <f>SUMIFS(N30:N32,O30:O32,"OK")</f>
        <v>0</v>
      </c>
      <c r="P38" s="46"/>
      <c r="ZZ38" s="22" t="s">
        <v>124</v>
      </c>
      <c r="AAA38" s="23"/>
    </row>
    <row r="39" spans="1:703" s="21" customFormat="1" ht="38.25" customHeight="1" thickBot="1" x14ac:dyDescent="0.35">
      <c r="A39" s="34" t="s">
        <v>45</v>
      </c>
      <c r="B39" s="107" t="s">
        <v>44</v>
      </c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35">
        <v>10</v>
      </c>
      <c r="O39" s="36">
        <f>MIN(10,MAX(1,SUM(O34:O38)/IF(O7="OK",1,2)))</f>
        <v>1</v>
      </c>
      <c r="P39" s="47"/>
      <c r="ZZ39" s="22" t="s">
        <v>122</v>
      </c>
      <c r="AAA39" s="24"/>
    </row>
    <row r="40" spans="1:703" x14ac:dyDescent="0.3">
      <c r="ZZ40" s="22" t="s">
        <v>125</v>
      </c>
    </row>
    <row r="41" spans="1:703" x14ac:dyDescent="0.3">
      <c r="ZZ41" s="24" t="s">
        <v>126</v>
      </c>
    </row>
    <row r="42" spans="1:703" x14ac:dyDescent="0.3">
      <c r="ZZ42" s="22" t="s">
        <v>107</v>
      </c>
    </row>
    <row r="43" spans="1:703" x14ac:dyDescent="0.3">
      <c r="ZZ43" s="22" t="s">
        <v>112</v>
      </c>
    </row>
    <row r="44" spans="1:703" x14ac:dyDescent="0.3">
      <c r="ZZ44" s="22" t="s">
        <v>143</v>
      </c>
    </row>
    <row r="45" spans="1:703" x14ac:dyDescent="0.3">
      <c r="ZZ45" s="23" t="s">
        <v>128</v>
      </c>
    </row>
    <row r="46" spans="1:703" x14ac:dyDescent="0.3">
      <c r="ZZ46" s="23" t="s">
        <v>111</v>
      </c>
    </row>
    <row r="47" spans="1:703" x14ac:dyDescent="0.3">
      <c r="ZZ47" s="22" t="s">
        <v>137</v>
      </c>
    </row>
    <row r="48" spans="1:703" x14ac:dyDescent="0.3">
      <c r="ZZ48" s="22" t="s">
        <v>110</v>
      </c>
    </row>
    <row r="49" spans="702:702" x14ac:dyDescent="0.3">
      <c r="ZZ49" s="22" t="s">
        <v>105</v>
      </c>
    </row>
    <row r="50" spans="702:702" x14ac:dyDescent="0.3">
      <c r="ZZ50" s="22" t="s">
        <v>138</v>
      </c>
    </row>
  </sheetData>
  <sheetProtection algorithmName="SHA-512" hashValue="9Gc1eSXMJuEhVb1Vg/R3J5/47hQyj8X1118GQnO1UpuJlvf5Amiz714BH1K5NPGs9FWbifb1JS5A/PfamRe7wQ==" saltValue="TQ5kvh/lgnAVHqdbaNnmtQ==" spinCount="100000" sheet="1" objects="1" scenarios="1"/>
  <sortState xmlns:xlrd2="http://schemas.microsoft.com/office/spreadsheetml/2017/richdata2" ref="ZZ1:ZZ50">
    <sortCondition ref="ZZ1:ZZ50"/>
  </sortState>
  <mergeCells count="57">
    <mergeCell ref="P9:P10"/>
    <mergeCell ref="P19:P20"/>
    <mergeCell ref="P17:P18"/>
    <mergeCell ref="P15:P16"/>
    <mergeCell ref="P13:P14"/>
    <mergeCell ref="P11:P12"/>
    <mergeCell ref="B30:M30"/>
    <mergeCell ref="B28:M28"/>
    <mergeCell ref="A33:O33"/>
    <mergeCell ref="B39:M39"/>
    <mergeCell ref="B37:M37"/>
    <mergeCell ref="B35:M35"/>
    <mergeCell ref="B34:M34"/>
    <mergeCell ref="B36:M36"/>
    <mergeCell ref="A29:O29"/>
    <mergeCell ref="B32:M32"/>
    <mergeCell ref="B38:M38"/>
    <mergeCell ref="B31:M31"/>
    <mergeCell ref="B27:M27"/>
    <mergeCell ref="N19:N20"/>
    <mergeCell ref="O19:O20"/>
    <mergeCell ref="B19:M19"/>
    <mergeCell ref="A20:M20"/>
    <mergeCell ref="A21:O21"/>
    <mergeCell ref="B22:M22"/>
    <mergeCell ref="B23:M23"/>
    <mergeCell ref="B24:M24"/>
    <mergeCell ref="O15:O16"/>
    <mergeCell ref="O17:O18"/>
    <mergeCell ref="A25:O25"/>
    <mergeCell ref="B26:M26"/>
    <mergeCell ref="N13:N14"/>
    <mergeCell ref="N11:N12"/>
    <mergeCell ref="N9:N10"/>
    <mergeCell ref="N15:N16"/>
    <mergeCell ref="N17:N18"/>
    <mergeCell ref="A2:H3"/>
    <mergeCell ref="I2:O3"/>
    <mergeCell ref="B11:M11"/>
    <mergeCell ref="O11:O12"/>
    <mergeCell ref="A12:M12"/>
    <mergeCell ref="A14:M14"/>
    <mergeCell ref="A16:M16"/>
    <mergeCell ref="A18:M18"/>
    <mergeCell ref="B13:M13"/>
    <mergeCell ref="B15:M15"/>
    <mergeCell ref="B17:M17"/>
    <mergeCell ref="O13:O14"/>
    <mergeCell ref="A1:O1"/>
    <mergeCell ref="A4:O4"/>
    <mergeCell ref="A5:O5"/>
    <mergeCell ref="A6:M6"/>
    <mergeCell ref="A10:M10"/>
    <mergeCell ref="B9:M9"/>
    <mergeCell ref="A8:O8"/>
    <mergeCell ref="O9:O10"/>
    <mergeCell ref="A7:M7"/>
  </mergeCells>
  <conditionalFormatting sqref="A1:A2 P1:XFD9 I2 A4:A5 A6:N6 A7:A8 A9:B9 N9 A10:M10 Q10:XFD10 A11:B11 N11 P11:XFD11 A12:M12 Q12:XFD12 A13:B13 N13 P13:XFD13 A14:M14 Q14:XFD14 A15:B15 N15 P15:XFD15 A16:M16 Q16:XFD16 A17:B17 N17 P17:XFD17 A18:M18 Q18:XFD18 A19:B19 N19 P19:XFD19 A20:M20 Q20:XFD20 A21 P21:XFD32 B22:B24 N22:N24 A25 N26:N28 A29 N30:N32 N34:XFD39 A40:XFD1048576">
    <cfRule type="expression" dxfId="55" priority="6">
      <formula>NOT(ISERROR(SEARCH("(todo)",A1)))</formula>
    </cfRule>
  </conditionalFormatting>
  <conditionalFormatting sqref="A1:O4 A5 A6:O6 A7 A8:O1048576">
    <cfRule type="expression" dxfId="54" priority="7">
      <formula>$O1="OK"</formula>
    </cfRule>
    <cfRule type="expression" dxfId="53" priority="57">
      <formula>$O1="NO"</formula>
    </cfRule>
  </conditionalFormatting>
  <conditionalFormatting sqref="N7">
    <cfRule type="expression" dxfId="52" priority="3">
      <formula>NOT(ISERROR(SEARCH("(todo)",N7)))</formula>
    </cfRule>
    <cfRule type="expression" dxfId="51" priority="4">
      <formula>$O7="OK"</formula>
    </cfRule>
    <cfRule type="expression" dxfId="50" priority="5">
      <formula>$O7="NO"</formula>
    </cfRule>
  </conditionalFormatting>
  <conditionalFormatting sqref="O7">
    <cfRule type="expression" dxfId="49" priority="1">
      <formula>$O7="OK"</formula>
    </cfRule>
    <cfRule type="expression" dxfId="48" priority="2">
      <formula>$O7="NO"</formula>
    </cfRule>
  </conditionalFormatting>
  <dataValidations count="2">
    <dataValidation type="list" allowBlank="1" showInputMessage="1" showErrorMessage="1" sqref="O9 O11 O13 O15 O17 O19 O6:O7 O26:O28 O30:O32 O22:O24" xr:uid="{6D347623-701A-4A2A-95FB-29FE32F39EC3}">
      <formula1>"OK,NO"</formula1>
    </dataValidation>
    <dataValidation type="list" allowBlank="1" showInputMessage="1" showErrorMessage="1" sqref="A5:O5" xr:uid="{B7DD46E6-4CAF-4D36-A6DB-7B95B30A8C4F}">
      <formula1>$ZZ$1:$ZZ$50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858C-EBB9-4215-AEAE-F077DA2634F6}">
  <dimension ref="A1:AAA112"/>
  <sheetViews>
    <sheetView topLeftCell="A58" workbookViewId="0">
      <selection activeCell="B54" sqref="B54:K54"/>
    </sheetView>
  </sheetViews>
  <sheetFormatPr defaultRowHeight="14.4" x14ac:dyDescent="0.3"/>
  <cols>
    <col min="1" max="1" width="10.33203125" style="20" customWidth="1"/>
    <col min="2" max="14" width="10.33203125" style="4" customWidth="1"/>
    <col min="15" max="15" width="84.6640625" style="9" customWidth="1"/>
    <col min="703" max="703" width="9.109375" style="22"/>
  </cols>
  <sheetData>
    <row r="1" spans="1:703" ht="42.75" customHeight="1" thickBot="1" x14ac:dyDescent="0.35">
      <c r="A1" s="56" t="s">
        <v>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19"/>
      <c r="N1" s="58"/>
      <c r="O1" s="48"/>
    </row>
    <row r="2" spans="1:703" s="6" customFormat="1" ht="38.25" customHeight="1" x14ac:dyDescent="0.3">
      <c r="A2" s="28" t="s">
        <v>9</v>
      </c>
      <c r="B2" s="88" t="s">
        <v>47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39"/>
      <c r="N2" s="31"/>
      <c r="O2" s="49"/>
      <c r="AAA2" s="23"/>
    </row>
    <row r="3" spans="1:703" s="6" customFormat="1" ht="48.75" customHeight="1" x14ac:dyDescent="0.3">
      <c r="A3" s="14" t="s">
        <v>8</v>
      </c>
      <c r="B3" s="89" t="s">
        <v>147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38"/>
      <c r="N3" s="32"/>
      <c r="O3" s="49"/>
      <c r="AAA3" s="23"/>
    </row>
    <row r="4" spans="1:703" ht="33.75" customHeight="1" x14ac:dyDescent="0.3">
      <c r="A4" s="14" t="s">
        <v>10</v>
      </c>
      <c r="B4" s="89" t="s">
        <v>48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38"/>
      <c r="N4" s="32"/>
      <c r="O4" s="48"/>
    </row>
    <row r="5" spans="1:703" ht="33.75" customHeight="1" x14ac:dyDescent="0.3">
      <c r="A5" s="14" t="s">
        <v>18</v>
      </c>
      <c r="B5" s="89" t="s">
        <v>49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38"/>
      <c r="N5" s="32"/>
      <c r="O5" s="48"/>
    </row>
    <row r="6" spans="1:703" ht="33.75" customHeight="1" x14ac:dyDescent="0.3">
      <c r="A6" s="14" t="s">
        <v>21</v>
      </c>
      <c r="B6" s="89" t="s">
        <v>54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38"/>
      <c r="N6" s="32"/>
      <c r="O6" s="48"/>
    </row>
    <row r="7" spans="1:703" ht="33.75" customHeight="1" thickBot="1" x14ac:dyDescent="0.35">
      <c r="A7" s="15" t="s">
        <v>53</v>
      </c>
      <c r="B7" s="111" t="s">
        <v>57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40"/>
      <c r="N7" s="33" t="s">
        <v>67</v>
      </c>
      <c r="O7" s="48"/>
    </row>
    <row r="8" spans="1:703" ht="42.75" customHeight="1" thickBot="1" x14ac:dyDescent="0.35">
      <c r="A8" s="120" t="s">
        <v>7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121"/>
      <c r="O8" s="48"/>
    </row>
    <row r="9" spans="1:703" ht="33.75" customHeight="1" x14ac:dyDescent="0.3">
      <c r="A9" s="13" t="s">
        <v>11</v>
      </c>
      <c r="B9" s="122" t="str">
        <f>Tématerv!B9</f>
        <v>Vízi sportverseny kezdőlap</v>
      </c>
      <c r="C9" s="122"/>
      <c r="D9" s="122"/>
      <c r="E9" s="122"/>
      <c r="F9" s="122"/>
      <c r="G9" s="122"/>
      <c r="H9" s="122"/>
      <c r="I9" s="122"/>
      <c r="J9" s="122"/>
      <c r="K9" s="122"/>
      <c r="L9" s="2">
        <f>SUM(L11:L14)</f>
        <v>4</v>
      </c>
      <c r="M9" s="2">
        <f>SUMIF(M12:M14,"OK",L12:L14)/IF(M11="OK",1,2)</f>
        <v>0</v>
      </c>
      <c r="N9" s="3">
        <f>SUMIF(N12:N14,"OK",L12:L14)/IF(N11="OK",1,2)</f>
        <v>0</v>
      </c>
      <c r="O9" s="48"/>
    </row>
    <row r="10" spans="1:703" ht="69.75" customHeight="1" x14ac:dyDescent="0.3">
      <c r="A10" s="116" t="str">
        <f>Tématerv!A10</f>
        <v>A kezdőlapon a figyelemfelkeltő kép mellett a sportverseny szlogenjeit olvashatják a nézők. A verseny időpontját és helyszínét is megtalálhatják, valamint a menüben navigálhatnak a többi oldal között.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8"/>
      <c r="O10" s="48"/>
    </row>
    <row r="11" spans="1:703" s="6" customFormat="1" ht="38.25" customHeight="1" x14ac:dyDescent="0.3">
      <c r="A11" s="16" t="s">
        <v>23</v>
      </c>
      <c r="B11" s="89" t="s">
        <v>60</v>
      </c>
      <c r="C11" s="89"/>
      <c r="D11" s="89"/>
      <c r="E11" s="89"/>
      <c r="F11" s="89"/>
      <c r="G11" s="89"/>
      <c r="H11" s="89"/>
      <c r="I11" s="89"/>
      <c r="J11" s="89"/>
      <c r="K11" s="89"/>
      <c r="L11" s="7" t="s">
        <v>67</v>
      </c>
      <c r="M11" s="38"/>
      <c r="N11" s="32"/>
      <c r="O11" s="50"/>
      <c r="AAA11" s="23"/>
    </row>
    <row r="12" spans="1:703" s="6" customFormat="1" ht="38.25" customHeight="1" x14ac:dyDescent="0.3">
      <c r="A12" s="16" t="s">
        <v>24</v>
      </c>
      <c r="B12" s="89" t="s">
        <v>46</v>
      </c>
      <c r="C12" s="89"/>
      <c r="D12" s="89"/>
      <c r="E12" s="89"/>
      <c r="F12" s="89"/>
      <c r="G12" s="89"/>
      <c r="H12" s="89"/>
      <c r="I12" s="89"/>
      <c r="J12" s="89"/>
      <c r="K12" s="89"/>
      <c r="L12" s="7">
        <v>1</v>
      </c>
      <c r="M12" s="38"/>
      <c r="N12" s="32"/>
      <c r="O12" s="50"/>
      <c r="AAA12" s="23"/>
    </row>
    <row r="13" spans="1:703" s="6" customFormat="1" ht="38.25" customHeight="1" x14ac:dyDescent="0.3">
      <c r="A13" s="16" t="s">
        <v>25</v>
      </c>
      <c r="B13" s="89" t="s">
        <v>58</v>
      </c>
      <c r="C13" s="89"/>
      <c r="D13" s="89"/>
      <c r="E13" s="89"/>
      <c r="F13" s="89"/>
      <c r="G13" s="89"/>
      <c r="H13" s="89"/>
      <c r="I13" s="89"/>
      <c r="J13" s="89"/>
      <c r="K13" s="89"/>
      <c r="L13" s="7">
        <v>1</v>
      </c>
      <c r="M13" s="38"/>
      <c r="N13" s="32"/>
      <c r="O13" s="50"/>
      <c r="AAA13" s="23"/>
    </row>
    <row r="14" spans="1:703" s="6" customFormat="1" ht="38.25" customHeight="1" thickBot="1" x14ac:dyDescent="0.35">
      <c r="A14" s="17" t="s">
        <v>26</v>
      </c>
      <c r="B14" s="111" t="s">
        <v>59</v>
      </c>
      <c r="C14" s="111"/>
      <c r="D14" s="111"/>
      <c r="E14" s="111"/>
      <c r="F14" s="111"/>
      <c r="G14" s="111"/>
      <c r="H14" s="111"/>
      <c r="I14" s="111"/>
      <c r="J14" s="111"/>
      <c r="K14" s="111"/>
      <c r="L14" s="41">
        <v>2</v>
      </c>
      <c r="M14" s="40"/>
      <c r="N14" s="33"/>
      <c r="O14" s="50"/>
      <c r="AAA14" s="23"/>
    </row>
    <row r="15" spans="1:703" ht="33.75" customHeight="1" x14ac:dyDescent="0.3">
      <c r="A15" s="13" t="s">
        <v>12</v>
      </c>
      <c r="B15" s="122" t="str">
        <f>Tématerv!B11</f>
        <v>Regisztráció</v>
      </c>
      <c r="C15" s="122"/>
      <c r="D15" s="122"/>
      <c r="E15" s="122"/>
      <c r="F15" s="122"/>
      <c r="G15" s="122"/>
      <c r="H15" s="122"/>
      <c r="I15" s="122"/>
      <c r="J15" s="122"/>
      <c r="K15" s="122"/>
      <c r="L15" s="2">
        <f>SUM(L17:L20)</f>
        <v>4</v>
      </c>
      <c r="M15" s="2">
        <f>SUMIF(M18:M20,"OK",L18:L20)/IF(M17="OK",1,2)</f>
        <v>0</v>
      </c>
      <c r="N15" s="3">
        <f>SUMIF(N18:N20,"OK",L18:L20)/IF(N17="OK",1,2)</f>
        <v>0</v>
      </c>
      <c r="O15" s="48"/>
    </row>
    <row r="16" spans="1:703" ht="69.75" customHeight="1" x14ac:dyDescent="0.3">
      <c r="A16" s="116" t="str">
        <f>Tématerv!A12</f>
        <v>A regisztráció oldalon tudnak az érdeklődők egy űrlap kitöltése után nevezni. Az űrlapon szükséges megadni a hal, vagy a csapat nevét, a sportágat amiben indulnak és a csapattagok számát is.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8"/>
      <c r="O16" s="48"/>
    </row>
    <row r="17" spans="1:703" s="6" customFormat="1" ht="38.25" customHeight="1" x14ac:dyDescent="0.3">
      <c r="A17" s="16" t="s">
        <v>27</v>
      </c>
      <c r="B17" s="89" t="s">
        <v>60</v>
      </c>
      <c r="C17" s="89"/>
      <c r="D17" s="89"/>
      <c r="E17" s="89"/>
      <c r="F17" s="89"/>
      <c r="G17" s="89"/>
      <c r="H17" s="89"/>
      <c r="I17" s="89"/>
      <c r="J17" s="89"/>
      <c r="K17" s="89"/>
      <c r="L17" s="7" t="s">
        <v>67</v>
      </c>
      <c r="M17" s="38"/>
      <c r="N17" s="32"/>
      <c r="O17" s="50"/>
      <c r="AAA17" s="23"/>
    </row>
    <row r="18" spans="1:703" s="6" customFormat="1" ht="38.25" customHeight="1" x14ac:dyDescent="0.3">
      <c r="A18" s="16" t="s">
        <v>28</v>
      </c>
      <c r="B18" s="89" t="s">
        <v>46</v>
      </c>
      <c r="C18" s="89"/>
      <c r="D18" s="89"/>
      <c r="E18" s="89"/>
      <c r="F18" s="89"/>
      <c r="G18" s="89"/>
      <c r="H18" s="89"/>
      <c r="I18" s="89"/>
      <c r="J18" s="89"/>
      <c r="K18" s="89"/>
      <c r="L18" s="7">
        <v>1</v>
      </c>
      <c r="M18" s="38"/>
      <c r="N18" s="32"/>
      <c r="O18" s="50"/>
      <c r="AAA18" s="23"/>
    </row>
    <row r="19" spans="1:703" s="6" customFormat="1" ht="38.25" customHeight="1" x14ac:dyDescent="0.3">
      <c r="A19" s="16" t="s">
        <v>29</v>
      </c>
      <c r="B19" s="89" t="s">
        <v>58</v>
      </c>
      <c r="C19" s="89"/>
      <c r="D19" s="89"/>
      <c r="E19" s="89"/>
      <c r="F19" s="89"/>
      <c r="G19" s="89"/>
      <c r="H19" s="89"/>
      <c r="I19" s="89"/>
      <c r="J19" s="89"/>
      <c r="K19" s="89"/>
      <c r="L19" s="7">
        <v>1</v>
      </c>
      <c r="M19" s="38"/>
      <c r="N19" s="32"/>
      <c r="O19" s="50"/>
      <c r="AAA19" s="23"/>
    </row>
    <row r="20" spans="1:703" s="6" customFormat="1" ht="38.25" customHeight="1" thickBot="1" x14ac:dyDescent="0.35">
      <c r="A20" s="17" t="s">
        <v>30</v>
      </c>
      <c r="B20" s="111" t="s">
        <v>59</v>
      </c>
      <c r="C20" s="111"/>
      <c r="D20" s="111"/>
      <c r="E20" s="111"/>
      <c r="F20" s="111"/>
      <c r="G20" s="111"/>
      <c r="H20" s="111"/>
      <c r="I20" s="111"/>
      <c r="J20" s="111"/>
      <c r="K20" s="111"/>
      <c r="L20" s="41">
        <v>2</v>
      </c>
      <c r="M20" s="40"/>
      <c r="N20" s="33"/>
      <c r="O20" s="50"/>
      <c r="AAA20" s="23"/>
    </row>
    <row r="21" spans="1:703" ht="33.75" customHeight="1" x14ac:dyDescent="0.3">
      <c r="A21" s="13" t="s">
        <v>13</v>
      </c>
      <c r="B21" s="122" t="str">
        <f>Tématerv!B13</f>
        <v>Sportágak</v>
      </c>
      <c r="C21" s="122"/>
      <c r="D21" s="122"/>
      <c r="E21" s="122"/>
      <c r="F21" s="122"/>
      <c r="G21" s="122"/>
      <c r="H21" s="122"/>
      <c r="I21" s="122"/>
      <c r="J21" s="122"/>
      <c r="K21" s="122"/>
      <c r="L21" s="2">
        <f>SUM(L23:L26)</f>
        <v>4</v>
      </c>
      <c r="M21" s="2">
        <f>SUMIF(M24:M26,"OK",L24:L26)/IF(M23="OK",1,2)</f>
        <v>0</v>
      </c>
      <c r="N21" s="3">
        <f>SUMIF(N24:N26,"OK",L24:L26)/IF(N23="OK",1,2)</f>
        <v>0</v>
      </c>
      <c r="O21" s="48"/>
    </row>
    <row r="22" spans="1:703" ht="69.75" customHeight="1" x14ac:dyDescent="0.3">
      <c r="A22" s="116" t="str">
        <f>Tématerv!A14</f>
        <v>A sportágak oldalon tudnak az érdeklődők tájékozódni a vízi sportverseny sportágairól, mint például a buboréklabdáról, a vízalatti korallhúzásról és a talán legnépszerűbb vízalatti áramlatszörfről.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8"/>
      <c r="O22" s="48"/>
    </row>
    <row r="23" spans="1:703" s="6" customFormat="1" ht="38.25" customHeight="1" x14ac:dyDescent="0.3">
      <c r="A23" s="16" t="s">
        <v>31</v>
      </c>
      <c r="B23" s="89" t="s">
        <v>60</v>
      </c>
      <c r="C23" s="89"/>
      <c r="D23" s="89"/>
      <c r="E23" s="89"/>
      <c r="F23" s="89"/>
      <c r="G23" s="89"/>
      <c r="H23" s="89"/>
      <c r="I23" s="89"/>
      <c r="J23" s="89"/>
      <c r="K23" s="89"/>
      <c r="L23" s="7" t="s">
        <v>67</v>
      </c>
      <c r="M23" s="38"/>
      <c r="N23" s="32"/>
      <c r="O23" s="50"/>
      <c r="AAA23" s="23"/>
    </row>
    <row r="24" spans="1:703" s="6" customFormat="1" ht="38.25" customHeight="1" x14ac:dyDescent="0.3">
      <c r="A24" s="16" t="s">
        <v>32</v>
      </c>
      <c r="B24" s="89" t="s">
        <v>46</v>
      </c>
      <c r="C24" s="89"/>
      <c r="D24" s="89"/>
      <c r="E24" s="89"/>
      <c r="F24" s="89"/>
      <c r="G24" s="89"/>
      <c r="H24" s="89"/>
      <c r="I24" s="89"/>
      <c r="J24" s="89"/>
      <c r="K24" s="89"/>
      <c r="L24" s="7">
        <v>1</v>
      </c>
      <c r="M24" s="38"/>
      <c r="N24" s="32"/>
      <c r="O24" s="50"/>
      <c r="AAA24" s="23"/>
    </row>
    <row r="25" spans="1:703" s="6" customFormat="1" ht="38.25" customHeight="1" x14ac:dyDescent="0.3">
      <c r="A25" s="16" t="s">
        <v>33</v>
      </c>
      <c r="B25" s="89" t="s">
        <v>58</v>
      </c>
      <c r="C25" s="89"/>
      <c r="D25" s="89"/>
      <c r="E25" s="89"/>
      <c r="F25" s="89"/>
      <c r="G25" s="89"/>
      <c r="H25" s="89"/>
      <c r="I25" s="89"/>
      <c r="J25" s="89"/>
      <c r="K25" s="89"/>
      <c r="L25" s="7">
        <v>1</v>
      </c>
      <c r="M25" s="38"/>
      <c r="N25" s="32"/>
      <c r="O25" s="50"/>
      <c r="AAA25" s="23"/>
    </row>
    <row r="26" spans="1:703" s="6" customFormat="1" ht="38.25" customHeight="1" thickBot="1" x14ac:dyDescent="0.35">
      <c r="A26" s="17" t="s">
        <v>34</v>
      </c>
      <c r="B26" s="111" t="s">
        <v>59</v>
      </c>
      <c r="C26" s="111"/>
      <c r="D26" s="111"/>
      <c r="E26" s="111"/>
      <c r="F26" s="111"/>
      <c r="G26" s="111"/>
      <c r="H26" s="111"/>
      <c r="I26" s="111"/>
      <c r="J26" s="111"/>
      <c r="K26" s="111"/>
      <c r="L26" s="41">
        <v>2</v>
      </c>
      <c r="M26" s="40"/>
      <c r="N26" s="33"/>
      <c r="O26" s="50"/>
      <c r="AAA26" s="23"/>
    </row>
    <row r="27" spans="1:703" ht="33.75" customHeight="1" x14ac:dyDescent="0.3">
      <c r="A27" s="13" t="s">
        <v>19</v>
      </c>
      <c r="B27" s="122" t="str">
        <f>Tématerv!B15</f>
        <v>Programok</v>
      </c>
      <c r="C27" s="122"/>
      <c r="D27" s="122"/>
      <c r="E27" s="122"/>
      <c r="F27" s="122"/>
      <c r="G27" s="122"/>
      <c r="H27" s="122"/>
      <c r="I27" s="122"/>
      <c r="J27" s="122"/>
      <c r="K27" s="122"/>
      <c r="L27" s="2">
        <f>SUM(L29:L32)</f>
        <v>4</v>
      </c>
      <c r="M27" s="2">
        <f>SUMIF(M30:M32,"OK",L30:L32)/IF(M29="OK",1,2)</f>
        <v>0</v>
      </c>
      <c r="N27" s="3">
        <f>SUMIF(N30:N32,"OK",L30:L32)/IF(N29="OK",1,2)</f>
        <v>0</v>
      </c>
      <c r="O27" s="48"/>
    </row>
    <row r="28" spans="1:703" ht="69.75" customHeight="1" x14ac:dyDescent="0.3">
      <c r="A28" s="116" t="str">
        <f>Tématerv!A16</f>
        <v>A programok oldalon láthatóak a 3 napos verseny során megtekinthető programok. Ilyen például a Szörfölő Uszonyok Napja és a Buborékvadászat.</v>
      </c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8"/>
      <c r="O28" s="48"/>
    </row>
    <row r="29" spans="1:703" s="6" customFormat="1" ht="38.25" customHeight="1" x14ac:dyDescent="0.3">
      <c r="A29" s="16" t="s">
        <v>35</v>
      </c>
      <c r="B29" s="89" t="s">
        <v>60</v>
      </c>
      <c r="C29" s="89"/>
      <c r="D29" s="89"/>
      <c r="E29" s="89"/>
      <c r="F29" s="89"/>
      <c r="G29" s="89"/>
      <c r="H29" s="89"/>
      <c r="I29" s="89"/>
      <c r="J29" s="89"/>
      <c r="K29" s="89"/>
      <c r="L29" s="7" t="s">
        <v>67</v>
      </c>
      <c r="M29" s="38"/>
      <c r="N29" s="32"/>
      <c r="O29" s="50"/>
      <c r="AAA29" s="23"/>
    </row>
    <row r="30" spans="1:703" s="6" customFormat="1" ht="38.25" customHeight="1" x14ac:dyDescent="0.3">
      <c r="A30" s="16" t="s">
        <v>36</v>
      </c>
      <c r="B30" s="89" t="s">
        <v>46</v>
      </c>
      <c r="C30" s="89"/>
      <c r="D30" s="89"/>
      <c r="E30" s="89"/>
      <c r="F30" s="89"/>
      <c r="G30" s="89"/>
      <c r="H30" s="89"/>
      <c r="I30" s="89"/>
      <c r="J30" s="89"/>
      <c r="K30" s="89"/>
      <c r="L30" s="7">
        <v>1</v>
      </c>
      <c r="M30" s="38"/>
      <c r="N30" s="32"/>
      <c r="O30" s="50"/>
      <c r="AAA30" s="23"/>
    </row>
    <row r="31" spans="1:703" s="6" customFormat="1" ht="38.25" customHeight="1" x14ac:dyDescent="0.3">
      <c r="A31" s="16" t="s">
        <v>37</v>
      </c>
      <c r="B31" s="89" t="s">
        <v>58</v>
      </c>
      <c r="C31" s="89"/>
      <c r="D31" s="89"/>
      <c r="E31" s="89"/>
      <c r="F31" s="89"/>
      <c r="G31" s="89"/>
      <c r="H31" s="89"/>
      <c r="I31" s="89"/>
      <c r="J31" s="89"/>
      <c r="K31" s="89"/>
      <c r="L31" s="7">
        <v>1</v>
      </c>
      <c r="M31" s="38"/>
      <c r="N31" s="32"/>
      <c r="O31" s="50"/>
      <c r="AAA31" s="23"/>
    </row>
    <row r="32" spans="1:703" s="6" customFormat="1" ht="38.25" customHeight="1" thickBot="1" x14ac:dyDescent="0.35">
      <c r="A32" s="17" t="s">
        <v>38</v>
      </c>
      <c r="B32" s="111" t="s">
        <v>59</v>
      </c>
      <c r="C32" s="111"/>
      <c r="D32" s="111"/>
      <c r="E32" s="111"/>
      <c r="F32" s="111"/>
      <c r="G32" s="111"/>
      <c r="H32" s="111"/>
      <c r="I32" s="111"/>
      <c r="J32" s="111"/>
      <c r="K32" s="111"/>
      <c r="L32" s="41">
        <v>2</v>
      </c>
      <c r="M32" s="40"/>
      <c r="N32" s="33"/>
      <c r="O32" s="50"/>
      <c r="AAA32" s="23"/>
    </row>
    <row r="33" spans="1:703" ht="33.75" customHeight="1" x14ac:dyDescent="0.3">
      <c r="A33" s="13" t="s">
        <v>71</v>
      </c>
      <c r="B33" s="122" t="str">
        <f>Tématerv!B17</f>
        <v>Helyszínek</v>
      </c>
      <c r="C33" s="122"/>
      <c r="D33" s="122"/>
      <c r="E33" s="122"/>
      <c r="F33" s="122"/>
      <c r="G33" s="122"/>
      <c r="H33" s="122"/>
      <c r="I33" s="122"/>
      <c r="J33" s="122"/>
      <c r="K33" s="122"/>
      <c r="L33" s="2">
        <f>SUM(L35:L38)</f>
        <v>4</v>
      </c>
      <c r="M33" s="2">
        <f>SUMIF(M36:M38,"OK",L36:L38)/IF(M35="OK",1,2)</f>
        <v>0</v>
      </c>
      <c r="N33" s="3">
        <f>SUMIF(N36:N38,"OK",L36:L38)/IF(N35="OK",1,2)</f>
        <v>0</v>
      </c>
      <c r="O33" s="48"/>
    </row>
    <row r="34" spans="1:703" ht="69.75" customHeight="1" x14ac:dyDescent="0.3">
      <c r="A34" s="116" t="str">
        <f>Tématerv!A18</f>
        <v>A helszínek oldalon mutatjuk be a vízi sportverseny vándorhelyszíneit. Az idei helyszín a Csillámzátony, az eddigi helyszínek közül pedig a Kagylókertet és az Áramlat-öböl helszíneket mutatjuk be.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8"/>
      <c r="O34" s="48"/>
    </row>
    <row r="35" spans="1:703" s="6" customFormat="1" ht="38.25" customHeight="1" x14ac:dyDescent="0.3">
      <c r="A35" s="16" t="s">
        <v>39</v>
      </c>
      <c r="B35" s="89" t="s">
        <v>60</v>
      </c>
      <c r="C35" s="89"/>
      <c r="D35" s="89"/>
      <c r="E35" s="89"/>
      <c r="F35" s="89"/>
      <c r="G35" s="89"/>
      <c r="H35" s="89"/>
      <c r="I35" s="89"/>
      <c r="J35" s="89"/>
      <c r="K35" s="89"/>
      <c r="L35" s="7" t="s">
        <v>67</v>
      </c>
      <c r="M35" s="38"/>
      <c r="N35" s="32"/>
      <c r="O35" s="50"/>
      <c r="AAA35" s="23"/>
    </row>
    <row r="36" spans="1:703" s="6" customFormat="1" ht="38.25" customHeight="1" x14ac:dyDescent="0.3">
      <c r="A36" s="16" t="s">
        <v>40</v>
      </c>
      <c r="B36" s="89" t="s">
        <v>46</v>
      </c>
      <c r="C36" s="89"/>
      <c r="D36" s="89"/>
      <c r="E36" s="89"/>
      <c r="F36" s="89"/>
      <c r="G36" s="89"/>
      <c r="H36" s="89"/>
      <c r="I36" s="89"/>
      <c r="J36" s="89"/>
      <c r="K36" s="89"/>
      <c r="L36" s="7">
        <v>1</v>
      </c>
      <c r="M36" s="38"/>
      <c r="N36" s="32"/>
      <c r="O36" s="50"/>
      <c r="AAA36" s="23"/>
    </row>
    <row r="37" spans="1:703" s="6" customFormat="1" ht="38.25" customHeight="1" x14ac:dyDescent="0.3">
      <c r="A37" s="16" t="s">
        <v>41</v>
      </c>
      <c r="B37" s="89" t="s">
        <v>58</v>
      </c>
      <c r="C37" s="89"/>
      <c r="D37" s="89"/>
      <c r="E37" s="89"/>
      <c r="F37" s="89"/>
      <c r="G37" s="89"/>
      <c r="H37" s="89"/>
      <c r="I37" s="89"/>
      <c r="J37" s="89"/>
      <c r="K37" s="89"/>
      <c r="L37" s="7">
        <v>1</v>
      </c>
      <c r="M37" s="38"/>
      <c r="N37" s="32"/>
      <c r="O37" s="50"/>
      <c r="AAA37" s="23"/>
    </row>
    <row r="38" spans="1:703" s="6" customFormat="1" ht="38.25" customHeight="1" thickBot="1" x14ac:dyDescent="0.35">
      <c r="A38" s="17" t="s">
        <v>42</v>
      </c>
      <c r="B38" s="111" t="s">
        <v>59</v>
      </c>
      <c r="C38" s="111"/>
      <c r="D38" s="111"/>
      <c r="E38" s="111"/>
      <c r="F38" s="111"/>
      <c r="G38" s="111"/>
      <c r="H38" s="111"/>
      <c r="I38" s="111"/>
      <c r="J38" s="111"/>
      <c r="K38" s="111"/>
      <c r="L38" s="41">
        <v>2</v>
      </c>
      <c r="M38" s="40"/>
      <c r="N38" s="33"/>
      <c r="O38" s="50"/>
      <c r="AAA38" s="23"/>
    </row>
    <row r="39" spans="1:703" ht="33.75" customHeight="1" x14ac:dyDescent="0.3">
      <c r="A39" s="13" t="s">
        <v>72</v>
      </c>
      <c r="B39" s="122" t="str">
        <f>Tématerv!B19</f>
        <v>Média</v>
      </c>
      <c r="C39" s="122"/>
      <c r="D39" s="122"/>
      <c r="E39" s="122"/>
      <c r="F39" s="122"/>
      <c r="G39" s="122"/>
      <c r="H39" s="122"/>
      <c r="I39" s="122"/>
      <c r="J39" s="122"/>
      <c r="K39" s="122"/>
      <c r="L39" s="2">
        <f>SUM(L41:L44)</f>
        <v>4</v>
      </c>
      <c r="M39" s="2">
        <f>SUMIF(M42:M44,"OK",L42:L44)/IF(M41="OK",1,2)</f>
        <v>0</v>
      </c>
      <c r="N39" s="3">
        <f>SUMIF(N42:N44,"OK",L42:L44)/IF(N41="OK",1,2)</f>
        <v>0</v>
      </c>
      <c r="O39" s="48"/>
    </row>
    <row r="40" spans="1:703" ht="69.75" customHeight="1" x14ac:dyDescent="0.3">
      <c r="A40" s="116" t="str">
        <f>Tématerv!A20</f>
        <v xml:space="preserve">Ezen az oldalon a látogatók megtalálják a live streamhez kapcsolódó adatokat, illetve a nap végén közzétett stúdió videós összefoglalókat, ahol beszámolnak a nap legizgalmasabb pillanatairól. </v>
      </c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8"/>
      <c r="O40" s="48"/>
    </row>
    <row r="41" spans="1:703" s="6" customFormat="1" ht="38.25" customHeight="1" x14ac:dyDescent="0.3">
      <c r="A41" s="16" t="s">
        <v>73</v>
      </c>
      <c r="B41" s="89" t="s">
        <v>60</v>
      </c>
      <c r="C41" s="89"/>
      <c r="D41" s="89"/>
      <c r="E41" s="89"/>
      <c r="F41" s="89"/>
      <c r="G41" s="89"/>
      <c r="H41" s="89"/>
      <c r="I41" s="89"/>
      <c r="J41" s="89"/>
      <c r="K41" s="89"/>
      <c r="L41" s="7" t="s">
        <v>67</v>
      </c>
      <c r="M41" s="38"/>
      <c r="N41" s="32"/>
      <c r="O41" s="50"/>
      <c r="AAA41" s="23"/>
    </row>
    <row r="42" spans="1:703" s="6" customFormat="1" ht="38.25" customHeight="1" x14ac:dyDescent="0.3">
      <c r="A42" s="16" t="s">
        <v>74</v>
      </c>
      <c r="B42" s="89" t="s">
        <v>46</v>
      </c>
      <c r="C42" s="89"/>
      <c r="D42" s="89"/>
      <c r="E42" s="89"/>
      <c r="F42" s="89"/>
      <c r="G42" s="89"/>
      <c r="H42" s="89"/>
      <c r="I42" s="89"/>
      <c r="J42" s="89"/>
      <c r="K42" s="89"/>
      <c r="L42" s="7">
        <v>1</v>
      </c>
      <c r="M42" s="38"/>
      <c r="N42" s="32"/>
      <c r="O42" s="50"/>
      <c r="AAA42" s="23"/>
    </row>
    <row r="43" spans="1:703" s="6" customFormat="1" ht="38.25" customHeight="1" x14ac:dyDescent="0.3">
      <c r="A43" s="16" t="s">
        <v>75</v>
      </c>
      <c r="B43" s="89" t="s">
        <v>58</v>
      </c>
      <c r="C43" s="89"/>
      <c r="D43" s="89"/>
      <c r="E43" s="89"/>
      <c r="F43" s="89"/>
      <c r="G43" s="89"/>
      <c r="H43" s="89"/>
      <c r="I43" s="89"/>
      <c r="J43" s="89"/>
      <c r="K43" s="89"/>
      <c r="L43" s="7">
        <v>1</v>
      </c>
      <c r="M43" s="38"/>
      <c r="N43" s="32"/>
      <c r="O43" s="50"/>
      <c r="AAA43" s="23"/>
    </row>
    <row r="44" spans="1:703" s="6" customFormat="1" ht="38.25" customHeight="1" thickBot="1" x14ac:dyDescent="0.35">
      <c r="A44" s="17" t="s">
        <v>76</v>
      </c>
      <c r="B44" s="111" t="s">
        <v>59</v>
      </c>
      <c r="C44" s="111"/>
      <c r="D44" s="111"/>
      <c r="E44" s="111"/>
      <c r="F44" s="111"/>
      <c r="G44" s="111"/>
      <c r="H44" s="111"/>
      <c r="I44" s="111"/>
      <c r="J44" s="111"/>
      <c r="K44" s="111"/>
      <c r="L44" s="41">
        <v>2</v>
      </c>
      <c r="M44" s="40"/>
      <c r="N44" s="33"/>
      <c r="O44" s="50"/>
      <c r="AAA44" s="23"/>
    </row>
    <row r="45" spans="1:703" ht="42.75" customHeight="1" thickBot="1" x14ac:dyDescent="0.35">
      <c r="A45" s="119" t="s">
        <v>17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23"/>
      <c r="O45" s="48"/>
      <c r="AAA45" s="23"/>
    </row>
    <row r="46" spans="1:703" ht="33.75" customHeight="1" x14ac:dyDescent="0.3">
      <c r="A46" s="13" t="s">
        <v>3</v>
      </c>
      <c r="B46" s="122" t="s">
        <v>56</v>
      </c>
      <c r="C46" s="122"/>
      <c r="D46" s="122"/>
      <c r="E46" s="122"/>
      <c r="F46" s="122"/>
      <c r="G46" s="122"/>
      <c r="H46" s="122"/>
      <c r="I46" s="122"/>
      <c r="J46" s="122"/>
      <c r="K46" s="122"/>
      <c r="L46" s="2">
        <f>SUM(AAA47:AAA51)</f>
        <v>26</v>
      </c>
      <c r="M46" s="2">
        <f>SUM(M47:M51)</f>
        <v>0</v>
      </c>
      <c r="N46" s="3">
        <f>SUM(N47:N51)</f>
        <v>0</v>
      </c>
      <c r="O46" s="48"/>
      <c r="AAA46" s="23"/>
    </row>
    <row r="47" spans="1:703" s="6" customFormat="1" ht="38.25" customHeight="1" x14ac:dyDescent="0.3">
      <c r="A47" s="16" t="s">
        <v>14</v>
      </c>
      <c r="B47" s="89" t="s">
        <v>66</v>
      </c>
      <c r="C47" s="89"/>
      <c r="D47" s="89"/>
      <c r="E47" s="89"/>
      <c r="F47" s="89"/>
      <c r="G47" s="89"/>
      <c r="H47" s="89"/>
      <c r="I47" s="89"/>
      <c r="J47" s="89"/>
      <c r="K47" s="89"/>
      <c r="L47" s="26" t="s">
        <v>50</v>
      </c>
      <c r="M47" s="38"/>
      <c r="N47" s="32"/>
      <c r="O47" s="50"/>
      <c r="AAA47" s="23">
        <f>IFERROR(VALUE(RIGHT(L47,2)),"")</f>
        <v>2</v>
      </c>
    </row>
    <row r="48" spans="1:703" s="6" customFormat="1" ht="38.25" customHeight="1" x14ac:dyDescent="0.3">
      <c r="A48" s="16" t="s">
        <v>15</v>
      </c>
      <c r="B48" s="89" t="s">
        <v>95</v>
      </c>
      <c r="C48" s="89"/>
      <c r="D48" s="89"/>
      <c r="E48" s="89"/>
      <c r="F48" s="89"/>
      <c r="G48" s="89"/>
      <c r="H48" s="89"/>
      <c r="I48" s="89"/>
      <c r="J48" s="89"/>
      <c r="K48" s="89"/>
      <c r="L48" s="26" t="s">
        <v>64</v>
      </c>
      <c r="M48" s="38"/>
      <c r="N48" s="32"/>
      <c r="O48" s="50"/>
      <c r="AAA48" s="23">
        <f t="shared" ref="AAA48:AAA51" si="0">IFERROR(VALUE(RIGHT(L48,2)),"")</f>
        <v>6</v>
      </c>
    </row>
    <row r="49" spans="1:703" s="6" customFormat="1" ht="38.25" customHeight="1" x14ac:dyDescent="0.3">
      <c r="A49" s="16" t="s">
        <v>16</v>
      </c>
      <c r="B49" s="89" t="s">
        <v>96</v>
      </c>
      <c r="C49" s="89"/>
      <c r="D49" s="89"/>
      <c r="E49" s="89"/>
      <c r="F49" s="89"/>
      <c r="G49" s="89"/>
      <c r="H49" s="89"/>
      <c r="I49" s="89"/>
      <c r="J49" s="89"/>
      <c r="K49" s="89"/>
      <c r="L49" s="26" t="s">
        <v>61</v>
      </c>
      <c r="M49" s="38"/>
      <c r="N49" s="32"/>
      <c r="O49" s="50"/>
      <c r="AAA49" s="23">
        <f t="shared" si="0"/>
        <v>7</v>
      </c>
    </row>
    <row r="50" spans="1:703" s="6" customFormat="1" ht="38.25" customHeight="1" x14ac:dyDescent="0.3">
      <c r="A50" s="16" t="s">
        <v>20</v>
      </c>
      <c r="B50" s="89" t="s">
        <v>63</v>
      </c>
      <c r="C50" s="89"/>
      <c r="D50" s="89"/>
      <c r="E50" s="89"/>
      <c r="F50" s="89"/>
      <c r="G50" s="89"/>
      <c r="H50" s="89"/>
      <c r="I50" s="89"/>
      <c r="J50" s="89"/>
      <c r="K50" s="89"/>
      <c r="L50" s="26" t="s">
        <v>62</v>
      </c>
      <c r="M50" s="38"/>
      <c r="N50" s="32"/>
      <c r="O50" s="50"/>
      <c r="AAA50" s="23">
        <f t="shared" si="0"/>
        <v>9</v>
      </c>
    </row>
    <row r="51" spans="1:703" s="6" customFormat="1" ht="38.25" customHeight="1" thickBot="1" x14ac:dyDescent="0.35">
      <c r="A51" s="17" t="s">
        <v>43</v>
      </c>
      <c r="B51" s="111" t="s">
        <v>51</v>
      </c>
      <c r="C51" s="111"/>
      <c r="D51" s="111"/>
      <c r="E51" s="111"/>
      <c r="F51" s="111"/>
      <c r="G51" s="111"/>
      <c r="H51" s="111"/>
      <c r="I51" s="111"/>
      <c r="J51" s="111"/>
      <c r="K51" s="111"/>
      <c r="L51" s="27" t="s">
        <v>50</v>
      </c>
      <c r="M51" s="40"/>
      <c r="N51" s="33"/>
      <c r="O51" s="50"/>
      <c r="AAA51" s="23">
        <f t="shared" si="0"/>
        <v>2</v>
      </c>
    </row>
    <row r="52" spans="1:703" ht="42.75" customHeight="1" thickBot="1" x14ac:dyDescent="0.35">
      <c r="A52" s="53" t="s">
        <v>82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5"/>
      <c r="O52" s="48"/>
    </row>
    <row r="53" spans="1:703" ht="33.75" customHeight="1" x14ac:dyDescent="0.3">
      <c r="A53" s="13" t="s">
        <v>4</v>
      </c>
      <c r="B53" s="122" t="s">
        <v>82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2">
        <v>5</v>
      </c>
      <c r="M53" s="2">
        <f>SUMIF(M54:M55,"OK",L54:L55)+M56</f>
        <v>0</v>
      </c>
      <c r="N53" s="3">
        <f>SUMIF(N54:N55,"OK",L54:L55)+N56</f>
        <v>0</v>
      </c>
      <c r="O53" s="48"/>
      <c r="AAA53" s="23"/>
    </row>
    <row r="54" spans="1:703" s="6" customFormat="1" ht="38.25" customHeight="1" x14ac:dyDescent="0.3">
      <c r="A54" s="16" t="s">
        <v>84</v>
      </c>
      <c r="B54" s="89" t="s">
        <v>83</v>
      </c>
      <c r="C54" s="89"/>
      <c r="D54" s="89"/>
      <c r="E54" s="89"/>
      <c r="F54" s="89"/>
      <c r="G54" s="89"/>
      <c r="H54" s="89"/>
      <c r="I54" s="89"/>
      <c r="J54" s="89"/>
      <c r="K54" s="89"/>
      <c r="L54" s="7">
        <v>1.5</v>
      </c>
      <c r="M54" s="38"/>
      <c r="N54" s="32"/>
      <c r="O54" s="50"/>
      <c r="AAA54" s="23"/>
    </row>
    <row r="55" spans="1:703" s="6" customFormat="1" ht="38.25" customHeight="1" x14ac:dyDescent="0.3">
      <c r="A55" s="16" t="s">
        <v>85</v>
      </c>
      <c r="B55" s="89" t="s">
        <v>86</v>
      </c>
      <c r="C55" s="89"/>
      <c r="D55" s="89"/>
      <c r="E55" s="89"/>
      <c r="F55" s="89"/>
      <c r="G55" s="89"/>
      <c r="H55" s="89"/>
      <c r="I55" s="89"/>
      <c r="J55" s="89"/>
      <c r="K55" s="89"/>
      <c r="L55" s="7">
        <v>1.5</v>
      </c>
      <c r="M55" s="38"/>
      <c r="N55" s="32"/>
      <c r="O55" s="50"/>
      <c r="AAA55" s="23"/>
    </row>
    <row r="56" spans="1:703" s="6" customFormat="1" ht="38.25" customHeight="1" thickBot="1" x14ac:dyDescent="0.35">
      <c r="A56" s="17" t="s">
        <v>92</v>
      </c>
      <c r="B56" s="111" t="s">
        <v>91</v>
      </c>
      <c r="C56" s="111"/>
      <c r="D56" s="111"/>
      <c r="E56" s="111"/>
      <c r="F56" s="111"/>
      <c r="G56" s="111"/>
      <c r="H56" s="111"/>
      <c r="I56" s="111"/>
      <c r="J56" s="111"/>
      <c r="K56" s="111"/>
      <c r="L56" s="27" t="s">
        <v>93</v>
      </c>
      <c r="M56" s="41">
        <f>MAX(0,SUM(Tématerv!O34:O38)-10)</f>
        <v>0</v>
      </c>
      <c r="N56" s="44">
        <f>MAX(0,SUM(Tématerv!O34:O38)-10)</f>
        <v>0</v>
      </c>
      <c r="O56" s="50"/>
      <c r="AAA56" s="23"/>
    </row>
    <row r="57" spans="1:703" ht="42.75" customHeight="1" x14ac:dyDescent="0.3">
      <c r="A57" s="104" t="s">
        <v>70</v>
      </c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6"/>
      <c r="O57" s="48"/>
    </row>
    <row r="58" spans="1:703" s="6" customFormat="1" ht="38.25" customHeight="1" x14ac:dyDescent="0.3">
      <c r="A58" s="16" t="s">
        <v>1</v>
      </c>
      <c r="B58" s="89" t="s">
        <v>65</v>
      </c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7">
        <v>0</v>
      </c>
      <c r="N58" s="8">
        <f>-8 * (COUNTIF(M2:M6,"&lt;&gt;OK") + M7)</f>
        <v>-40</v>
      </c>
      <c r="O58" s="50"/>
      <c r="AAA58" s="23"/>
    </row>
    <row r="59" spans="1:703" s="6" customFormat="1" ht="38.25" customHeight="1" x14ac:dyDescent="0.3">
      <c r="A59" s="16" t="s">
        <v>2</v>
      </c>
      <c r="B59" s="89" t="s">
        <v>7</v>
      </c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7">
        <f>SUM(L9,L15,L21,L27,L33,L39)</f>
        <v>24</v>
      </c>
      <c r="N59" s="8">
        <f>SUM(,M9,M15,M21,M27,M33,M39)</f>
        <v>0</v>
      </c>
      <c r="O59" s="50"/>
      <c r="AAA59" s="23"/>
    </row>
    <row r="60" spans="1:703" s="6" customFormat="1" ht="38.25" customHeight="1" x14ac:dyDescent="0.3">
      <c r="A60" s="18" t="s">
        <v>3</v>
      </c>
      <c r="B60" s="125" t="s">
        <v>17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1">
        <f>L46</f>
        <v>26</v>
      </c>
      <c r="N60" s="12">
        <f>M46</f>
        <v>0</v>
      </c>
      <c r="O60" s="50"/>
      <c r="AAA60" s="23"/>
    </row>
    <row r="61" spans="1:703" s="6" customFormat="1" ht="38.25" customHeight="1" thickBot="1" x14ac:dyDescent="0.35">
      <c r="A61" s="18" t="s">
        <v>4</v>
      </c>
      <c r="B61" s="125" t="s">
        <v>82</v>
      </c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1">
        <f>L53</f>
        <v>5</v>
      </c>
      <c r="N61" s="12">
        <f>M53</f>
        <v>0</v>
      </c>
      <c r="O61" s="50"/>
      <c r="AAA61" s="23"/>
    </row>
    <row r="62" spans="1:703" s="21" customFormat="1" ht="38.25" customHeight="1" thickBot="1" x14ac:dyDescent="0.35">
      <c r="A62" s="34" t="s">
        <v>45</v>
      </c>
      <c r="B62" s="126" t="s">
        <v>44</v>
      </c>
      <c r="C62" s="127"/>
      <c r="D62" s="127"/>
      <c r="E62" s="127"/>
      <c r="F62" s="127"/>
      <c r="G62" s="127"/>
      <c r="H62" s="127"/>
      <c r="I62" s="127"/>
      <c r="J62" s="127"/>
      <c r="K62" s="127"/>
      <c r="L62" s="128"/>
      <c r="M62" s="35">
        <v>50</v>
      </c>
      <c r="N62" s="36">
        <f>MIN(50,MAX(1,SUM(N58:N60)))</f>
        <v>1</v>
      </c>
      <c r="O62" s="51"/>
      <c r="AAA62" s="24"/>
    </row>
    <row r="63" spans="1:703" ht="42.75" customHeight="1" x14ac:dyDescent="0.3">
      <c r="A63" s="53" t="s">
        <v>68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5"/>
      <c r="O63" s="48"/>
    </row>
    <row r="64" spans="1:703" s="6" customFormat="1" ht="38.25" customHeight="1" x14ac:dyDescent="0.3">
      <c r="A64" s="16" t="s">
        <v>1</v>
      </c>
      <c r="B64" s="89" t="s">
        <v>65</v>
      </c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7">
        <v>0</v>
      </c>
      <c r="N64" s="8">
        <f>IF(COUNTA(N2:N6)=0,0,-8*(COUNTIF(N2:N6,"&lt;&gt;OK")))</f>
        <v>0</v>
      </c>
      <c r="O64" s="50"/>
      <c r="AAA64" s="23"/>
    </row>
    <row r="65" spans="1:703" s="6" customFormat="1" ht="38.25" customHeight="1" x14ac:dyDescent="0.3">
      <c r="A65" s="16" t="s">
        <v>2</v>
      </c>
      <c r="B65" s="89" t="s">
        <v>7</v>
      </c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7">
        <f>SUM(L9,L15,L21,L27,L33,L39)</f>
        <v>24</v>
      </c>
      <c r="N65" s="8">
        <f>SUM(,N9,N15,N21,N27,N33,N39)</f>
        <v>0</v>
      </c>
      <c r="O65" s="50"/>
      <c r="AAA65" s="23"/>
    </row>
    <row r="66" spans="1:703" s="6" customFormat="1" ht="38.25" customHeight="1" x14ac:dyDescent="0.3">
      <c r="A66" s="18" t="s">
        <v>3</v>
      </c>
      <c r="B66" s="125" t="s">
        <v>17</v>
      </c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1">
        <f>L46</f>
        <v>26</v>
      </c>
      <c r="N66" s="12">
        <f>N46</f>
        <v>0</v>
      </c>
      <c r="O66" s="50"/>
      <c r="AAA66" s="23"/>
    </row>
    <row r="67" spans="1:703" s="6" customFormat="1" ht="38.25" customHeight="1" thickBot="1" x14ac:dyDescent="0.35">
      <c r="A67" s="18" t="s">
        <v>4</v>
      </c>
      <c r="B67" s="125" t="s">
        <v>82</v>
      </c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1">
        <f>L53</f>
        <v>5</v>
      </c>
      <c r="N67" s="12">
        <f>N53</f>
        <v>0</v>
      </c>
      <c r="O67" s="50"/>
      <c r="AAA67" s="23"/>
    </row>
    <row r="68" spans="1:703" s="21" customFormat="1" ht="38.25" customHeight="1" thickBot="1" x14ac:dyDescent="0.35">
      <c r="A68" s="34" t="s">
        <v>45</v>
      </c>
      <c r="B68" s="126" t="s">
        <v>44</v>
      </c>
      <c r="C68" s="127"/>
      <c r="D68" s="127"/>
      <c r="E68" s="127"/>
      <c r="F68" s="127"/>
      <c r="G68" s="127"/>
      <c r="H68" s="127"/>
      <c r="I68" s="127"/>
      <c r="J68" s="127"/>
      <c r="K68" s="127"/>
      <c r="L68" s="128"/>
      <c r="M68" s="35">
        <v>50</v>
      </c>
      <c r="N68" s="36">
        <f>MIN(50,MAX(1,SUM(N64:N66)))</f>
        <v>1</v>
      </c>
      <c r="O68" s="51"/>
      <c r="AAA68" s="24"/>
    </row>
    <row r="69" spans="1:703" s="5" customFormat="1" ht="40.5" customHeight="1" thickBot="1" x14ac:dyDescent="0.35">
      <c r="A69" s="85" t="s">
        <v>69</v>
      </c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124"/>
      <c r="N69" s="37">
        <f>IF(COUNTA(N2:N6)=0,N62,GEOMEAN(N62,N68))</f>
        <v>1</v>
      </c>
      <c r="O69" s="52"/>
      <c r="AAA69" s="25"/>
    </row>
    <row r="70" spans="1:703" s="5" customFormat="1" x14ac:dyDescent="0.3">
      <c r="A70" s="19"/>
      <c r="O70" s="10"/>
      <c r="AAA70" s="25"/>
    </row>
    <row r="71" spans="1:703" s="5" customFormat="1" x14ac:dyDescent="0.3">
      <c r="A71" s="19"/>
      <c r="O71" s="10"/>
      <c r="AAA71" s="25"/>
    </row>
    <row r="72" spans="1:703" s="5" customFormat="1" x14ac:dyDescent="0.3">
      <c r="A72" s="19"/>
      <c r="O72" s="10"/>
      <c r="AAA72" s="25"/>
    </row>
    <row r="73" spans="1:703" s="5" customFormat="1" x14ac:dyDescent="0.3">
      <c r="A73" s="19"/>
      <c r="O73" s="10"/>
      <c r="AAA73" s="25"/>
    </row>
    <row r="74" spans="1:703" s="5" customFormat="1" x14ac:dyDescent="0.3">
      <c r="A74" s="19"/>
      <c r="O74" s="10"/>
      <c r="AAA74" s="25"/>
    </row>
    <row r="75" spans="1:703" s="5" customFormat="1" x14ac:dyDescent="0.3">
      <c r="A75" s="19"/>
      <c r="O75" s="10"/>
      <c r="AAA75" s="25"/>
    </row>
    <row r="76" spans="1:703" s="5" customFormat="1" x14ac:dyDescent="0.3">
      <c r="A76" s="19"/>
      <c r="O76" s="10"/>
      <c r="AAA76" s="25"/>
    </row>
    <row r="77" spans="1:703" s="5" customFormat="1" x14ac:dyDescent="0.3">
      <c r="A77" s="19"/>
      <c r="O77" s="10"/>
      <c r="AAA77" s="25"/>
    </row>
    <row r="78" spans="1:703" s="5" customFormat="1" x14ac:dyDescent="0.3">
      <c r="A78" s="19"/>
      <c r="O78" s="10"/>
      <c r="AAA78" s="25"/>
    </row>
    <row r="79" spans="1:703" s="5" customFormat="1" x14ac:dyDescent="0.3">
      <c r="A79" s="19"/>
      <c r="O79" s="10"/>
      <c r="AAA79" s="25"/>
    </row>
    <row r="80" spans="1:703" s="5" customFormat="1" x14ac:dyDescent="0.3">
      <c r="A80" s="19"/>
      <c r="O80" s="10"/>
      <c r="AAA80" s="25"/>
    </row>
    <row r="81" spans="1:703" s="5" customFormat="1" x14ac:dyDescent="0.3">
      <c r="A81" s="19"/>
      <c r="O81" s="10"/>
      <c r="AAA81" s="25"/>
    </row>
    <row r="82" spans="1:703" s="5" customFormat="1" x14ac:dyDescent="0.3">
      <c r="A82" s="19"/>
      <c r="O82" s="10"/>
      <c r="AAA82" s="25"/>
    </row>
    <row r="83" spans="1:703" s="5" customFormat="1" x14ac:dyDescent="0.3">
      <c r="A83" s="19"/>
      <c r="O83" s="10"/>
      <c r="AAA83" s="25"/>
    </row>
    <row r="84" spans="1:703" s="5" customFormat="1" x14ac:dyDescent="0.3">
      <c r="A84" s="19"/>
      <c r="O84" s="10"/>
      <c r="AAA84" s="25"/>
    </row>
    <row r="85" spans="1:703" s="5" customFormat="1" x14ac:dyDescent="0.3">
      <c r="A85" s="19"/>
      <c r="O85" s="10"/>
      <c r="AAA85" s="25"/>
    </row>
    <row r="86" spans="1:703" s="5" customFormat="1" x14ac:dyDescent="0.3">
      <c r="A86" s="19"/>
      <c r="O86" s="10"/>
      <c r="AAA86" s="25"/>
    </row>
    <row r="87" spans="1:703" s="5" customFormat="1" x14ac:dyDescent="0.3">
      <c r="A87" s="19"/>
      <c r="O87" s="10"/>
      <c r="AAA87" s="25"/>
    </row>
    <row r="88" spans="1:703" s="5" customFormat="1" x14ac:dyDescent="0.3">
      <c r="A88" s="19"/>
      <c r="O88" s="10"/>
      <c r="AAA88" s="25"/>
    </row>
    <row r="89" spans="1:703" s="5" customFormat="1" x14ac:dyDescent="0.3">
      <c r="A89" s="19"/>
      <c r="O89" s="10"/>
      <c r="AAA89" s="25"/>
    </row>
    <row r="90" spans="1:703" s="5" customFormat="1" x14ac:dyDescent="0.3">
      <c r="A90" s="19"/>
      <c r="O90" s="10"/>
      <c r="AAA90" s="25"/>
    </row>
    <row r="91" spans="1:703" s="5" customFormat="1" x14ac:dyDescent="0.3">
      <c r="A91" s="19"/>
      <c r="O91" s="10"/>
      <c r="AAA91" s="25"/>
    </row>
    <row r="92" spans="1:703" s="5" customFormat="1" x14ac:dyDescent="0.3">
      <c r="A92" s="19"/>
      <c r="O92" s="10"/>
      <c r="AAA92" s="25"/>
    </row>
    <row r="93" spans="1:703" s="5" customFormat="1" x14ac:dyDescent="0.3">
      <c r="A93" s="19"/>
      <c r="O93" s="10"/>
      <c r="AAA93" s="25"/>
    </row>
    <row r="94" spans="1:703" s="5" customFormat="1" x14ac:dyDescent="0.3">
      <c r="A94" s="19"/>
      <c r="O94" s="10"/>
      <c r="AAA94" s="25"/>
    </row>
    <row r="95" spans="1:703" s="5" customFormat="1" x14ac:dyDescent="0.3">
      <c r="A95" s="19"/>
      <c r="O95" s="10"/>
      <c r="AAA95" s="25"/>
    </row>
    <row r="96" spans="1:703" s="5" customFormat="1" x14ac:dyDescent="0.3">
      <c r="A96" s="19"/>
      <c r="O96" s="10"/>
      <c r="AAA96" s="25"/>
    </row>
    <row r="97" spans="1:703" s="5" customFormat="1" x14ac:dyDescent="0.3">
      <c r="A97" s="19"/>
      <c r="O97" s="10"/>
      <c r="AAA97" s="25"/>
    </row>
    <row r="98" spans="1:703" s="5" customFormat="1" x14ac:dyDescent="0.3">
      <c r="A98" s="19"/>
      <c r="O98" s="10"/>
      <c r="AAA98" s="25"/>
    </row>
    <row r="99" spans="1:703" s="5" customFormat="1" x14ac:dyDescent="0.3">
      <c r="A99" s="19"/>
      <c r="O99" s="10"/>
      <c r="AAA99" s="25"/>
    </row>
    <row r="100" spans="1:703" s="5" customFormat="1" x14ac:dyDescent="0.3">
      <c r="A100" s="19"/>
      <c r="O100" s="10"/>
      <c r="AAA100" s="25"/>
    </row>
    <row r="101" spans="1:703" s="5" customFormat="1" x14ac:dyDescent="0.3">
      <c r="A101" s="19"/>
      <c r="O101" s="10"/>
      <c r="AAA101" s="25"/>
    </row>
    <row r="102" spans="1:703" s="5" customFormat="1" x14ac:dyDescent="0.3">
      <c r="A102" s="19"/>
      <c r="O102" s="10"/>
      <c r="AAA102" s="25"/>
    </row>
    <row r="103" spans="1:703" s="5" customFormat="1" x14ac:dyDescent="0.3">
      <c r="A103" s="19"/>
      <c r="O103" s="10"/>
      <c r="AAA103" s="25"/>
    </row>
    <row r="104" spans="1:703" s="5" customFormat="1" x14ac:dyDescent="0.3">
      <c r="A104" s="19"/>
      <c r="O104" s="10"/>
      <c r="AAA104" s="25"/>
    </row>
    <row r="105" spans="1:703" s="5" customFormat="1" x14ac:dyDescent="0.3">
      <c r="A105" s="19"/>
      <c r="O105" s="10"/>
      <c r="AAA105" s="25"/>
    </row>
    <row r="106" spans="1:703" s="5" customFormat="1" x14ac:dyDescent="0.3">
      <c r="A106" s="19"/>
      <c r="O106" s="10"/>
      <c r="AAA106" s="25"/>
    </row>
    <row r="107" spans="1:703" s="5" customFormat="1" x14ac:dyDescent="0.3">
      <c r="A107" s="19"/>
      <c r="O107" s="10"/>
      <c r="AAA107" s="25"/>
    </row>
    <row r="108" spans="1:703" s="5" customFormat="1" x14ac:dyDescent="0.3">
      <c r="A108" s="19"/>
      <c r="O108" s="10"/>
      <c r="AAA108" s="25"/>
    </row>
    <row r="109" spans="1:703" s="5" customFormat="1" x14ac:dyDescent="0.3">
      <c r="A109" s="19"/>
      <c r="O109" s="10"/>
      <c r="AAA109" s="25"/>
    </row>
    <row r="110" spans="1:703" s="5" customFormat="1" x14ac:dyDescent="0.3">
      <c r="A110" s="19"/>
      <c r="O110" s="10"/>
      <c r="AAA110" s="25"/>
    </row>
    <row r="111" spans="1:703" s="5" customFormat="1" x14ac:dyDescent="0.3">
      <c r="A111" s="19"/>
      <c r="O111" s="10"/>
      <c r="AAA111" s="25"/>
    </row>
    <row r="112" spans="1:703" s="5" customFormat="1" x14ac:dyDescent="0.3">
      <c r="A112" s="19"/>
      <c r="O112" s="10"/>
      <c r="AAA112" s="25"/>
    </row>
  </sheetData>
  <sheetProtection algorithmName="SHA-512" hashValue="HSCAUnF1lToeRL03MhVZ76caUB9uiuBZhwV/nCZreUFUf3bmJM7EMpDmuzZbw7zFDoJo1Wlw8we3HstObK061g==" saltValue="c27j8x8JrJU2u/NewR6LSQ==" spinCount="100000" sheet="1" objects="1" scenarios="1"/>
  <mergeCells count="69">
    <mergeCell ref="B12:K12"/>
    <mergeCell ref="B15:K15"/>
    <mergeCell ref="B44:K44"/>
    <mergeCell ref="A69:M69"/>
    <mergeCell ref="B60:L60"/>
    <mergeCell ref="B66:L66"/>
    <mergeCell ref="B65:L65"/>
    <mergeCell ref="B64:L64"/>
    <mergeCell ref="B62:L62"/>
    <mergeCell ref="A63:N63"/>
    <mergeCell ref="B68:L68"/>
    <mergeCell ref="B61:L61"/>
    <mergeCell ref="B67:L67"/>
    <mergeCell ref="B19:K19"/>
    <mergeCell ref="B24:K24"/>
    <mergeCell ref="B30:K30"/>
    <mergeCell ref="B36:K36"/>
    <mergeCell ref="A34:N34"/>
    <mergeCell ref="B35:K35"/>
    <mergeCell ref="B26:K26"/>
    <mergeCell ref="A57:N57"/>
    <mergeCell ref="B51:K51"/>
    <mergeCell ref="B56:K56"/>
    <mergeCell ref="B54:K54"/>
    <mergeCell ref="B53:K53"/>
    <mergeCell ref="B55:K55"/>
    <mergeCell ref="A52:N52"/>
    <mergeCell ref="B50:K50"/>
    <mergeCell ref="B46:K46"/>
    <mergeCell ref="B47:K47"/>
    <mergeCell ref="B37:K37"/>
    <mergeCell ref="B38:K38"/>
    <mergeCell ref="B20:K20"/>
    <mergeCell ref="B21:K21"/>
    <mergeCell ref="A22:N22"/>
    <mergeCell ref="B23:K23"/>
    <mergeCell ref="B25:K25"/>
    <mergeCell ref="B58:L58"/>
    <mergeCell ref="B59:L59"/>
    <mergeCell ref="A45:N45"/>
    <mergeCell ref="B27:K27"/>
    <mergeCell ref="A28:N28"/>
    <mergeCell ref="B29:K29"/>
    <mergeCell ref="B31:K31"/>
    <mergeCell ref="B32:K32"/>
    <mergeCell ref="B33:K33"/>
    <mergeCell ref="B39:K39"/>
    <mergeCell ref="A40:N40"/>
    <mergeCell ref="B41:K41"/>
    <mergeCell ref="B42:K42"/>
    <mergeCell ref="B43:K43"/>
    <mergeCell ref="B48:K48"/>
    <mergeCell ref="B49:K49"/>
    <mergeCell ref="A16:N16"/>
    <mergeCell ref="B17:K17"/>
    <mergeCell ref="B18:K18"/>
    <mergeCell ref="B14:K14"/>
    <mergeCell ref="A1:N1"/>
    <mergeCell ref="B11:K11"/>
    <mergeCell ref="B2:L2"/>
    <mergeCell ref="B5:L5"/>
    <mergeCell ref="B6:L6"/>
    <mergeCell ref="A8:N8"/>
    <mergeCell ref="A10:N10"/>
    <mergeCell ref="B9:K9"/>
    <mergeCell ref="B7:L7"/>
    <mergeCell ref="B3:L3"/>
    <mergeCell ref="B4:L4"/>
    <mergeCell ref="B13:K13"/>
  </mergeCells>
  <conditionalFormatting sqref="A2:B7 A1:XFD1 A8:XFD8 L9:N9 A10:N10 A16:N16 A22:N22 A28:N28 A34:N34 A40:N40 A45:ZZ45 AAA45:XFD46 L46:ZZ46 A57:XFD57 A70:XFD1048576">
    <cfRule type="expression" dxfId="47" priority="100">
      <formula>NOT(ISERROR(SEARCH("(todo)",A1)))</formula>
    </cfRule>
  </conditionalFormatting>
  <conditionalFormatting sqref="A21:B21 L23:N27">
    <cfRule type="expression" dxfId="46" priority="37">
      <formula>NOT(ISERROR(SEARCH("(todo)",A21)))</formula>
    </cfRule>
  </conditionalFormatting>
  <conditionalFormatting sqref="A23:B27 L29:N33">
    <cfRule type="expression" dxfId="45" priority="36">
      <formula>NOT(ISERROR(SEARCH("(todo)",A23)))</formula>
    </cfRule>
  </conditionalFormatting>
  <conditionalFormatting sqref="A29:B33 L35:N39">
    <cfRule type="expression" dxfId="44" priority="35">
      <formula>NOT(ISERROR(SEARCH("(todo)",A29)))</formula>
    </cfRule>
  </conditionalFormatting>
  <conditionalFormatting sqref="A35:B39 A41:B44 L41:N44">
    <cfRule type="expression" dxfId="43" priority="34">
      <formula>NOT(ISERROR(SEARCH("(todo)",A35)))</formula>
    </cfRule>
  </conditionalFormatting>
  <conditionalFormatting sqref="A46:B51 L47:XFD51 A11:B15 L11:N15 A17:B20 L17:N21 A9:B9 O9:XFD44">
    <cfRule type="expression" dxfId="42" priority="84">
      <formula>NOT(ISERROR(SEARCH("(todo)",A9)))</formula>
    </cfRule>
  </conditionalFormatting>
  <conditionalFormatting sqref="A53:B56 L53:XFD56">
    <cfRule type="expression" dxfId="41" priority="9">
      <formula>NOT(ISERROR(SEARCH("(todo)",A53)))</formula>
    </cfRule>
  </conditionalFormatting>
  <conditionalFormatting sqref="A58:B62 M58:XFD62">
    <cfRule type="expression" dxfId="40" priority="76">
      <formula>NOT(ISERROR(SEARCH("(todo)",A58)))</formula>
    </cfRule>
  </conditionalFormatting>
  <conditionalFormatting sqref="A64:B68 M67:XFD67">
    <cfRule type="expression" dxfId="39" priority="10">
      <formula>NOT(ISERROR(SEARCH("(todo)",A64)))</formula>
    </cfRule>
  </conditionalFormatting>
  <conditionalFormatting sqref="A2:N6">
    <cfRule type="expression" dxfId="38" priority="41">
      <formula>$N2="OK"</formula>
    </cfRule>
    <cfRule type="expression" dxfId="37" priority="59">
      <formula>$M2="NO"</formula>
    </cfRule>
    <cfRule type="expression" dxfId="36" priority="50">
      <formula>$M2="OK"</formula>
    </cfRule>
    <cfRule type="expression" dxfId="35" priority="46">
      <formula>$N2="NO"</formula>
    </cfRule>
  </conditionalFormatting>
  <conditionalFormatting sqref="A7:N7">
    <cfRule type="expression" dxfId="34" priority="60">
      <formula>$M7&gt;0</formula>
    </cfRule>
    <cfRule type="expression" dxfId="33" priority="47">
      <formula>$N7=0</formula>
    </cfRule>
    <cfRule type="expression" dxfId="32" priority="51">
      <formula>$M7=0</formula>
    </cfRule>
    <cfRule type="expression" dxfId="31" priority="39">
      <formula>OR(ISBLANK($M7),$M7="-")</formula>
    </cfRule>
  </conditionalFormatting>
  <conditionalFormatting sqref="A11:N14 A17:N20 A23:N26 A29:N32 A35:N38 A41:N44">
    <cfRule type="expression" dxfId="30" priority="61">
      <formula>$M11="NO"</formula>
    </cfRule>
    <cfRule type="expression" dxfId="29" priority="48">
      <formula>$N11="NO"</formula>
    </cfRule>
    <cfRule type="expression" dxfId="28" priority="52">
      <formula>$M11="OK"</formula>
    </cfRule>
  </conditionalFormatting>
  <conditionalFormatting sqref="A23:N26 A29:N32 A35:N38 A41:N44 A11:N14 A17:N20">
    <cfRule type="expression" dxfId="27" priority="43">
      <formula>$N11="OK"</formula>
    </cfRule>
  </conditionalFormatting>
  <conditionalFormatting sqref="A47:N51">
    <cfRule type="expression" dxfId="26" priority="44">
      <formula>AND(NOT(ISBLANK($N47)),$N47=0)</formula>
    </cfRule>
    <cfRule type="expression" dxfId="25" priority="64">
      <formula>ISBLANK($N47)</formula>
    </cfRule>
    <cfRule type="expression" dxfId="24" priority="56">
      <formula>$M47&lt;VALUE(RIGHT($L47,1))</formula>
    </cfRule>
    <cfRule type="expression" dxfId="23" priority="55">
      <formula>$M47=0</formula>
    </cfRule>
    <cfRule type="expression" dxfId="22" priority="49">
      <formula>$M47=VALUE(RIGHT($L47,1))</formula>
    </cfRule>
    <cfRule type="expression" dxfId="21" priority="38">
      <formula>ISBLANK($M47)</formula>
    </cfRule>
    <cfRule type="expression" dxfId="20" priority="45">
      <formula>AND(NOT(ISBLANK($N47)),$N47&lt;VALUE(RIGHT($L47,1)))</formula>
    </cfRule>
    <cfRule type="expression" dxfId="19" priority="40">
      <formula>$N47=VALUE(RIGHT($L47,1))</formula>
    </cfRule>
  </conditionalFormatting>
  <conditionalFormatting sqref="A54:N55">
    <cfRule type="expression" dxfId="18" priority="15">
      <formula>$M54="NO"</formula>
    </cfRule>
    <cfRule type="expression" dxfId="17" priority="14">
      <formula>$M54="OK"</formula>
    </cfRule>
    <cfRule type="expression" dxfId="16" priority="12">
      <formula>$N54="OK"</formula>
    </cfRule>
    <cfRule type="expression" dxfId="15" priority="13">
      <formula>$N54="NO"</formula>
    </cfRule>
  </conditionalFormatting>
  <conditionalFormatting sqref="A56:N56">
    <cfRule type="expression" dxfId="14" priority="8">
      <formula>ISBLANK($N56)</formula>
    </cfRule>
    <cfRule type="expression" dxfId="13" priority="6">
      <formula>$M56=0</formula>
    </cfRule>
    <cfRule type="expression" dxfId="12" priority="5">
      <formula>$M56=VALUE(RIGHT($L56,1))</formula>
    </cfRule>
    <cfRule type="expression" dxfId="11" priority="4">
      <formula>AND(NOT(ISBLANK($N56)),$N56&lt;VALUE(RIGHT($L56,1)))</formula>
    </cfRule>
    <cfRule type="expression" dxfId="10" priority="3">
      <formula>AND(NOT(ISBLANK($N56)),$N56=0)</formula>
    </cfRule>
    <cfRule type="expression" dxfId="9" priority="2">
      <formula>$N56=VALUE(RIGHT($L56,1))</formula>
    </cfRule>
    <cfRule type="expression" dxfId="8" priority="1">
      <formula>ISBLANK($M56)</formula>
    </cfRule>
    <cfRule type="expression" dxfId="7" priority="7">
      <formula>$M56&lt;VALUE(RIGHT($L56,1))</formula>
    </cfRule>
  </conditionalFormatting>
  <conditionalFormatting sqref="A63:N63">
    <cfRule type="expression" dxfId="6" priority="72">
      <formula>NOT(ISERROR(SEARCH("(todo)",A63)))</formula>
    </cfRule>
  </conditionalFormatting>
  <conditionalFormatting sqref="A52:XFD52">
    <cfRule type="expression" dxfId="5" priority="33">
      <formula>NOT(ISERROR(SEARCH("(todo)",A52)))</formula>
    </cfRule>
  </conditionalFormatting>
  <conditionalFormatting sqref="M68">
    <cfRule type="expression" dxfId="4" priority="67">
      <formula>NOT(ISERROR(SEARCH("(todo)",M68)))</formula>
    </cfRule>
  </conditionalFormatting>
  <conditionalFormatting sqref="M64:N66">
    <cfRule type="expression" dxfId="3" priority="70">
      <formula>NOT(ISERROR(SEARCH("(todo)",M64)))</formula>
    </cfRule>
  </conditionalFormatting>
  <conditionalFormatting sqref="M2:XFD7">
    <cfRule type="expression" dxfId="2" priority="66">
      <formula>NOT(ISERROR(SEARCH("(todo)",M2)))</formula>
    </cfRule>
  </conditionalFormatting>
  <conditionalFormatting sqref="N68:XFD69 A69">
    <cfRule type="expression" dxfId="1" priority="65">
      <formula>NOT(ISERROR(SEARCH("(todo)",A68)))</formula>
    </cfRule>
  </conditionalFormatting>
  <conditionalFormatting sqref="O63:XFD66">
    <cfRule type="expression" dxfId="0" priority="68">
      <formula>NOT(ISERROR(SEARCH("(todo)",O63)))</formula>
    </cfRule>
  </conditionalFormatting>
  <dataValidations disablePrompts="1" count="6">
    <dataValidation type="list" allowBlank="1" showInputMessage="1" showErrorMessage="1" sqref="M2:N6 M35:N38 M11:N14 M17:N20 M23:N26 M29:N32 M41:N44 M54:N55" xr:uid="{5249EF49-EA17-4FA4-8233-019B36075F4F}">
      <formula1>"OK,NO"</formula1>
    </dataValidation>
    <dataValidation type="whole" allowBlank="1" showInputMessage="1" showErrorMessage="1" sqref="M7" xr:uid="{FB9C87F6-2A7D-4462-B2AB-7207C72966F1}">
      <formula1>0</formula1>
      <formula2>100</formula2>
    </dataValidation>
    <dataValidation type="list" allowBlank="1" showInputMessage="1" showErrorMessage="1" sqref="M47:N47 M51:N51" xr:uid="{305A182D-8C3D-404A-AB59-2AE9384F4E2B}">
      <formula1>"0,2"</formula1>
    </dataValidation>
    <dataValidation type="list" allowBlank="1" showInputMessage="1" showErrorMessage="1" sqref="M48:N48" xr:uid="{D14BAE00-55DF-4D70-A8E9-93F919379118}">
      <formula1>"0,3,6"</formula1>
    </dataValidation>
    <dataValidation type="list" allowBlank="1" showInputMessage="1" showErrorMessage="1" sqref="M49:N49" xr:uid="{3379BE34-02CD-4230-A5B3-128C3D59072C}">
      <formula1>"0,2,4,7"</formula1>
    </dataValidation>
    <dataValidation type="list" allowBlank="1" showInputMessage="1" showErrorMessage="1" sqref="M50:N50" xr:uid="{2F02DC3A-4669-4BA2-97BE-2C80ADAA63AB}">
      <formula1>"0,3,6,9"</formula1>
    </dataValidation>
  </dataValidations>
  <pageMargins left="0.7" right="0.7" top="0.75" bottom="0.75" header="0.3" footer="0.3"/>
  <ignoredErrors>
    <ignoredError sqref="A17:A20 A23:A26 A29:A32 A35:A38 A11 A41:A44 A12:A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Tématerv</vt:lpstr>
      <vt:lpstr>Beadás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László András Mórocz</cp:lastModifiedBy>
  <dcterms:created xsi:type="dcterms:W3CDTF">2024-01-15T16:16:02Z</dcterms:created>
  <dcterms:modified xsi:type="dcterms:W3CDTF">2024-09-27T08:07:53Z</dcterms:modified>
</cp:coreProperties>
</file>